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xr:revisionPtr revIDLastSave="609" documentId="11_B4F75B78FD140C97F52DC8033C40F348BD2C39D9" xr6:coauthVersionLast="47" xr6:coauthVersionMax="47" xr10:uidLastSave="{BD70E9EB-CE49-4719-8C55-7CDDFE9F83EE}"/>
  <bookViews>
    <workbookView xWindow="0" yWindow="0" windowWidth="0" windowHeight="0" firstSheet="2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1" i="2" l="1"/>
  <c r="E335" i="1"/>
  <c r="D2" i="2"/>
  <c r="D3" i="2"/>
  <c r="D4" i="2"/>
  <c r="D5" i="2"/>
  <c r="D6" i="2"/>
  <c r="D7" i="2"/>
  <c r="D8" i="2"/>
  <c r="C2" i="2"/>
  <c r="J12" i="3"/>
  <c r="I12" i="3"/>
  <c r="K9" i="3"/>
  <c r="K10" i="3"/>
  <c r="K11" i="3"/>
  <c r="K12" i="3"/>
  <c r="K13" i="3"/>
  <c r="K14" i="3"/>
  <c r="K15" i="3"/>
  <c r="K8" i="3"/>
  <c r="J15" i="3"/>
  <c r="J14" i="3"/>
  <c r="J13" i="3"/>
  <c r="J11" i="3"/>
  <c r="J10" i="3"/>
  <c r="J9" i="3"/>
  <c r="J8" i="3"/>
  <c r="B10" i="3"/>
  <c r="G12" i="3"/>
  <c r="I9" i="3"/>
  <c r="J5" i="3"/>
  <c r="J4" i="3"/>
  <c r="J3" i="3"/>
  <c r="J2" i="3"/>
  <c r="I8" i="3"/>
  <c r="H15" i="3"/>
  <c r="H14" i="3"/>
  <c r="H13" i="3"/>
  <c r="H12" i="3"/>
  <c r="H11" i="3"/>
  <c r="H10" i="3"/>
  <c r="H9" i="3"/>
  <c r="H8" i="3"/>
  <c r="I5" i="3"/>
  <c r="K5" i="3" s="1"/>
  <c r="I4" i="3"/>
  <c r="K4" i="3" s="1"/>
  <c r="I3" i="3"/>
  <c r="K3" i="3" s="1"/>
  <c r="I2" i="3"/>
  <c r="K2" i="3" s="1"/>
  <c r="H5" i="3"/>
  <c r="H4" i="3"/>
  <c r="H3" i="3"/>
  <c r="H2" i="3"/>
  <c r="C3" i="2"/>
  <c r="C4" i="2"/>
  <c r="C5" i="2"/>
  <c r="C6" i="2"/>
  <c r="C7" i="2"/>
  <c r="C8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6" i="1"/>
  <c r="E337" i="1"/>
  <c r="I15" i="3" l="1"/>
  <c r="I14" i="3"/>
</calcChain>
</file>

<file path=xl/sharedStrings.xml><?xml version="1.0" encoding="utf-8"?>
<sst xmlns="http://schemas.openxmlformats.org/spreadsheetml/2006/main" count="819" uniqueCount="587">
  <si>
    <t>MONITOR</t>
  </si>
  <si>
    <t>DESC</t>
  </si>
  <si>
    <t>IMPONIBILE IVA INCLUSA</t>
  </si>
  <si>
    <t>CONCATENA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</si>
  <si>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</si>
  <si>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</si>
  <si>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</si>
  <si>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</si>
  <si>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</si>
  <si>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</si>
  <si>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</si>
  <si>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</si>
  <si>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</si>
  <si>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</si>
  <si>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</si>
  <si>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</si>
  <si>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</si>
  <si>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</si>
  <si>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</si>
  <si>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</si>
  <si>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</si>
  <si>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</si>
  <si>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</si>
  <si>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</si>
  <si>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</si>
  <si>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</si>
  <si>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</si>
  <si>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</si>
  <si>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</si>
  <si>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</si>
  <si>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</si>
  <si>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</si>
  <si>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</si>
  <si>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</si>
  <si>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</si>
  <si>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</si>
  <si>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</si>
  <si>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</si>
  <si>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</si>
  <si>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</si>
  <si>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</si>
  <si>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</si>
  <si>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</si>
  <si>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</si>
  <si>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</si>
  <si>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</si>
  <si>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</si>
  <si>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</si>
  <si>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</si>
  <si>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</si>
  <si>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</si>
  <si>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</si>
  <si>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</si>
  <si>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</si>
  <si>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</si>
  <si>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</si>
  <si>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</si>
  <si>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</si>
  <si>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</si>
  <si>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</si>
  <si>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</si>
  <si>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</si>
  <si>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</si>
  <si>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</si>
  <si>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</si>
  <si>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</si>
  <si>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</si>
  <si>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</si>
  <si>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</si>
  <si>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</si>
  <si>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</si>
  <si>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</si>
  <si>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</si>
  <si>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</si>
  <si>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</si>
  <si>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</si>
  <si>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</si>
  <si>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</si>
  <si>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</si>
  <si>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</si>
  <si>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</si>
  <si>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</si>
  <si>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</si>
  <si>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</si>
  <si>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</si>
  <si>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</si>
  <si>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</si>
  <si>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</si>
  <si>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</si>
  <si>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</si>
  <si>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</si>
  <si>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</si>
  <si>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</si>
  <si>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</si>
  <si>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</si>
  <si>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</si>
  <si>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</si>
  <si>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</si>
  <si>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</si>
  <si>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</si>
  <si>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</si>
  <si>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</si>
  <si>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</si>
  <si>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</si>
  <si>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</si>
  <si>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</si>
  <si>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</si>
  <si>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</si>
  <si>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</si>
  <si>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</si>
  <si>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</si>
  <si>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</si>
  <si>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</si>
  <si>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</si>
  <si>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</si>
  <si>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</si>
  <si>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</si>
  <si>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</si>
  <si>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</si>
  <si>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</si>
  <si>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</si>
  <si>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</si>
  <si>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</si>
  <si>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</si>
  <si>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</si>
  <si>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</si>
  <si>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</si>
  <si>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</si>
  <si>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</si>
  <si>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</si>
  <si>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</si>
  <si>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</si>
  <si>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</si>
  <si>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</si>
  <si>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</si>
  <si>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</si>
  <si>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</si>
  <si>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</si>
  <si>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</si>
  <si>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</si>
  <si>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</si>
  <si>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</si>
  <si>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</si>
  <si>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</si>
  <si>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</si>
  <si>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</si>
  <si>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</si>
  <si>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</si>
  <si>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</si>
  <si>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</si>
  <si>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</si>
  <si>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</si>
  <si>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</si>
  <si>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</si>
  <si>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</si>
  <si>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</si>
  <si>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</si>
  <si>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</si>
  <si>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</si>
  <si>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</si>
  <si>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</si>
  <si>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</si>
  <si>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</si>
  <si>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</si>
  <si>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</si>
  <si>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</si>
  <si>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</si>
  <si>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</si>
  <si>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</si>
  <si>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</si>
  <si>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</si>
  <si>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</si>
  <si>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</si>
  <si>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</si>
  <si>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</si>
  <si>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</si>
  <si>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</si>
  <si>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</si>
  <si>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</si>
  <si>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</si>
  <si>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</si>
  <si>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</si>
  <si>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</si>
  <si>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</si>
  <si>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</si>
  <si>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</si>
  <si>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</si>
  <si>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</si>
  <si>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</si>
  <si>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</si>
  <si>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</si>
  <si>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</si>
  <si>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</si>
  <si>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</si>
  <si>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</si>
  <si>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</si>
  <si>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</si>
  <si>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</si>
  <si>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</si>
  <si>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</si>
  <si>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</si>
  <si>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</si>
  <si>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</si>
  <si>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</si>
  <si>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</si>
  <si>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</si>
  <si>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</si>
  <si>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</si>
  <si>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</si>
  <si>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</si>
  <si>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</si>
  <si>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</si>
  <si>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</si>
  <si>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</si>
  <si>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</si>
  <si>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</si>
  <si>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</si>
  <si>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</si>
  <si>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</si>
  <si>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</si>
  <si>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</si>
  <si>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</si>
  <si>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</si>
  <si>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</si>
  <si>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</si>
  <si>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</si>
  <si>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</si>
  <si>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</si>
  <si>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</si>
  <si>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</si>
  <si>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</si>
  <si>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</si>
  <si>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</si>
  <si>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</si>
  <si>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</si>
  <si>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</si>
  <si>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</si>
  <si>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</si>
  <si>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</si>
  <si>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</si>
  <si>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</si>
  <si>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</si>
  <si>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</si>
  <si>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</si>
  <si>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</si>
  <si>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</si>
  <si>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</si>
  <si>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</si>
  <si>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</si>
  <si>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</si>
  <si>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</si>
  <si>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</si>
  <si>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</si>
  <si>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</si>
  <si>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</si>
  <si>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</si>
  <si>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</si>
  <si>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</si>
  <si>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</si>
  <si>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</si>
  <si>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</si>
  <si>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</si>
  <si>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</si>
  <si>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</si>
  <si>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</si>
  <si>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</si>
  <si>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</si>
  <si>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</si>
  <si>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</si>
  <si>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</si>
  <si>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</si>
  <si>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</si>
  <si>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</si>
  <si>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</si>
  <si>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</si>
  <si>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</si>
  <si>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</si>
  <si>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</si>
  <si>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</si>
  <si>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</si>
  <si>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</si>
  <si>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</si>
  <si>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</si>
  <si>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</si>
  <si>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</si>
  <si>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</si>
  <si>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</si>
  <si>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</si>
  <si>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</si>
  <si>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</si>
  <si>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</si>
  <si>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</si>
  <si>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</si>
  <si>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</si>
  <si>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</si>
  <si>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</si>
  <si>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</si>
  <si>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</si>
  <si>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</si>
  <si>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</si>
  <si>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</si>
  <si>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</si>
  <si>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</si>
  <si>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</si>
  <si>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</si>
  <si>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</si>
  <si>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</si>
  <si>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</si>
  <si>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</si>
  <si>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</si>
  <si>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</si>
  <si>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</si>
  <si>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</si>
  <si>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</si>
  <si>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</si>
  <si>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</si>
  <si>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</si>
  <si>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</si>
  <si>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</si>
  <si>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</si>
  <si>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</si>
  <si>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</si>
  <si>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</si>
  <si>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</si>
  <si>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</si>
  <si>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</si>
  <si>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</si>
  <si>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</si>
  <si>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</si>
  <si>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</si>
  <si>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</si>
  <si>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</si>
  <si>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</si>
  <si>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</si>
  <si>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</si>
  <si>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</si>
  <si>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</si>
  <si>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</si>
  <si>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</si>
  <si>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</si>
  <si>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</si>
  <si>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</si>
  <si>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</si>
  <si>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</si>
  <si>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</si>
  <si>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</si>
  <si>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</si>
  <si>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</si>
  <si>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</si>
  <si>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</si>
  <si>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</si>
  <si>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</si>
  <si>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</si>
  <si>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</si>
  <si>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</si>
  <si>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</si>
  <si>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</si>
  <si>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</si>
  <si>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</si>
  <si>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</si>
  <si>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</si>
  <si>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</si>
  <si>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</si>
  <si>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</si>
  <si>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</si>
  <si>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</si>
  <si>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</si>
  <si>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</si>
  <si>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</si>
  <si>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</si>
  <si>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</si>
  <si>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</si>
  <si>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</si>
  <si>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</si>
  <si>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</si>
  <si>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</si>
  <si>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</si>
  <si>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</si>
  <si>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</si>
  <si>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</si>
  <si>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</si>
  <si>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</si>
  <si>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</si>
  <si>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</si>
  <si>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</si>
  <si>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</si>
  <si>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</si>
  <si>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</si>
  <si>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</si>
  <si>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</si>
  <si>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</si>
  <si>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</si>
  <si>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</si>
  <si>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</si>
  <si>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</si>
  <si>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</si>
  <si>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</si>
  <si>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</si>
  <si>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</si>
  <si>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</si>
  <si>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</si>
  <si>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</si>
  <si>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</si>
  <si>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</si>
  <si>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</si>
  <si>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</si>
  <si>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</si>
  <si>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</si>
  <si>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</si>
  <si>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</si>
  <si>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</si>
  <si>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</si>
  <si>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</si>
  <si>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</si>
  <si>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</si>
  <si>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</si>
  <si>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</si>
  <si>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</si>
  <si>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</si>
  <si>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</si>
  <si>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</si>
  <si>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</si>
  <si>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</si>
  <si>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</si>
  <si>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</si>
  <si>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</si>
  <si>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</si>
  <si>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</si>
  <si>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</si>
  <si>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</si>
  <si>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</si>
  <si>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</si>
  <si>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</si>
  <si>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</si>
  <si>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</si>
  <si>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</si>
  <si>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</si>
  <si>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</si>
  <si>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</si>
  <si>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</si>
  <si>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</si>
  <si>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</si>
  <si>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</si>
  <si>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</si>
  <si>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</si>
  <si>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</si>
  <si>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</si>
  <si>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</si>
  <si>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</si>
  <si>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</si>
  <si>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</si>
  <si>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</si>
  <si>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</si>
  <si>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</si>
  <si>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</si>
  <si>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</si>
  <si>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</si>
  <si>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</si>
  <si>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</si>
  <si>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</si>
  <si>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</si>
  <si>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</si>
  <si>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</si>
  <si>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</si>
  <si>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</si>
  <si>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</si>
  <si>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</si>
  <si>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</si>
  <si>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</si>
  <si>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</si>
  <si>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</si>
  <si>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</si>
  <si>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</si>
  <si>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</si>
  <si>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</si>
  <si>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</si>
  <si>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</si>
  <si>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</si>
  <si>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</si>
  <si>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</si>
  <si>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</si>
  <si>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</si>
  <si>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</si>
  <si>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</si>
  <si>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</si>
  <si>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</si>
  <si>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</si>
  <si>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</si>
  <si>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punteggio</t>
  </si>
  <si>
    <t>esito</t>
  </si>
  <si>
    <t>Tamburini Lorenzo</t>
  </si>
  <si>
    <t>insuffciente</t>
  </si>
  <si>
    <t>Zadra Loris</t>
  </si>
  <si>
    <t>sufficiente</t>
  </si>
  <si>
    <t>Gagliardi Daniele</t>
  </si>
  <si>
    <t xml:space="preserve">discreto </t>
  </si>
  <si>
    <t>Maria Genta</t>
  </si>
  <si>
    <t>buono</t>
  </si>
  <si>
    <t>Fabrizio Corona</t>
  </si>
  <si>
    <t>Roberto Scarola</t>
  </si>
  <si>
    <t>ho utlizzato due metodi diversi</t>
  </si>
  <si>
    <t>Data</t>
  </si>
  <si>
    <t>Cliente</t>
  </si>
  <si>
    <t>Categoria</t>
  </si>
  <si>
    <t>Importo fattura</t>
  </si>
  <si>
    <t>Spese di spedizione</t>
  </si>
  <si>
    <t>CONTASE</t>
  </si>
  <si>
    <t>SOMMASE (Importo fatture)</t>
  </si>
  <si>
    <t>SOMMASE (spese di spedizione)</t>
  </si>
  <si>
    <t>TOT: IMPORTO fatture - SPESE</t>
  </si>
  <si>
    <t>Ferguson and Bardell</t>
  </si>
  <si>
    <t>Abbigliamento</t>
  </si>
  <si>
    <t>ABBIGLIAMENTO</t>
  </si>
  <si>
    <t>Chateau St. Mark</t>
  </si>
  <si>
    <t>ALIMENTARI</t>
  </si>
  <si>
    <t>H&amp;B</t>
  </si>
  <si>
    <t>Svago</t>
  </si>
  <si>
    <t>PERSONALE</t>
  </si>
  <si>
    <t>Fletcher's for Children</t>
  </si>
  <si>
    <t>Attrezzatura</t>
  </si>
  <si>
    <t>HARDWARE</t>
  </si>
  <si>
    <t>Barber Shop</t>
  </si>
  <si>
    <t>Personale</t>
  </si>
  <si>
    <t>Allstate</t>
  </si>
  <si>
    <t>Assicurazione</t>
  </si>
  <si>
    <t>Canon USA</t>
  </si>
  <si>
    <t>Ufficio</t>
  </si>
  <si>
    <t>Posta elettronica</t>
  </si>
  <si>
    <t>Canon</t>
  </si>
  <si>
    <t>Deluxe Business Forms</t>
  </si>
  <si>
    <t>Usa</t>
  </si>
  <si>
    <t>Agora Publishing</t>
  </si>
  <si>
    <t>Manuali</t>
  </si>
  <si>
    <t>Mobili</t>
  </si>
  <si>
    <t xml:space="preserve">Biobottom </t>
  </si>
  <si>
    <t>Furrow Building Materials</t>
  </si>
  <si>
    <t>Educazione dei figli</t>
  </si>
  <si>
    <t>Epcot Center</t>
  </si>
  <si>
    <t>Chinaberry Book</t>
  </si>
  <si>
    <t>Biergarten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</si>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</sst>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8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0" fillId="0" borderId="0" xfId="0" applyFont="1" applyAlignment="1">
      <alignment wrapText="1"/>
    </xf>
    <xf numFmtId="167" fontId="0" fillId="0" borderId="0" xfId="0" applyNumberFormat="1" applyFont="1" applyAlignment="1"/>
    <xf numFmtId="167" fontId="0" fillId="0" borderId="0" xfId="0" applyNumberFormat="1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Font="1" applyAlignment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5">
      <calculatedColumnFormula>VLOOKUP(B1,F1:G5,2)</calculatedColumnFormula>
    </tableColumn>
    <tableColumn id="4" xr3:uid="{B9456FF6-5589-42D6-9094-304214742A94}" name="Column4" dataDxfId="4">
      <calculatedColumnFormula>IF(B1&lt;40,"INSUFFICIENTE",IF(B1&lt;60,"SUFFICIENTE",IF(B1&lt;70,"DISCRETO","BUONO")))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813CBE-D280-4652-A231-D585AF99903E}" name="Tabella3" displayName="Tabella3" ref="F2:G6" totalsRowShown="0" headerRowDxfId="3" dataDxfId="2">
  <autoFilter ref="F2:G6" xr:uid="{6D813CBE-D280-4652-A231-D585AF99903E}"/>
  <tableColumns count="2">
    <tableColumn id="1" xr3:uid="{2BEB71DB-A3BA-40D7-995C-7CC3751D6F0C}" name="punteggio" dataDxfId="1"/>
    <tableColumn id="2" xr3:uid="{F41BFFBF-8B8B-4320-8729-D8EE3F2A4567}" name="esi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12" sqref="E12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27.28515625" customWidth="1"/>
    <col min="4" max="4" width="11.7109375" customWidth="1"/>
    <col min="5" max="5" width="79" customWidth="1"/>
    <col min="6" max="6" width="22.42578125" customWidth="1"/>
    <col min="7" max="7" width="7.140625" customWidth="1"/>
    <col min="8" max="26" width="8.7109375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3"/>
      <c r="E1" s="1" t="s">
        <v>3</v>
      </c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 t="s">
        <v>4</v>
      </c>
      <c r="B2" s="5" t="s">
        <v>5</v>
      </c>
      <c r="C2" s="6">
        <v>281000</v>
      </c>
      <c r="D2" s="6"/>
      <c r="E2" s="5" t="str">
        <f>_xlfn.CONCAT(A2,"                    ",B2)</f>
        <v>MON.SVGA 0,28 14" AOC 4VLR                    1024 x 768, MPR II, N.I.,  Energy Star Digital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 t="s">
        <v>6</v>
      </c>
      <c r="B3" s="5" t="s">
        <v>7</v>
      </c>
      <c r="C3" s="6">
        <v>323000</v>
      </c>
      <c r="D3" s="6"/>
      <c r="E3" s="5" t="str">
        <f>_xlfn.CONCAT(A3,"                    ",B3)</f>
        <v>MON.SVGA 0,28 15" AOC 5VLR                    1280 x 1024, MPR II, N.I., Energy Star Digital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 t="s">
        <v>8</v>
      </c>
      <c r="B4" s="5" t="s">
        <v>9</v>
      </c>
      <c r="C4" s="6">
        <v>344000</v>
      </c>
      <c r="D4" s="6"/>
      <c r="E4" s="5" t="str">
        <f t="shared" ref="E3:E66" si="0">_xlfn.CONCAT(A4,"                    ",B4)</f>
        <v>MON.SVGA 0,28 15" AOC 5NLR OSD                    1280 x 1024, MPR II, N.I., Energy Star Digital, 69KHz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 t="s">
        <v>10</v>
      </c>
      <c r="B5" s="5" t="s">
        <v>11</v>
      </c>
      <c r="C5" s="6">
        <v>361000</v>
      </c>
      <c r="D5" s="6"/>
      <c r="E5" s="5" t="str">
        <f t="shared" si="0"/>
        <v>MON.SVGA 0,28 15" AOC 5GLR+ OSD                    1280 x 1024, MPR II,TCO'92 N.I., Energy Star Digit 69KHz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 t="s">
        <v>12</v>
      </c>
      <c r="B6" s="5" t="s">
        <v>13</v>
      </c>
      <c r="C6" s="6">
        <v>521000</v>
      </c>
      <c r="D6" s="6"/>
      <c r="E6" s="5" t="str">
        <f t="shared" si="0"/>
        <v>MON. 15" 0.23 CM500ET HITACHI                    1152x870, 75 Hz, MPR II,TCO'92, N.I.,Energy Star, P&amp;P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5" t="s">
        <v>14</v>
      </c>
      <c r="B7" s="5" t="s">
        <v>15</v>
      </c>
      <c r="C7" s="6">
        <v>527000</v>
      </c>
      <c r="D7" s="6"/>
      <c r="E7" s="5" t="str">
        <f t="shared" si="0"/>
        <v>MON. 15" 0.28 A500 NEC                    1280x1024, 60Hz, MPR II, Energy Star, P&amp;P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 t="s">
        <v>16</v>
      </c>
      <c r="B8" s="5" t="s">
        <v>17</v>
      </c>
      <c r="C8" s="6">
        <v>626000</v>
      </c>
      <c r="D8" s="6"/>
      <c r="E8" s="5" t="str">
        <f t="shared" si="0"/>
        <v>MON.SVGA 0,28 17" AOC 7VLR                    1280 x 1024, MPR II, N.I., Energy Star Digital  70KHz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 t="s">
        <v>18</v>
      </c>
      <c r="B9" s="5" t="s">
        <v>19</v>
      </c>
      <c r="C9" s="6">
        <v>656000</v>
      </c>
      <c r="D9" s="6"/>
      <c r="E9" s="5" t="str">
        <f t="shared" si="0"/>
        <v>MON. 15" 0.25 E500 NEC, Croma Clear                    1280x1024, 65Hz,TCO'95, MPR II, Energy Star, P&amp;P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 t="s">
        <v>20</v>
      </c>
      <c r="B10" s="5" t="s">
        <v>21</v>
      </c>
      <c r="C10" s="6">
        <v>666000</v>
      </c>
      <c r="D10" s="6"/>
      <c r="E10" s="5" t="str">
        <f t="shared" si="0"/>
        <v>MON.SVGA 0,26 17" AOC 7GLR OSD                    1280 x 1024,TCO '92, Energy Star Digital, 85KHz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 t="s">
        <v>22</v>
      </c>
      <c r="B11" s="5" t="s">
        <v>23</v>
      </c>
      <c r="C11" s="6">
        <v>882000</v>
      </c>
      <c r="D11" s="6"/>
      <c r="E11" s="5" t="str">
        <f t="shared" si="0"/>
        <v>MON. 17" 0.28 A700 NEC                    1280x1024, 65Hz, MPR II, Energy Star, P&amp;P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 t="s">
        <v>24</v>
      </c>
      <c r="B12" s="5" t="s">
        <v>25</v>
      </c>
      <c r="C12" s="6">
        <v>1108000</v>
      </c>
      <c r="D12" s="6"/>
      <c r="E12" s="5" t="str">
        <f t="shared" si="0"/>
        <v xml:space="preserve">MON. 17" 0.21 CM630ET HITACHI                    1280x1024,80 Hz,TCO '95 N.I.,Energy Star, P&amp;P 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 t="s">
        <v>26</v>
      </c>
      <c r="B13" s="5" t="s">
        <v>27</v>
      </c>
      <c r="C13" s="6">
        <v>1316000</v>
      </c>
      <c r="D13" s="6"/>
      <c r="E13" s="5" t="str">
        <f t="shared" si="0"/>
        <v>MON. 17" 0.25 P750 NEC, Croma Clear                    1600x1280, 75Hz, TCO'92, MPR II, Energy Star, P&amp;P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 t="s">
        <v>28</v>
      </c>
      <c r="B14" s="5" t="s">
        <v>29</v>
      </c>
      <c r="C14" s="6">
        <v>1594000</v>
      </c>
      <c r="D14" s="6"/>
      <c r="E14" s="5" t="str">
        <f t="shared" si="0"/>
        <v xml:space="preserve">MON. 19" 0.22 CM751ET HITACHI                    1600x1200,75 Hz,TCO '95 N.I.,Energy Star, P&amp;P 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 t="s">
        <v>30</v>
      </c>
      <c r="B15" s="5" t="s">
        <v>31</v>
      </c>
      <c r="C15" s="6">
        <v>2719000</v>
      </c>
      <c r="D15" s="6"/>
      <c r="E15" s="5" t="str">
        <f t="shared" si="0"/>
        <v xml:space="preserve">MON. 21" 0.21 CM802ETM HITACHI                    1600x1280,75 Hz,TCO '95 N.I.,Energy Star, P&amp;P 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 t="s">
        <v>32</v>
      </c>
      <c r="B16" s="5"/>
      <c r="C16" s="6"/>
      <c r="D16" s="6"/>
      <c r="E16" s="5" t="str">
        <f t="shared" si="0"/>
        <v xml:space="preserve">MONITOR  LCD                    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 t="s">
        <v>33</v>
      </c>
      <c r="B17" s="5" t="s">
        <v>34</v>
      </c>
      <c r="C17" s="6">
        <v>4092000</v>
      </c>
      <c r="D17" s="6"/>
      <c r="E17" s="5" t="str">
        <f t="shared" si="0"/>
        <v>MON. 14" LCD 0.28 LCD400V NEC                    1024x768 75Hz, TFT, Energy Star, P&amp;P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 t="s">
        <v>35</v>
      </c>
      <c r="B18" s="5" t="s">
        <v>36</v>
      </c>
      <c r="C18" s="6">
        <v>13859000</v>
      </c>
      <c r="D18" s="6"/>
      <c r="E18" s="5" t="str">
        <f t="shared" si="0"/>
        <v>MON. 20" LCD 0.31 LCD2000sf NEC                    1280X1024 75Hz, TFT, Energy Star, P&amp;P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 t="s">
        <v>37</v>
      </c>
      <c r="B19" s="5"/>
      <c r="C19" s="6"/>
      <c r="D19" s="6"/>
      <c r="E19" s="5" t="str">
        <f t="shared" si="0"/>
        <v xml:space="preserve">SCHEDE MADRI                    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 t="s">
        <v>38</v>
      </c>
      <c r="B20" s="5" t="s">
        <v>39</v>
      </c>
      <c r="C20" s="6">
        <v>167000</v>
      </c>
      <c r="D20" s="6"/>
      <c r="E20" s="5" t="str">
        <f t="shared" si="0"/>
        <v>M/B ASUS SP97-V SVGA SHARE MEMORY                    PCI/ISA/Media Bus. SIS 5598 Share Memory, 4XPCI, 3XISA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 t="s">
        <v>40</v>
      </c>
      <c r="B21" s="5" t="s">
        <v>41</v>
      </c>
      <c r="C21" s="6">
        <v>202000</v>
      </c>
      <c r="D21" s="6"/>
      <c r="E21" s="5" t="str">
        <f t="shared" si="0"/>
        <v>M/B ASUS TXP4                    PCI/ISA/Media Bus.TX/ 2 x 168 Pin DIMM, 4 x 72 Pin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 t="s">
        <v>42</v>
      </c>
      <c r="B22" s="5" t="s">
        <v>43</v>
      </c>
      <c r="C22" s="6">
        <v>203000</v>
      </c>
      <c r="D22" s="6"/>
      <c r="E22" s="5" t="str">
        <f t="shared" si="0"/>
        <v>M/B ASUS SP98AGP-X ATX                    PCI/ISA/Media Bus. SIS 5591 Share Memory, 3XPCI, 3XISA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 t="s">
        <v>44</v>
      </c>
      <c r="B23" s="5" t="s">
        <v>41</v>
      </c>
      <c r="C23" s="6">
        <v>234000</v>
      </c>
      <c r="D23" s="6"/>
      <c r="E23" s="5" t="str">
        <f t="shared" si="0"/>
        <v>M/B ASUS TX-97 - E                     PCI/ISA/Media Bus.TX/ 2 x 168 Pin DIMM, 4 x 72 Pin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 t="s">
        <v>45</v>
      </c>
      <c r="B24" s="5" t="s">
        <v>46</v>
      </c>
      <c r="C24" s="6">
        <v>252000</v>
      </c>
      <c r="D24" s="6"/>
      <c r="E24" s="5" t="str">
        <f t="shared" si="0"/>
        <v>M/B ASUS TX-97                     PCI/ISA/Media Bus.TX/ 3 x 168 Pin DIMM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 t="s">
        <v>47</v>
      </c>
      <c r="B25" s="5" t="s">
        <v>41</v>
      </c>
      <c r="C25" s="6">
        <v>259000</v>
      </c>
      <c r="D25" s="6"/>
      <c r="E25" s="5" t="str">
        <f t="shared" si="0"/>
        <v>M/B ASUS TX-97 - XE ATX NO AUDIO                    PCI/ISA/Media Bus.TX/ 2 x 168 Pin DIMM, 4 x 72 Pin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 t="s">
        <v>48</v>
      </c>
      <c r="B26" s="5" t="s">
        <v>49</v>
      </c>
      <c r="C26" s="6">
        <v>269000</v>
      </c>
      <c r="D26" s="6"/>
      <c r="E26" s="5" t="str">
        <f t="shared" si="0"/>
        <v>M/B ASUS P2L97-B                    PCI/ISA/Intel 440LX/233-333 Mhz AT BABY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 t="s">
        <v>50</v>
      </c>
      <c r="B27" s="5" t="s">
        <v>51</v>
      </c>
      <c r="C27" s="6">
        <v>271000</v>
      </c>
      <c r="D27" s="6"/>
      <c r="E27" s="5" t="str">
        <f t="shared" si="0"/>
        <v>M/B ASUS  P55T2P4 430HX 512K P5                    PCI/ISA/Media Bus.Triton II/ZIF7/75-200 MHz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 t="s">
        <v>52</v>
      </c>
      <c r="B28" s="5" t="s">
        <v>53</v>
      </c>
      <c r="C28" s="6">
        <v>292000</v>
      </c>
      <c r="D28" s="6"/>
      <c r="E28" s="5" t="str">
        <f t="shared" si="0"/>
        <v>M/B ASUS P2L97 ATX                    PCI/ISA/Intel 440LX/233-333 Mhz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 t="s">
        <v>54</v>
      </c>
      <c r="B29" s="5" t="s">
        <v>55</v>
      </c>
      <c r="C29" s="6">
        <v>293000</v>
      </c>
      <c r="D29" s="6"/>
      <c r="E29" s="5" t="str">
        <f t="shared" si="0"/>
        <v>M/B ASUS XP55T2P4 512K ATX P5                    PCI/ISA/Media Bus.Triton II/ZIF7/ 75-200 MHz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 t="s">
        <v>56</v>
      </c>
      <c r="B30" s="5" t="s">
        <v>41</v>
      </c>
      <c r="C30" s="6">
        <v>307000</v>
      </c>
      <c r="D30" s="6"/>
      <c r="E30" s="5" t="str">
        <f t="shared" si="0"/>
        <v>M/B ASUS TX-97 -XE ATX -CREATIVE VIBRA16                    PCI/ISA/Media Bus.TX/ 2 x 168 Pin DIMM, 4 x 72 Pin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 t="s">
        <v>57</v>
      </c>
      <c r="B31" s="5" t="s">
        <v>58</v>
      </c>
      <c r="C31" s="6">
        <v>440000</v>
      </c>
      <c r="D31" s="6"/>
      <c r="E31" s="5" t="str">
        <f t="shared" si="0"/>
        <v>M/B ASUS P2L97-A ATX+VGA AGP 4MB                    PCI/ISA/Intel 440LX/233-333 Mhz ATI 3D Rage Pro AGP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 t="s">
        <v>59</v>
      </c>
      <c r="B32" s="5" t="s">
        <v>60</v>
      </c>
      <c r="C32" s="6">
        <v>487000</v>
      </c>
      <c r="D32" s="6"/>
      <c r="E32" s="5" t="str">
        <f t="shared" si="0"/>
        <v>M/B ASUS P2L97-S ADAPTEC ATX                    PCI/ISA/Intel 440LX/233-333 Mhz/Adaptec 7880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 t="s">
        <v>61</v>
      </c>
      <c r="B33" s="5" t="s">
        <v>62</v>
      </c>
      <c r="C33" s="6">
        <v>566000</v>
      </c>
      <c r="D33" s="6"/>
      <c r="E33" s="5" t="str">
        <f t="shared" si="0"/>
        <v>M/B ASUS P65UP5+P55T2D 512K DUAL P5                    PCI/ISA/Media Bus/Intel 430HX/75-200 Mhz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 t="s">
        <v>63</v>
      </c>
      <c r="B34" s="5" t="s">
        <v>60</v>
      </c>
      <c r="C34" s="6">
        <v>802000</v>
      </c>
      <c r="D34" s="6"/>
      <c r="E34" s="5" t="str">
        <f t="shared" si="0"/>
        <v>M/B ASUS P2L97-DS DUAL P II                    PCI/ISA/Intel 440LX/233-333 Mhz/Adaptec 7880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 t="s">
        <v>64</v>
      </c>
      <c r="B35" s="5" t="s">
        <v>65</v>
      </c>
      <c r="C35" s="6">
        <v>1579000</v>
      </c>
      <c r="D35" s="6"/>
      <c r="E35" s="5" t="str">
        <f t="shared" si="0"/>
        <v>M/B ASUS P65UP8+PKND DUAL PII                    Intel 440FX CPU INTEL RISC i960, SCSI I20 RAID, EXP 1GB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 t="s">
        <v>66</v>
      </c>
      <c r="B36" s="5"/>
      <c r="C36" s="6"/>
      <c r="D36" s="6"/>
      <c r="E36" s="5" t="str">
        <f t="shared" si="0"/>
        <v xml:space="preserve">SCHEDE VIDEO                    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 t="s">
        <v>67</v>
      </c>
      <c r="B37" s="5" t="s">
        <v>68</v>
      </c>
      <c r="C37" s="6">
        <v>70000</v>
      </c>
      <c r="D37" s="6"/>
      <c r="E37" s="5" t="str">
        <f t="shared" si="0"/>
        <v>SVGA S3 3D PRO VIRGE 2MB                    S3 PRO VIRGE DX 2MB Edo exp. 4MB 3D Acc.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 t="s">
        <v>69</v>
      </c>
      <c r="B38" s="5" t="s">
        <v>70</v>
      </c>
      <c r="C38" s="6">
        <v>104000</v>
      </c>
      <c r="D38" s="6"/>
      <c r="E38" s="5" t="str">
        <f t="shared" si="0"/>
        <v>CREATIVE ECLIPSE 4MB                    ACC. 2D/3D 4MB LAGUNA 3D max 1600x1200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 t="s">
        <v>71</v>
      </c>
      <c r="B39" s="5" t="s">
        <v>72</v>
      </c>
      <c r="C39" s="6">
        <v>127000</v>
      </c>
      <c r="D39" s="6"/>
      <c r="E39" s="5" t="str">
        <f t="shared" si="0"/>
        <v>ADD-ON MATROX m3D 4MB                    MATROX - NEC Power VR PCX2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 t="s">
        <v>73</v>
      </c>
      <c r="B40" s="5" t="s">
        <v>74</v>
      </c>
      <c r="C40" s="6">
        <v>162000</v>
      </c>
      <c r="D40" s="6"/>
      <c r="E40" s="5" t="str">
        <f t="shared" si="0"/>
        <v>ASUS 3DP-V264GT2 4MB TV-OUT                    ATI Rage II+ , 2D/3D, DVD Acc.,TV OUT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 t="s">
        <v>75</v>
      </c>
      <c r="B41" s="5" t="s">
        <v>76</v>
      </c>
      <c r="C41" s="6">
        <v>179000</v>
      </c>
      <c r="D41" s="6"/>
      <c r="E41" s="5" t="str">
        <f t="shared" si="0"/>
        <v>SVGA MYSTIQUE 220 "BULK" 4MB                    MATROX,MGA 1064SG SGRAM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 t="s">
        <v>77</v>
      </c>
      <c r="B42" s="5" t="s">
        <v>78</v>
      </c>
      <c r="C42" s="6">
        <v>186000</v>
      </c>
      <c r="D42" s="6"/>
      <c r="E42" s="5" t="str">
        <f t="shared" si="0"/>
        <v>ASUS 3DP-V385GX2 4MB TV-OUT                     S3 VIRGE/GX2,2D/3D DVD Acc. VIDEO-IN&amp;TV OUT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 t="s">
        <v>79</v>
      </c>
      <c r="B43" s="5" t="s">
        <v>78</v>
      </c>
      <c r="C43" s="6">
        <v>186000</v>
      </c>
      <c r="D43" s="6"/>
      <c r="E43" s="5" t="str">
        <f t="shared" si="0"/>
        <v>ASUS V385GX2 AGP 4MB TV-OUT                    S3 VIRGE/GX2,2D/3D DVD Acc. VIDEO-IN&amp;TV OUT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 t="s">
        <v>80</v>
      </c>
      <c r="B44" s="5" t="s">
        <v>81</v>
      </c>
      <c r="C44" s="6">
        <v>203000</v>
      </c>
      <c r="D44" s="6"/>
      <c r="E44" s="5" t="str">
        <f t="shared" si="0"/>
        <v>CREATIVE GRAPHIC EXXTREME 4MB                    ACC. 2D/3D 4MB SGRAM T.I.9735AC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 t="s">
        <v>82</v>
      </c>
      <c r="B45" s="5" t="s">
        <v>76</v>
      </c>
      <c r="C45" s="6">
        <v>212000</v>
      </c>
      <c r="D45" s="6"/>
      <c r="E45" s="5" t="str">
        <f t="shared" si="0"/>
        <v>SVGA MYSTIQUE 220  4MB                    MATROX,MGA 1064SG SGRAM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 t="s">
        <v>83</v>
      </c>
      <c r="B46" s="5" t="s">
        <v>84</v>
      </c>
      <c r="C46" s="6">
        <v>222000</v>
      </c>
      <c r="D46" s="6"/>
      <c r="E46" s="5" t="str">
        <f t="shared" si="0"/>
        <v>SVGA ACC. 3D/FX VOODO RUSH 4MB                    ACC.2D/3D 3D/FX Voodo Rush+AT25 Game+Giochi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 t="s">
        <v>85</v>
      </c>
      <c r="B47" s="5" t="s">
        <v>86</v>
      </c>
      <c r="C47" s="6">
        <v>245000</v>
      </c>
      <c r="D47" s="6"/>
      <c r="E47" s="5" t="str">
        <f t="shared" si="0"/>
        <v>SVGA ACC. 3D/FX VOODO RUSH 6MB                    ACC.2D/3D 3D/FX Voodoo Rush+AT25 Game+Giochi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 t="s">
        <v>87</v>
      </c>
      <c r="B48" s="5" t="s">
        <v>88</v>
      </c>
      <c r="C48" s="6">
        <v>251000</v>
      </c>
      <c r="D48" s="6"/>
      <c r="E48" s="5" t="str">
        <f t="shared" si="0"/>
        <v>RAINBOW R. TV                    MATROX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 t="s">
        <v>89</v>
      </c>
      <c r="B49" s="5" t="s">
        <v>90</v>
      </c>
      <c r="C49" s="6">
        <v>257000</v>
      </c>
      <c r="D49" s="6"/>
      <c r="E49" s="5" t="str">
        <f t="shared" si="0"/>
        <v>ASUS 3D EXPLORER AGP 4MB TV-OUT                    ASUS, 2D/3D, 4MB SGRAM SGS T. RIVA128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 t="s">
        <v>91</v>
      </c>
      <c r="B50" s="5" t="s">
        <v>90</v>
      </c>
      <c r="C50" s="6">
        <v>269000</v>
      </c>
      <c r="D50" s="6"/>
      <c r="E50" s="5" t="str">
        <f t="shared" si="0"/>
        <v>ASUS 3D EXPLORER PCI 4MB TV-OUT                    ASUS, 2D/3D, 4MB SGRAM SGS T. RIVA128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 t="s">
        <v>92</v>
      </c>
      <c r="B51" s="5" t="s">
        <v>93</v>
      </c>
      <c r="C51" s="6">
        <v>314000</v>
      </c>
      <c r="D51" s="6"/>
      <c r="E51" s="5" t="str">
        <f t="shared" si="0"/>
        <v xml:space="preserve">SVGA MILLENNIUM II 4MB "BULK"                    MATROX,MGA MILLENNIUM II WRAM 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 t="s">
        <v>94</v>
      </c>
      <c r="B52" s="5" t="s">
        <v>95</v>
      </c>
      <c r="C52" s="6">
        <v>325000</v>
      </c>
      <c r="D52" s="6"/>
      <c r="E52" s="5" t="str">
        <f t="shared" si="0"/>
        <v>SVGA MILLENNIUM II 4MB AGP                    MATROX,MGA MILLENNIUM II WRAM  AGP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 t="s">
        <v>96</v>
      </c>
      <c r="B53" s="5" t="s">
        <v>97</v>
      </c>
      <c r="C53" s="6">
        <v>347000</v>
      </c>
      <c r="D53" s="6"/>
      <c r="E53" s="5" t="str">
        <f t="shared" si="0"/>
        <v>RAINBOW R. STUDIO                    per MATROX MYSTIQUE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 t="s">
        <v>98</v>
      </c>
      <c r="B54" s="5" t="s">
        <v>93</v>
      </c>
      <c r="C54" s="6">
        <v>369000</v>
      </c>
      <c r="D54" s="6"/>
      <c r="E54" s="5" t="str">
        <f t="shared" si="0"/>
        <v xml:space="preserve">SVGA MILLENNIUM II 4MB                    MATROX,MGA MILLENNIUM II WRAM 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 t="s">
        <v>99</v>
      </c>
      <c r="B55" s="5" t="s">
        <v>100</v>
      </c>
      <c r="C55" s="6">
        <v>402000</v>
      </c>
      <c r="D55" s="6"/>
      <c r="E55" s="5" t="str">
        <f t="shared" si="0"/>
        <v>CREATIVE VOODO-2 8MB Add-on                    ACC.3D Voodo 3Dfx + Pixelfx PQFP 256pin+Texelfx PQFP208pin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 t="s">
        <v>101</v>
      </c>
      <c r="B56" s="5" t="s">
        <v>93</v>
      </c>
      <c r="C56" s="6">
        <v>471000</v>
      </c>
      <c r="D56" s="6"/>
      <c r="E56" s="5" t="str">
        <f t="shared" si="0"/>
        <v xml:space="preserve">SVGA MILLENNIUM II 8MB "BULK"                    MATROX,MGA MILLENNIUM II WRAM 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 t="s">
        <v>102</v>
      </c>
      <c r="B57" s="5" t="s">
        <v>95</v>
      </c>
      <c r="C57" s="6">
        <v>476000</v>
      </c>
      <c r="D57" s="6"/>
      <c r="E57" s="5" t="str">
        <f t="shared" si="0"/>
        <v>SVGA MILLENNIUM II 8MB AGP                    MATROX,MGA MILLENNIUM II WRAM  AGP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 t="s">
        <v>103</v>
      </c>
      <c r="B58" s="5" t="s">
        <v>100</v>
      </c>
      <c r="C58" s="6">
        <v>492000</v>
      </c>
      <c r="D58" s="6"/>
      <c r="E58" s="5" t="str">
        <f t="shared" si="0"/>
        <v>CREATIVE VOODO-2 12MB Add-on                    ACC.3D Voodo 3Dfx + Pixelfx PQFP 256pin+Texelfx PQFP208pin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 t="s">
        <v>104</v>
      </c>
      <c r="B59" s="5" t="s">
        <v>105</v>
      </c>
      <c r="C59" s="6">
        <v>531000</v>
      </c>
      <c r="D59" s="6"/>
      <c r="E59" s="5" t="str">
        <f t="shared" si="0"/>
        <v>VIDEO &amp; GRAPHIC KIT                    MATROX MISTIQUE 4MB+ RAINBOW RUNNER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 t="s">
        <v>106</v>
      </c>
      <c r="B60" s="5" t="s">
        <v>93</v>
      </c>
      <c r="C60" s="6">
        <v>552000</v>
      </c>
      <c r="D60" s="6"/>
      <c r="E60" s="5" t="str">
        <f t="shared" si="0"/>
        <v xml:space="preserve">SVGA MILLENNIUM II 8MB                    MATROX,MGA MILLENNIUM II WRAM 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 t="s">
        <v>107</v>
      </c>
      <c r="B61" s="5" t="s">
        <v>108</v>
      </c>
      <c r="C61" s="6">
        <v>1487000</v>
      </c>
      <c r="D61" s="6"/>
      <c r="E61" s="5" t="str">
        <f t="shared" si="0"/>
        <v>ASUS 3DP- V500TX 16MB Work.Prof.3d                    3D LABS GLINT500TX,8MB VRAM Frame Buffer,8MB DRAM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 t="s">
        <v>109</v>
      </c>
      <c r="B62" s="5"/>
      <c r="C62" s="6"/>
      <c r="D62" s="6"/>
      <c r="E62" s="5" t="str">
        <f t="shared" si="0"/>
        <v xml:space="preserve">SCHEDE I/O                    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 t="s">
        <v>110</v>
      </c>
      <c r="B63" s="5" t="s">
        <v>111</v>
      </c>
      <c r="C63" s="6">
        <v>101000</v>
      </c>
      <c r="D63" s="6"/>
      <c r="E63" s="5" t="str">
        <f t="shared" si="0"/>
        <v>Contr. PCI SCSI                    Fast SCSI-2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 t="s">
        <v>112</v>
      </c>
      <c r="B64" s="5" t="s">
        <v>113</v>
      </c>
      <c r="C64" s="6">
        <v>38000</v>
      </c>
      <c r="D64" s="6"/>
      <c r="E64" s="5" t="str">
        <f t="shared" si="0"/>
        <v>Contr. PCI EIDE                    Tekram 690B, 4 canali EIDE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 t="s">
        <v>114</v>
      </c>
      <c r="B65" s="5" t="s">
        <v>115</v>
      </c>
      <c r="C65" s="6">
        <v>137000</v>
      </c>
      <c r="D65" s="6"/>
      <c r="E65" s="5" t="str">
        <f t="shared" si="0"/>
        <v>Contr. PCI SC200 SCSI-2                    ASUS NCR-53C810 Ultra Fast, SCSI-2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 t="s">
        <v>116</v>
      </c>
      <c r="B66" s="5" t="s">
        <v>117</v>
      </c>
      <c r="C66" s="6">
        <v>222000</v>
      </c>
      <c r="D66" s="6"/>
      <c r="E66" s="5" t="str">
        <f t="shared" si="0"/>
        <v>Contr. PCI SC875 Wide SCSI, SCSI-2                    ASUS NCR-53C875 Ultra Fast, Wide SCSI e SCSI-2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 t="s">
        <v>118</v>
      </c>
      <c r="B67" s="5" t="s">
        <v>119</v>
      </c>
      <c r="C67" s="6">
        <v>501000</v>
      </c>
      <c r="D67" s="6"/>
      <c r="E67" s="5" t="str">
        <f t="shared" ref="E67:E130" si="1">_xlfn.CONCAT(A67,"                    ",B67)</f>
        <v>Contr. PCI AHA 2940AU SCSI-2                    Adaptec 2940 Ultra Fast, SCSI-2, sw EZ SCSI 4.0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 t="s">
        <v>120</v>
      </c>
      <c r="B68" s="5" t="s">
        <v>121</v>
      </c>
      <c r="C68" s="6">
        <v>428000</v>
      </c>
      <c r="D68" s="6"/>
      <c r="E68" s="5" t="str">
        <f t="shared" si="1"/>
        <v>Contr. PCI AHA 2940UW Wide SCSI OEM                    Adaptec 2940 Ultra Fast, Wide SCSI e SCSI-2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 t="s">
        <v>122</v>
      </c>
      <c r="B69" s="5" t="s">
        <v>123</v>
      </c>
      <c r="C69" s="6">
        <v>561000</v>
      </c>
      <c r="D69" s="6"/>
      <c r="E69" s="5" t="str">
        <f t="shared" si="1"/>
        <v>Contr. PCI AHA 2940UW Wide SCSI                    Adaptec 2940 Ultra Fast, Wide SCSI e SCSI-2, sw EZ SCSI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 t="s">
        <v>124</v>
      </c>
      <c r="B70" s="5" t="s">
        <v>125</v>
      </c>
      <c r="C70" s="6">
        <v>1578000</v>
      </c>
      <c r="D70" s="6"/>
      <c r="E70" s="5" t="str">
        <f t="shared" si="1"/>
        <v>Contr.PCI DA2100 Dual Wide SCSI                    ASUS Infotrend-500127 dual Ultra Fast, Wide SCSI, RAID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 t="s">
        <v>126</v>
      </c>
      <c r="B71" s="5" t="s">
        <v>127</v>
      </c>
      <c r="C71" s="6">
        <v>34000</v>
      </c>
      <c r="D71" s="6"/>
      <c r="E71" s="5" t="str">
        <f t="shared" si="1"/>
        <v>Scheda 2 porte seriali, 1 porta parallela                    16550 Fast UART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 t="s">
        <v>128</v>
      </c>
      <c r="B72" s="5" t="s">
        <v>129</v>
      </c>
      <c r="C72" s="6">
        <v>20000</v>
      </c>
      <c r="D72" s="6"/>
      <c r="E72" s="5" t="str">
        <f t="shared" si="1"/>
        <v xml:space="preserve">Scheda singola seriale                     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 t="s">
        <v>130</v>
      </c>
      <c r="B73" s="5" t="s">
        <v>129</v>
      </c>
      <c r="C73" s="6">
        <v>23000</v>
      </c>
      <c r="D73" s="6"/>
      <c r="E73" s="5" t="str">
        <f t="shared" si="1"/>
        <v xml:space="preserve">Scheda doppia seriale                     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 t="s">
        <v>131</v>
      </c>
      <c r="B74" s="5"/>
      <c r="C74" s="6">
        <v>98000</v>
      </c>
      <c r="D74" s="6"/>
      <c r="E74" s="5" t="str">
        <f t="shared" si="1"/>
        <v xml:space="preserve">Scheda 4 porte seriali                    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 t="s">
        <v>132</v>
      </c>
      <c r="B75" s="5"/>
      <c r="C75" s="6">
        <v>251000</v>
      </c>
      <c r="D75" s="6"/>
      <c r="E75" s="5" t="str">
        <f t="shared" si="1"/>
        <v xml:space="preserve">Scheda 8 porte seriali                    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 t="s">
        <v>133</v>
      </c>
      <c r="B76" s="5"/>
      <c r="C76" s="6">
        <v>15000</v>
      </c>
      <c r="D76" s="6"/>
      <c r="E76" s="5" t="str">
        <f t="shared" si="1"/>
        <v xml:space="preserve">Scheda singola parallela                    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 t="s">
        <v>134</v>
      </c>
      <c r="B77" s="5"/>
      <c r="C77" s="6">
        <v>14000</v>
      </c>
      <c r="D77" s="6"/>
      <c r="E77" s="5" t="str">
        <f t="shared" si="1"/>
        <v xml:space="preserve">Scheda 2 porte joystick                    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 t="s">
        <v>135</v>
      </c>
      <c r="B78" s="5"/>
      <c r="C78" s="6"/>
      <c r="D78" s="6"/>
      <c r="E78" s="5" t="str">
        <f t="shared" si="1"/>
        <v xml:space="preserve">HARD DISK                    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 t="s">
        <v>136</v>
      </c>
      <c r="B79" s="5" t="s">
        <v>137</v>
      </c>
      <c r="C79" s="6">
        <v>399000</v>
      </c>
      <c r="D79" s="6"/>
      <c r="E79" s="5" t="str">
        <f t="shared" si="1"/>
        <v>HARD DISK 2.5"  2,1GB U.Dma                    2,5" 12mm HITACHI - DK226A-21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 t="s">
        <v>138</v>
      </c>
      <c r="B80" s="5" t="s">
        <v>139</v>
      </c>
      <c r="C80" s="6">
        <v>259000</v>
      </c>
      <c r="D80" s="6"/>
      <c r="E80" s="5" t="str">
        <f t="shared" si="1"/>
        <v xml:space="preserve">HD 2,1 GB Ultra DMA 5400rpm                    3,5" ULTRA DMA FUJITSU 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 t="s">
        <v>140</v>
      </c>
      <c r="B81" s="5" t="s">
        <v>139</v>
      </c>
      <c r="C81" s="6">
        <v>324000</v>
      </c>
      <c r="D81" s="6"/>
      <c r="E81" s="5" t="str">
        <f t="shared" si="1"/>
        <v xml:space="preserve">HD 3,2 GB Ultra DMA 5400rpm                    3,5" ULTRA DMA FUJITSU 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 t="s">
        <v>141</v>
      </c>
      <c r="B82" s="5" t="s">
        <v>139</v>
      </c>
      <c r="C82" s="6">
        <v>378000</v>
      </c>
      <c r="D82" s="6"/>
      <c r="E82" s="5" t="str">
        <f t="shared" si="1"/>
        <v xml:space="preserve">HD 4,3 GB Ultra DMA 5400rpm                    3,5" ULTRA DMA FUJITSU 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 t="s">
        <v>142</v>
      </c>
      <c r="B83" s="5" t="s">
        <v>139</v>
      </c>
      <c r="C83" s="6">
        <v>469000</v>
      </c>
      <c r="D83" s="6"/>
      <c r="E83" s="5" t="str">
        <f t="shared" si="1"/>
        <v xml:space="preserve">HD 5,2 GB Ultra DMA 5400rpm                    3,5" ULTRA DMA FUJITSU 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 t="s">
        <v>143</v>
      </c>
      <c r="B84" s="5" t="s">
        <v>139</v>
      </c>
      <c r="C84" s="6">
        <v>556000</v>
      </c>
      <c r="D84" s="6"/>
      <c r="E84" s="5" t="str">
        <f t="shared" si="1"/>
        <v xml:space="preserve">HD 6,4 GB Ultra DMA 5400rpm                    3,5" ULTRA DMA FUJITSU 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 t="s">
        <v>144</v>
      </c>
      <c r="B85" s="5" t="s">
        <v>145</v>
      </c>
      <c r="C85" s="6">
        <v>476000</v>
      </c>
      <c r="D85" s="6"/>
      <c r="E85" s="5" t="str">
        <f t="shared" si="1"/>
        <v>HD 2 GB SCSI III 5400 rpm                    3,5" SCSI QUANTUM FIREBALL ST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 t="s">
        <v>146</v>
      </c>
      <c r="B86" s="5" t="s">
        <v>145</v>
      </c>
      <c r="C86" s="6">
        <v>477000</v>
      </c>
      <c r="D86" s="6"/>
      <c r="E86" s="5" t="str">
        <f t="shared" si="1"/>
        <v>HD 3,2 GB SCSI III 5400rpm                    3,5" SCSI QUANTUM FIREBALL ST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 t="s">
        <v>147</v>
      </c>
      <c r="B87" s="5" t="s">
        <v>145</v>
      </c>
      <c r="C87" s="6">
        <v>556000</v>
      </c>
      <c r="D87" s="6"/>
      <c r="E87" s="5" t="str">
        <f t="shared" si="1"/>
        <v>HD 4,3 GB SCSI 5400 rpm                    3,5" SCSI QUANTUM FIREBALL ST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 t="s">
        <v>148</v>
      </c>
      <c r="B88" s="5" t="s">
        <v>149</v>
      </c>
      <c r="C88" s="6">
        <v>695000</v>
      </c>
      <c r="D88" s="6"/>
      <c r="E88" s="5" t="str">
        <f t="shared" si="1"/>
        <v>HD 4,5 GB SCSI ULTRA WIDE 7200rpm                    3,5" SCSI III, QUANTUM VIKING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 t="s">
        <v>150</v>
      </c>
      <c r="B89" s="5" t="s">
        <v>151</v>
      </c>
      <c r="C89" s="6">
        <v>1279000</v>
      </c>
      <c r="D89" s="6"/>
      <c r="E89" s="5" t="str">
        <f t="shared" si="1"/>
        <v>HD 4,5 GB SCSI ULTRA WIDE 10.000rpm                    3,5" SCSI U.W. SEAGATE CHEETAH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 t="s">
        <v>152</v>
      </c>
      <c r="B90" s="5" t="s">
        <v>153</v>
      </c>
      <c r="C90" s="6">
        <v>35000</v>
      </c>
      <c r="D90" s="6"/>
      <c r="E90" s="5" t="str">
        <f t="shared" si="1"/>
        <v>FDD 1,44MB                    PANASONIC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 t="s">
        <v>154</v>
      </c>
      <c r="B91" s="5" t="s">
        <v>155</v>
      </c>
      <c r="C91" s="6">
        <v>175000</v>
      </c>
      <c r="D91" s="6"/>
      <c r="E91" s="5" t="str">
        <f t="shared" si="1"/>
        <v>FLOPPY DRIVE 120MB                    PANASONIC LS-120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 t="s">
        <v>156</v>
      </c>
      <c r="B92" s="5" t="s">
        <v>157</v>
      </c>
      <c r="C92" s="6">
        <v>272000</v>
      </c>
      <c r="D92" s="6"/>
      <c r="E92" s="5" t="str">
        <f t="shared" si="1"/>
        <v>ZIP DRIVE 100MB PARALL.                    IOMEGA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 t="s">
        <v>158</v>
      </c>
      <c r="B93" s="5" t="s">
        <v>157</v>
      </c>
      <c r="C93" s="6">
        <v>198000</v>
      </c>
      <c r="D93" s="6"/>
      <c r="E93" s="5" t="str">
        <f t="shared" si="1"/>
        <v>ZIP ATAPI 100MB INTERNO                    IOMEGA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 t="s">
        <v>159</v>
      </c>
      <c r="B94" s="5" t="s">
        <v>157</v>
      </c>
      <c r="C94" s="6">
        <v>290000</v>
      </c>
      <c r="D94" s="6"/>
      <c r="E94" s="5" t="str">
        <f t="shared" si="1"/>
        <v>ZIP DRIVE 100MB SCSI                    IOMEGA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 t="s">
        <v>160</v>
      </c>
      <c r="B95" s="5" t="s">
        <v>157</v>
      </c>
      <c r="C95" s="6">
        <v>589000</v>
      </c>
      <c r="D95" s="6"/>
      <c r="E95" s="5" t="str">
        <f t="shared" si="1"/>
        <v>JAZ DRIVE 1GB INT.                    IOMEGA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 t="s">
        <v>161</v>
      </c>
      <c r="B96" s="5" t="s">
        <v>157</v>
      </c>
      <c r="C96" s="6">
        <v>743000</v>
      </c>
      <c r="D96" s="6"/>
      <c r="E96" s="5" t="str">
        <f t="shared" si="1"/>
        <v>JAZ DRIVE 1GB EXT.                    IOMEGA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 t="s">
        <v>162</v>
      </c>
      <c r="B97" s="5" t="s">
        <v>129</v>
      </c>
      <c r="C97" s="6">
        <v>271000</v>
      </c>
      <c r="D97" s="6"/>
      <c r="E97" s="5" t="str">
        <f t="shared" si="1"/>
        <v xml:space="preserve">KIT 10  CARTUCCE ZIP DRIVE                     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 t="s">
        <v>163</v>
      </c>
      <c r="B98" s="5" t="s">
        <v>129</v>
      </c>
      <c r="C98" s="6">
        <v>632000</v>
      </c>
      <c r="D98" s="6"/>
      <c r="E98" s="5" t="str">
        <f t="shared" si="1"/>
        <v xml:space="preserve">KIT 3 CARTUCCE JAZ DRIVE                     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 t="s">
        <v>164</v>
      </c>
      <c r="B99" s="5" t="s">
        <v>165</v>
      </c>
      <c r="C99" s="6">
        <v>90000</v>
      </c>
      <c r="D99" s="6"/>
      <c r="E99" s="5" t="str">
        <f t="shared" si="1"/>
        <v>KIT 3 CARTUCCE 120MB 3M                    per LS-120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 t="s">
        <v>166</v>
      </c>
      <c r="B100" s="5" t="s">
        <v>167</v>
      </c>
      <c r="C100" s="6">
        <v>4000</v>
      </c>
      <c r="D100" s="6"/>
      <c r="E100" s="5" t="str">
        <f t="shared" si="1"/>
        <v>FRAME HDD                     Kit montaggio Hard Disk 3,5"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 t="s">
        <v>168</v>
      </c>
      <c r="B101" s="5" t="s">
        <v>169</v>
      </c>
      <c r="C101" s="6">
        <v>5000</v>
      </c>
      <c r="D101" s="6"/>
      <c r="E101" s="5" t="str">
        <f t="shared" si="1"/>
        <v>FRAME FDD                     Kit montaggio Floppy Disk Drive 3,5"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 t="s">
        <v>170</v>
      </c>
      <c r="B102" s="5" t="s">
        <v>171</v>
      </c>
      <c r="C102" s="6">
        <v>41000</v>
      </c>
      <c r="D102" s="6"/>
      <c r="E102" s="5" t="str">
        <f t="shared" si="1"/>
        <v>FRAME REMOVIBILE 3.5"                    Kit FRAME REMOVIBILE per HDD 3,5"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 t="s">
        <v>172</v>
      </c>
      <c r="B103" s="5"/>
      <c r="C103" s="6"/>
      <c r="D103" s="6"/>
      <c r="E103" s="5" t="str">
        <f t="shared" si="1"/>
        <v xml:space="preserve">MAGNETO-OTTICI                    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 t="s">
        <v>173</v>
      </c>
      <c r="B104" s="5" t="s">
        <v>174</v>
      </c>
      <c r="C104" s="6">
        <v>737000</v>
      </c>
      <c r="D104" s="6"/>
      <c r="E104" s="5" t="str">
        <f t="shared" si="1"/>
        <v>M.O. + CD 4X,  PD 2000 INT. 650 MB                    PLASMON PD2000I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 t="s">
        <v>175</v>
      </c>
      <c r="B105" s="5" t="s">
        <v>176</v>
      </c>
      <c r="C105" s="6">
        <v>910000</v>
      </c>
      <c r="D105" s="6"/>
      <c r="E105" s="5" t="str">
        <f t="shared" si="1"/>
        <v>M.O. + CD 4X,  PD 2000 EXT. 650 MB                    PLASMON PD2000E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 t="s">
        <v>177</v>
      </c>
      <c r="B106" s="5"/>
      <c r="C106" s="6">
        <v>241000</v>
      </c>
      <c r="D106" s="6"/>
      <c r="E106" s="5" t="str">
        <f t="shared" si="1"/>
        <v xml:space="preserve">KIT 5 CARTUCCE 650 MB                    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 t="s">
        <v>178</v>
      </c>
      <c r="B107" s="5"/>
      <c r="C107" s="6"/>
      <c r="D107" s="6"/>
      <c r="E107" s="5" t="str">
        <f t="shared" si="1"/>
        <v xml:space="preserve">CD ROM                    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 t="s">
        <v>179</v>
      </c>
      <c r="B108" s="5" t="s">
        <v>180</v>
      </c>
      <c r="C108" s="6">
        <v>112000</v>
      </c>
      <c r="D108" s="6"/>
      <c r="E108" s="5" t="str">
        <f t="shared" si="1"/>
        <v>CD ROM 24X HITACHI CDR 8330                    24 velocita',EIDE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 t="s">
        <v>181</v>
      </c>
      <c r="B109" s="5" t="s">
        <v>180</v>
      </c>
      <c r="C109" s="6">
        <v>113000</v>
      </c>
      <c r="D109" s="6"/>
      <c r="E109" s="5" t="str">
        <f t="shared" si="1"/>
        <v>CD ROM 24X CREATIVE                    24 velocita',EIDE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 t="s">
        <v>182</v>
      </c>
      <c r="B110" s="5" t="s">
        <v>183</v>
      </c>
      <c r="C110" s="6">
        <v>121000</v>
      </c>
      <c r="D110" s="6"/>
      <c r="E110" s="5" t="str">
        <f t="shared" si="1"/>
        <v>CD ROM 24X PIONEER 502-S Bulk                    24 velocita',EIDE,SLOT-IN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 t="s">
        <v>184</v>
      </c>
      <c r="B111" s="5" t="s">
        <v>185</v>
      </c>
      <c r="C111" s="6">
        <v>160000</v>
      </c>
      <c r="D111" s="6"/>
      <c r="E111" s="5" t="str">
        <f t="shared" si="1"/>
        <v>CD ROM 34X ASUS                    34 velocita',EIDE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 t="s">
        <v>186</v>
      </c>
      <c r="B112" s="5" t="s">
        <v>187</v>
      </c>
      <c r="C112" s="6">
        <v>195000</v>
      </c>
      <c r="D112" s="6"/>
      <c r="E112" s="5" t="str">
        <f t="shared" si="1"/>
        <v>CD ROM 24X SCSI NEC                    24 velocita',SCSI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 t="s">
        <v>188</v>
      </c>
      <c r="B113" s="5" t="s">
        <v>189</v>
      </c>
      <c r="C113" s="6">
        <v>215000</v>
      </c>
      <c r="D113" s="6"/>
      <c r="E113" s="5" t="str">
        <f t="shared" si="1"/>
        <v>CD ROM 32X SCSI WAITEC                    32 velocita',SCSI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 t="s">
        <v>190</v>
      </c>
      <c r="B114" s="5" t="s">
        <v>189</v>
      </c>
      <c r="C114" s="6">
        <v>321000</v>
      </c>
      <c r="D114" s="6"/>
      <c r="E114" s="5" t="str">
        <f t="shared" si="1"/>
        <v>CD ROM PLEXTOR PX-32TSI                    32 velocita',SCSI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 t="s">
        <v>191</v>
      </c>
      <c r="B115" s="5" t="s">
        <v>192</v>
      </c>
      <c r="C115" s="6">
        <v>614000</v>
      </c>
      <c r="D115" s="6"/>
      <c r="E115" s="5" t="str">
        <f t="shared" si="1"/>
        <v>DVD CREATIVE KIT ENCORE DXR2                    CREATIVE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 t="s">
        <v>193</v>
      </c>
      <c r="B116" s="5"/>
      <c r="C116" s="6"/>
      <c r="D116" s="6"/>
      <c r="E116" s="5" t="str">
        <f t="shared" si="1"/>
        <v xml:space="preserve">MASTERIZZATORI                    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 t="s">
        <v>194</v>
      </c>
      <c r="B117" s="5" t="s">
        <v>195</v>
      </c>
      <c r="C117" s="6">
        <v>30000</v>
      </c>
      <c r="D117" s="6"/>
      <c r="E117" s="5" t="str">
        <f t="shared" si="1"/>
        <v>CONFEZIONE 10 CDR 74'                    Kit 10 pz.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 t="s">
        <v>196</v>
      </c>
      <c r="B118" s="5" t="s">
        <v>197</v>
      </c>
      <c r="C118" s="6">
        <v>34000</v>
      </c>
      <c r="D118" s="6"/>
      <c r="E118" s="5" t="str">
        <f t="shared" si="1"/>
        <v>CD RISCRIVIBILE 74'                    VERBATIM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 t="s">
        <v>198</v>
      </c>
      <c r="B119" s="5" t="s">
        <v>195</v>
      </c>
      <c r="C119" s="6">
        <v>35000</v>
      </c>
      <c r="D119" s="6"/>
      <c r="E119" s="5" t="str">
        <f t="shared" si="1"/>
        <v>CONFEZIONE 10 CDR 74' KODAK                    Kit 10 pz.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 t="s">
        <v>199</v>
      </c>
      <c r="B120" s="5" t="s">
        <v>200</v>
      </c>
      <c r="C120" s="6">
        <v>77000</v>
      </c>
      <c r="D120" s="6"/>
      <c r="E120" s="5" t="str">
        <f t="shared" si="1"/>
        <v>SOFTWARE LABELLER CD KIT                    Software per creazione etichette CD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 t="s">
        <v>201</v>
      </c>
      <c r="B121" s="5" t="s">
        <v>202</v>
      </c>
      <c r="C121" s="6">
        <v>723000</v>
      </c>
      <c r="D121" s="6"/>
      <c r="E121" s="5" t="str">
        <f t="shared" si="1"/>
        <v>WAITEC WT48/1 - GEAR -                    int. 4 WRITE 8 READ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 t="s">
        <v>203</v>
      </c>
      <c r="B122" s="5" t="s">
        <v>204</v>
      </c>
      <c r="C122" s="6">
        <v>742000</v>
      </c>
      <c r="D122" s="6"/>
      <c r="E122" s="5" t="str">
        <f t="shared" si="1"/>
        <v>WAITEC 2036EI/1 - SOFTWARE                     CD RISCRIVIBILE 2REW,2WRI,6READ, EIDE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 t="s">
        <v>205</v>
      </c>
      <c r="B123" s="5" t="s">
        <v>206</v>
      </c>
      <c r="C123" s="6">
        <v>778000</v>
      </c>
      <c r="D123" s="6"/>
      <c r="E123" s="5" t="str">
        <f t="shared" si="1"/>
        <v>RICOH MP6200ADP + SOFT.+5 CDR                    CD RISCRIVIBILE 2REW,2WRI,6R E-IDE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 t="s">
        <v>207</v>
      </c>
      <c r="B124" s="5" t="s">
        <v>208</v>
      </c>
      <c r="C124" s="6">
        <v>878000</v>
      </c>
      <c r="D124" s="6"/>
      <c r="E124" s="5" t="str">
        <f t="shared" si="1"/>
        <v>RICOH MP6200SR - SOFTWARE SCSI                    CD RISCRIVIBILE 2REW,2WRI,6READ, SCSI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 t="s">
        <v>209</v>
      </c>
      <c r="B125" s="5" t="s">
        <v>208</v>
      </c>
      <c r="C125" s="6">
        <v>883000</v>
      </c>
      <c r="D125" s="6"/>
      <c r="E125" s="5" t="str">
        <f t="shared" si="1"/>
        <v>WAITEC 2026/1 - SOFTWARE SCSI                    CD RISCRIVIBILE 2REW,2WRI,6READ, SCSI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 t="s">
        <v>210</v>
      </c>
      <c r="B126" s="5" t="s">
        <v>202</v>
      </c>
      <c r="C126" s="6">
        <v>913000</v>
      </c>
      <c r="D126" s="6"/>
      <c r="E126" s="5" t="str">
        <f t="shared" si="1"/>
        <v>CDR 480i PLASMON EASY CD                    int. 4 WRITE 8 READ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 t="s">
        <v>211</v>
      </c>
      <c r="B127" s="5" t="s">
        <v>212</v>
      </c>
      <c r="C127" s="6">
        <v>1125000</v>
      </c>
      <c r="D127" s="6"/>
      <c r="E127" s="5" t="str">
        <f t="shared" si="1"/>
        <v>CDR 480e PLASMON EASY CD                    ext. 4 WRITE 8 READ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 t="s">
        <v>213</v>
      </c>
      <c r="B128" s="5"/>
      <c r="C128" s="6"/>
      <c r="D128" s="6"/>
      <c r="E128" s="5" t="str">
        <f t="shared" si="1"/>
        <v xml:space="preserve">MEMORIE                    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 t="s">
        <v>214</v>
      </c>
      <c r="B129" s="5"/>
      <c r="C129" s="6">
        <v>33000</v>
      </c>
      <c r="D129" s="6"/>
      <c r="E129" s="5" t="str">
        <f t="shared" si="1"/>
        <v xml:space="preserve">SIMM 8MB 72 PIN (EDO)                    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 t="s">
        <v>215</v>
      </c>
      <c r="B130" s="5"/>
      <c r="C130" s="6">
        <v>52000</v>
      </c>
      <c r="D130" s="6"/>
      <c r="E130" s="5" t="str">
        <f t="shared" si="1"/>
        <v xml:space="preserve">SIMM 16MB 72 PIN (EDO)                    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 t="s">
        <v>216</v>
      </c>
      <c r="B131" s="5"/>
      <c r="C131" s="6">
        <v>97000</v>
      </c>
      <c r="D131" s="6"/>
      <c r="E131" s="5" t="str">
        <f t="shared" ref="E131:E194" si="2">_xlfn.CONCAT(A131,"                    ",B131)</f>
        <v xml:space="preserve">SIMM 32MB 72 PIN (EDO)                    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 t="s">
        <v>217</v>
      </c>
      <c r="B132" s="5" t="s">
        <v>129</v>
      </c>
      <c r="C132" s="6"/>
      <c r="D132" s="6"/>
      <c r="E132" s="5" t="str">
        <f t="shared" si="2"/>
        <v xml:space="preserve">MODEM FAX - VIDEOCAMERA                     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 t="s">
        <v>218</v>
      </c>
      <c r="B133" s="5" t="s">
        <v>219</v>
      </c>
      <c r="C133" s="6">
        <v>131000</v>
      </c>
      <c r="D133" s="6"/>
      <c r="E133" s="5" t="str">
        <f t="shared" si="2"/>
        <v>M/F MOTOROLA 3400PRO 28800 EXT                    MOTOROLA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 t="s">
        <v>220</v>
      </c>
      <c r="B134" s="5" t="s">
        <v>221</v>
      </c>
      <c r="C134" s="6">
        <v>169000</v>
      </c>
      <c r="D134" s="6"/>
      <c r="E134" s="5" t="str">
        <f t="shared" si="2"/>
        <v>M/F LEONARDO PC 33600 INT OEM                    DIGICOM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 t="s">
        <v>222</v>
      </c>
      <c r="B135" s="5" t="s">
        <v>221</v>
      </c>
      <c r="C135" s="6">
        <v>190000</v>
      </c>
      <c r="D135" s="6"/>
      <c r="E135" s="5" t="str">
        <f t="shared" si="2"/>
        <v>M/F LEONARDO PC 33600 EXT                    DIGICOM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 t="s">
        <v>223</v>
      </c>
      <c r="B136" s="5" t="s">
        <v>219</v>
      </c>
      <c r="C136" s="6">
        <v>191000</v>
      </c>
      <c r="D136" s="6"/>
      <c r="E136" s="5" t="str">
        <f t="shared" si="2"/>
        <v>M/F MOTOROLA 56K  EXT BULK                    MOTOROLA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 t="s">
        <v>224</v>
      </c>
      <c r="B137" s="5" t="s">
        <v>221</v>
      </c>
      <c r="C137" s="6">
        <v>197000</v>
      </c>
      <c r="D137" s="6"/>
      <c r="E137" s="5" t="str">
        <f t="shared" si="2"/>
        <v>M/F LEONARDO PC 33600 INT                    DIGICOM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 t="s">
        <v>225</v>
      </c>
      <c r="B138" s="5" t="s">
        <v>221</v>
      </c>
      <c r="C138" s="6">
        <v>201000</v>
      </c>
      <c r="D138" s="6"/>
      <c r="E138" s="5" t="str">
        <f t="shared" si="2"/>
        <v>M/F TIZIANO 33600 EXT                    DIGICOM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 t="s">
        <v>226</v>
      </c>
      <c r="B139" s="5" t="s">
        <v>227</v>
      </c>
      <c r="C139" s="6">
        <v>220000</v>
      </c>
      <c r="D139" s="6"/>
      <c r="E139" s="5" t="str">
        <f t="shared" si="2"/>
        <v>M/F SPORTSTER FLASH 33600 EXT ITA                     US ROBOTICS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 t="s">
        <v>228</v>
      </c>
      <c r="B140" s="5" t="s">
        <v>219</v>
      </c>
      <c r="C140" s="6">
        <v>250000</v>
      </c>
      <c r="D140" s="6"/>
      <c r="E140" s="5" t="str">
        <f t="shared" si="2"/>
        <v>M/F MOTOROLA 56K  EXT                    MOTOROLA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 t="s">
        <v>229</v>
      </c>
      <c r="B141" s="5" t="s">
        <v>221</v>
      </c>
      <c r="C141" s="6">
        <v>257000</v>
      </c>
      <c r="D141" s="6"/>
      <c r="E141" s="5" t="str">
        <f t="shared" si="2"/>
        <v>M/F LEONARDO  56K  EXT                    DIGICOM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 t="s">
        <v>230</v>
      </c>
      <c r="B142" s="5" t="s">
        <v>221</v>
      </c>
      <c r="C142" s="6">
        <v>278000</v>
      </c>
      <c r="D142" s="6"/>
      <c r="E142" s="5" t="str">
        <f t="shared" si="2"/>
        <v>M/F TIZIANO 56K EXT                    DIGICOM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 t="s">
        <v>231</v>
      </c>
      <c r="B143" s="5" t="s">
        <v>227</v>
      </c>
      <c r="C143" s="6">
        <v>280000</v>
      </c>
      <c r="D143" s="6"/>
      <c r="E143" s="5" t="str">
        <f t="shared" si="2"/>
        <v>M/F SPORTSTER MESSAGE PLUS                    US ROBOTICS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 t="s">
        <v>232</v>
      </c>
      <c r="B144" s="5" t="s">
        <v>221</v>
      </c>
      <c r="C144" s="6">
        <v>300000</v>
      </c>
      <c r="D144" s="6"/>
      <c r="E144" s="5" t="str">
        <f t="shared" si="2"/>
        <v>M/F LEONARDO PCMCIA 33600                    DIGICOM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 t="s">
        <v>233</v>
      </c>
      <c r="B145" s="5" t="s">
        <v>234</v>
      </c>
      <c r="C145" s="6">
        <v>305000</v>
      </c>
      <c r="D145" s="6"/>
      <c r="E145" s="5" t="str">
        <f t="shared" si="2"/>
        <v>KIT VIDEOCONFERENZA "GALILEO"                    DIGICOM / H.324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 t="s">
        <v>235</v>
      </c>
      <c r="B146" s="5" t="s">
        <v>221</v>
      </c>
      <c r="C146" s="6">
        <v>335000</v>
      </c>
      <c r="D146" s="6"/>
      <c r="E146" s="5" t="str">
        <f t="shared" si="2"/>
        <v>MODEM ISDN TINTORETTO EXT.                    DIGICOM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 t="s">
        <v>236</v>
      </c>
      <c r="B147" s="5" t="s">
        <v>221</v>
      </c>
      <c r="C147" s="6">
        <v>360000</v>
      </c>
      <c r="D147" s="6"/>
      <c r="E147" s="5" t="str">
        <f t="shared" si="2"/>
        <v>M/F LEONARDO PCMCIA 56K                    DIGICOM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 t="s">
        <v>237</v>
      </c>
      <c r="B148" s="5" t="s">
        <v>219</v>
      </c>
      <c r="C148" s="6">
        <v>429000</v>
      </c>
      <c r="D148" s="6"/>
      <c r="E148" s="5" t="str">
        <f t="shared" si="2"/>
        <v>MODEM MOTOROLA ISDN  EXT.64/128K                    MOTOROLA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 t="s">
        <v>238</v>
      </c>
      <c r="B149" s="5" t="s">
        <v>221</v>
      </c>
      <c r="C149" s="6">
        <v>701000</v>
      </c>
      <c r="D149" s="6"/>
      <c r="E149" s="5" t="str">
        <f t="shared" si="2"/>
        <v>M/F ISDN DONATELLO EXT.                    DIGICOM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 t="s">
        <v>239</v>
      </c>
      <c r="B150" s="5"/>
      <c r="C150" s="6"/>
      <c r="D150" s="6"/>
      <c r="E150" s="5" t="str">
        <f t="shared" si="2"/>
        <v xml:space="preserve">MULTIMEDIA                    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 t="s">
        <v>240</v>
      </c>
      <c r="B151" s="5" t="s">
        <v>241</v>
      </c>
      <c r="C151" s="6">
        <v>90000</v>
      </c>
      <c r="D151" s="6"/>
      <c r="E151" s="5" t="str">
        <f t="shared" si="2"/>
        <v>SOUND AXP201/U PCI 64                    Asus - ESS Maestro-1 Audio accellerator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 t="s">
        <v>242</v>
      </c>
      <c r="B152" s="5" t="s">
        <v>243</v>
      </c>
      <c r="C152" s="6">
        <v>69000</v>
      </c>
      <c r="D152" s="6"/>
      <c r="E152" s="5" t="str">
        <f t="shared" si="2"/>
        <v>SOUND BLASTER 16 PnP  O.E.M.                    Creative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 t="s">
        <v>244</v>
      </c>
      <c r="B153" s="5" t="s">
        <v>243</v>
      </c>
      <c r="C153" s="6">
        <v>89000</v>
      </c>
      <c r="D153" s="6"/>
      <c r="E153" s="5" t="str">
        <f t="shared" si="2"/>
        <v>SOUND BLASTER 16 PnP NO IDE                    Creative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 t="s">
        <v>245</v>
      </c>
      <c r="B154" s="5" t="s">
        <v>243</v>
      </c>
      <c r="C154" s="6">
        <v>138000</v>
      </c>
      <c r="D154" s="6"/>
      <c r="E154" s="5" t="str">
        <f t="shared" si="2"/>
        <v>SOUND BLASTER AWE64 STD OEM                    Creative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 t="s">
        <v>246</v>
      </c>
      <c r="B155" s="5" t="s">
        <v>243</v>
      </c>
      <c r="C155" s="6">
        <v>196000</v>
      </c>
      <c r="D155" s="6"/>
      <c r="E155" s="5" t="str">
        <f t="shared" si="2"/>
        <v>SOUND BLASTER AWE64 STANDARD                    Creative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 t="s">
        <v>247</v>
      </c>
      <c r="B156" s="5" t="s">
        <v>243</v>
      </c>
      <c r="C156" s="6">
        <v>329000</v>
      </c>
      <c r="D156" s="6"/>
      <c r="E156" s="5" t="str">
        <f t="shared" si="2"/>
        <v>SOUND BLASTER AWE64 GOLD PNP                     Creative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 t="s">
        <v>248</v>
      </c>
      <c r="B157" s="5" t="s">
        <v>243</v>
      </c>
      <c r="C157" s="6">
        <v>295000</v>
      </c>
      <c r="D157" s="6"/>
      <c r="E157" s="5" t="str">
        <f t="shared" si="2"/>
        <v>KIT "DISCOVERY AWE64" 24X PNP                    Creative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 t="s">
        <v>249</v>
      </c>
      <c r="B158" s="5" t="s">
        <v>250</v>
      </c>
      <c r="C158" s="6">
        <v>19000</v>
      </c>
      <c r="D158" s="6"/>
      <c r="E158" s="5" t="str">
        <f t="shared" si="2"/>
        <v>SPEAKERS MLI-699                    MLI-60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 t="s">
        <v>251</v>
      </c>
      <c r="B159" s="5" t="s">
        <v>252</v>
      </c>
      <c r="C159" s="6">
        <v>26000</v>
      </c>
      <c r="D159" s="6"/>
      <c r="E159" s="5" t="str">
        <f t="shared" si="2"/>
        <v>SPEAKER 25 W                    FS-60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 t="s">
        <v>253</v>
      </c>
      <c r="B160" s="5" t="s">
        <v>254</v>
      </c>
      <c r="C160" s="6">
        <v>28000</v>
      </c>
      <c r="D160" s="6"/>
      <c r="E160" s="5" t="str">
        <f t="shared" si="2"/>
        <v>SPEAKER PROFESSIONAL 70 W                    FS-70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 t="s">
        <v>255</v>
      </c>
      <c r="B161" s="5" t="s">
        <v>256</v>
      </c>
      <c r="C161" s="6">
        <v>56000</v>
      </c>
      <c r="D161" s="6"/>
      <c r="E161" s="5" t="str">
        <f t="shared" si="2"/>
        <v>ULTRA SPEAKER 130W                    FS-100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 t="s">
        <v>257</v>
      </c>
      <c r="B162" s="5"/>
      <c r="C162" s="6"/>
      <c r="D162" s="6"/>
      <c r="E162" s="5" t="str">
        <f t="shared" si="2"/>
        <v xml:space="preserve">MICROPROCESSORI                    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 t="s">
        <v>258</v>
      </c>
      <c r="B163" s="5"/>
      <c r="C163" s="6">
        <v>216000</v>
      </c>
      <c r="D163" s="6"/>
      <c r="E163" s="5" t="str">
        <f t="shared" si="2"/>
        <v xml:space="preserve">PENTIUM 166 INTEL MMX                    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 t="s">
        <v>259</v>
      </c>
      <c r="B164" s="5"/>
      <c r="C164" s="6">
        <v>250000</v>
      </c>
      <c r="D164" s="6"/>
      <c r="E164" s="5" t="str">
        <f t="shared" si="2"/>
        <v xml:space="preserve">PENTIUM 200 INTEL MMX                    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 t="s">
        <v>260</v>
      </c>
      <c r="B165" s="5"/>
      <c r="C165" s="6">
        <v>382000</v>
      </c>
      <c r="D165" s="6"/>
      <c r="E165" s="5" t="str">
        <f t="shared" si="2"/>
        <v xml:space="preserve">PENTIUM 233 INTEL MMX                    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 t="s">
        <v>261</v>
      </c>
      <c r="B166" s="5"/>
      <c r="C166" s="6">
        <v>524000</v>
      </c>
      <c r="D166" s="6"/>
      <c r="E166" s="5" t="str">
        <f t="shared" si="2"/>
        <v xml:space="preserve">PENTIUM II 233 INTEL 512k                    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 t="s">
        <v>262</v>
      </c>
      <c r="B167" s="5"/>
      <c r="C167" s="6">
        <v>757000</v>
      </c>
      <c r="D167" s="6"/>
      <c r="E167" s="5" t="str">
        <f t="shared" si="2"/>
        <v xml:space="preserve">PENTIUM II 266 INTEL 512k                    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 t="s">
        <v>263</v>
      </c>
      <c r="B168" s="5"/>
      <c r="C168" s="6">
        <v>1045000</v>
      </c>
      <c r="D168" s="6"/>
      <c r="E168" s="5" t="str">
        <f t="shared" si="2"/>
        <v xml:space="preserve">PENTIUM II 300 INTEL 512K                    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 t="s">
        <v>264</v>
      </c>
      <c r="B169" s="5"/>
      <c r="C169" s="6">
        <v>1568000</v>
      </c>
      <c r="D169" s="6"/>
      <c r="E169" s="5" t="str">
        <f t="shared" si="2"/>
        <v xml:space="preserve">PENTIUM II 333 INTEL 512K                    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 t="s">
        <v>265</v>
      </c>
      <c r="B170" s="5"/>
      <c r="C170" s="6">
        <v>117000</v>
      </c>
      <c r="D170" s="6"/>
      <c r="E170" s="5" t="str">
        <f t="shared" si="2"/>
        <v xml:space="preserve">SGS P 166+                    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 t="s">
        <v>266</v>
      </c>
      <c r="B171" s="5"/>
      <c r="C171" s="6">
        <v>158000</v>
      </c>
      <c r="D171" s="6"/>
      <c r="E171" s="5" t="str">
        <f t="shared" si="2"/>
        <v xml:space="preserve">IBM 200 MX                    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 t="s">
        <v>267</v>
      </c>
      <c r="B172" s="5"/>
      <c r="C172" s="6">
        <v>260000</v>
      </c>
      <c r="D172" s="6"/>
      <c r="E172" s="5" t="str">
        <f t="shared" si="2"/>
        <v xml:space="preserve">IBM 233 MX                    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 t="s">
        <v>268</v>
      </c>
      <c r="B173" s="5"/>
      <c r="C173" s="6">
        <v>193000</v>
      </c>
      <c r="D173" s="6"/>
      <c r="E173" s="5" t="str">
        <f t="shared" si="2"/>
        <v xml:space="preserve">AMD K6-166                    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 t="s">
        <v>269</v>
      </c>
      <c r="B174" s="5"/>
      <c r="C174" s="6">
        <v>270000</v>
      </c>
      <c r="D174" s="6"/>
      <c r="E174" s="5" t="str">
        <f t="shared" si="2"/>
        <v xml:space="preserve">AMD K6-200                    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 t="s">
        <v>270</v>
      </c>
      <c r="B175" s="5"/>
      <c r="C175" s="6">
        <v>314000</v>
      </c>
      <c r="D175" s="6"/>
      <c r="E175" s="5" t="str">
        <f t="shared" si="2"/>
        <v xml:space="preserve">AMD K6-233                    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 t="s">
        <v>271</v>
      </c>
      <c r="B176" s="5"/>
      <c r="C176" s="6">
        <v>894000</v>
      </c>
      <c r="D176" s="6"/>
      <c r="E176" s="5" t="str">
        <f t="shared" si="2"/>
        <v xml:space="preserve">PENTIUM PRO 180 MZH                    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 t="s">
        <v>272</v>
      </c>
      <c r="B177" s="5"/>
      <c r="C177" s="6">
        <v>1040000</v>
      </c>
      <c r="D177" s="6"/>
      <c r="E177" s="5" t="str">
        <f t="shared" si="2"/>
        <v xml:space="preserve">PENTIUM PRO 200 MZH                    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 t="s">
        <v>273</v>
      </c>
      <c r="B178" s="5"/>
      <c r="C178" s="6">
        <v>8000</v>
      </c>
      <c r="D178" s="6"/>
      <c r="E178" s="5" t="str">
        <f t="shared" si="2"/>
        <v xml:space="preserve">VENTOLINA PENTIUM 75-166                    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 t="s">
        <v>274</v>
      </c>
      <c r="B179" s="5"/>
      <c r="C179" s="6">
        <v>10000</v>
      </c>
      <c r="D179" s="6"/>
      <c r="E179" s="5" t="str">
        <f t="shared" si="2"/>
        <v xml:space="preserve">VENTOLINA PENTIUM 200                    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 t="s">
        <v>275</v>
      </c>
      <c r="B180" s="5"/>
      <c r="C180" s="6">
        <v>24000</v>
      </c>
      <c r="D180" s="6"/>
      <c r="E180" s="5" t="str">
        <f t="shared" si="2"/>
        <v xml:space="preserve">VENTOLA PER PENTIUM PRO                    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 t="s">
        <v>276</v>
      </c>
      <c r="B181" s="5" t="s">
        <v>129</v>
      </c>
      <c r="C181" s="6">
        <v>11000</v>
      </c>
      <c r="D181" s="6"/>
      <c r="E181" s="5" t="str">
        <f t="shared" si="2"/>
        <v xml:space="preserve">VENTOLINA PER IBM/CYRIX 686                     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 t="s">
        <v>277</v>
      </c>
      <c r="B182" s="5" t="s">
        <v>129</v>
      </c>
      <c r="C182" s="6">
        <v>10000</v>
      </c>
      <c r="D182" s="6"/>
      <c r="E182" s="5" t="str">
        <f t="shared" si="2"/>
        <v xml:space="preserve">VENTOLA 3 PIN per TX97                     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 t="s">
        <v>278</v>
      </c>
      <c r="B183" s="5" t="s">
        <v>129</v>
      </c>
      <c r="C183" s="6">
        <v>26000</v>
      </c>
      <c r="D183" s="6"/>
      <c r="E183" s="5" t="str">
        <f t="shared" si="2"/>
        <v xml:space="preserve">VENTOLA PENTIUM II                     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 t="s">
        <v>279</v>
      </c>
      <c r="B184" s="5"/>
      <c r="C184" s="6"/>
      <c r="D184" s="6"/>
      <c r="E184" s="5" t="str">
        <f t="shared" si="2"/>
        <v xml:space="preserve">TASTIERE                    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 t="s">
        <v>280</v>
      </c>
      <c r="B185" s="5" t="s">
        <v>281</v>
      </c>
      <c r="C185" s="6">
        <v>22000</v>
      </c>
      <c r="D185" s="6"/>
      <c r="E185" s="5" t="str">
        <f t="shared" si="2"/>
        <v>TAST. ITA 105 TASTI WIN 95                    UNIKEY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 t="s">
        <v>282</v>
      </c>
      <c r="B186" s="5" t="s">
        <v>283</v>
      </c>
      <c r="C186" s="6">
        <v>63000</v>
      </c>
      <c r="D186" s="6"/>
      <c r="E186" s="5" t="str">
        <f t="shared" si="2"/>
        <v>TAST. ITA   79t                    BTC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 t="s">
        <v>284</v>
      </c>
      <c r="B187" s="5" t="s">
        <v>283</v>
      </c>
      <c r="C187" s="6">
        <v>63000</v>
      </c>
      <c r="D187" s="6"/>
      <c r="E187" s="5" t="str">
        <f t="shared" si="2"/>
        <v>TAST. USA 79t                    BTC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 t="s">
        <v>285</v>
      </c>
      <c r="B188" s="5" t="s">
        <v>283</v>
      </c>
      <c r="C188" s="6">
        <v>26000</v>
      </c>
      <c r="D188" s="6"/>
      <c r="E188" s="5" t="str">
        <f t="shared" si="2"/>
        <v>TAST. USA 105 TASTI WIN95                    BTC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 t="s">
        <v>286</v>
      </c>
      <c r="B189" s="5" t="s">
        <v>287</v>
      </c>
      <c r="C189" s="6">
        <v>25000</v>
      </c>
      <c r="D189" s="6"/>
      <c r="E189" s="5" t="str">
        <f t="shared" si="2"/>
        <v>TAST. ITA  105 TASTI NMB, WIN95                    NMB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 t="s">
        <v>288</v>
      </c>
      <c r="B190" s="5" t="s">
        <v>287</v>
      </c>
      <c r="C190" s="6">
        <v>25000</v>
      </c>
      <c r="D190" s="6"/>
      <c r="E190" s="5" t="str">
        <f t="shared" si="2"/>
        <v>TAST. ITA  105 TASTI NMB, PS/2 WIN95                    NMB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 t="s">
        <v>289</v>
      </c>
      <c r="B191" s="5" t="s">
        <v>287</v>
      </c>
      <c r="C191" s="6">
        <v>46000</v>
      </c>
      <c r="D191" s="6"/>
      <c r="E191" s="5" t="str">
        <f t="shared" si="2"/>
        <v>TAST. ITA 105 TASTI "CYPRESS"  WIN95                    NMB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 t="s">
        <v>290</v>
      </c>
      <c r="B192" s="5"/>
      <c r="C192" s="6"/>
      <c r="D192" s="6"/>
      <c r="E192" s="5" t="str">
        <f t="shared" si="2"/>
        <v xml:space="preserve">SCANNER E ACCESSORI                    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 t="s">
        <v>291</v>
      </c>
      <c r="B193" s="5" t="s">
        <v>292</v>
      </c>
      <c r="C193" s="6">
        <v>37000</v>
      </c>
      <c r="D193" s="6"/>
      <c r="E193" s="5" t="str">
        <f t="shared" si="2"/>
        <v>MOUSE  PILOT SERIALE                    LOGITECH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 t="s">
        <v>293</v>
      </c>
      <c r="B194" s="5" t="s">
        <v>292</v>
      </c>
      <c r="C194" s="6">
        <v>37000</v>
      </c>
      <c r="D194" s="6"/>
      <c r="E194" s="5" t="str">
        <f t="shared" si="2"/>
        <v>MOUSE  PILOT P/S2                    LOGITECH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 t="s">
        <v>294</v>
      </c>
      <c r="B195" s="5" t="s">
        <v>295</v>
      </c>
      <c r="C195" s="6">
        <v>11000</v>
      </c>
      <c r="D195" s="6"/>
      <c r="E195" s="5" t="str">
        <f t="shared" ref="E195:E258" si="3">_xlfn.CONCAT(A195,"                    ",B195)</f>
        <v>MOUSE SERIALE 3 TASTI                    PRIMAX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 t="s">
        <v>296</v>
      </c>
      <c r="B196" s="5" t="s">
        <v>295</v>
      </c>
      <c r="C196" s="6">
        <v>46000</v>
      </c>
      <c r="D196" s="6"/>
      <c r="E196" s="5" t="str">
        <f t="shared" si="3"/>
        <v>MOUSE TRACKBALL                     PRIMAX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 t="s">
        <v>297</v>
      </c>
      <c r="B197" s="5" t="s">
        <v>295</v>
      </c>
      <c r="C197" s="6">
        <v>19000</v>
      </c>
      <c r="D197" s="6"/>
      <c r="E197" s="5" t="str">
        <f t="shared" si="3"/>
        <v>MOUSE "RAINBOW" SERIALE                    PRIMAX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 t="s">
        <v>298</v>
      </c>
      <c r="B198" s="5" t="s">
        <v>295</v>
      </c>
      <c r="C198" s="6">
        <v>13000</v>
      </c>
      <c r="D198" s="6"/>
      <c r="E198" s="5" t="str">
        <f t="shared" si="3"/>
        <v>MOUSE  ECHO PS/2                    PRIMAX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 t="s">
        <v>299</v>
      </c>
      <c r="B199" s="5" t="s">
        <v>295</v>
      </c>
      <c r="C199" s="6">
        <v>26000</v>
      </c>
      <c r="D199" s="6"/>
      <c r="E199" s="5" t="str">
        <f t="shared" si="3"/>
        <v>VENUS MOUSE SERIALE                    PRIMAX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 t="s">
        <v>300</v>
      </c>
      <c r="B200" s="5" t="s">
        <v>295</v>
      </c>
      <c r="C200" s="6">
        <v>26000</v>
      </c>
      <c r="D200" s="6"/>
      <c r="E200" s="5" t="str">
        <f t="shared" si="3"/>
        <v>VENUS MOUSE PS/2                    PRIMAX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 t="s">
        <v>301</v>
      </c>
      <c r="B201" s="5" t="s">
        <v>295</v>
      </c>
      <c r="C201" s="6">
        <v>20000</v>
      </c>
      <c r="D201" s="6"/>
      <c r="E201" s="5" t="str">
        <f t="shared" si="3"/>
        <v>JOYSTICK DIGITALE                    PRIMAX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 t="s">
        <v>302</v>
      </c>
      <c r="B202" s="5" t="s">
        <v>295</v>
      </c>
      <c r="C202" s="6">
        <v>49000</v>
      </c>
      <c r="D202" s="6"/>
      <c r="E202" s="5" t="str">
        <f t="shared" si="3"/>
        <v>JOYSTICK ULTRASTRIKER                    PRIMAX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 t="s">
        <v>303</v>
      </c>
      <c r="B203" s="5" t="s">
        <v>295</v>
      </c>
      <c r="C203" s="6">
        <v>33000</v>
      </c>
      <c r="D203" s="6"/>
      <c r="E203" s="5" t="str">
        <f t="shared" si="3"/>
        <v>NAVIGATOR MOUSE                    PRIMAX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 t="s">
        <v>304</v>
      </c>
      <c r="B204" s="5" t="s">
        <v>295</v>
      </c>
      <c r="C204" s="6">
        <v>68000</v>
      </c>
      <c r="D204" s="6"/>
      <c r="E204" s="5" t="str">
        <f t="shared" si="3"/>
        <v>JOYSTICK EXCALIBUR                    PRIMAX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 t="s">
        <v>305</v>
      </c>
      <c r="B205" s="5" t="s">
        <v>295</v>
      </c>
      <c r="C205" s="6">
        <v>33000</v>
      </c>
      <c r="D205" s="6"/>
      <c r="E205" s="5" t="str">
        <f t="shared" si="3"/>
        <v>GAMEPAD CONQUEROR                    PRIMAX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 t="s">
        <v>306</v>
      </c>
      <c r="B206" s="5" t="s">
        <v>295</v>
      </c>
      <c r="C206" s="6">
        <v>147000</v>
      </c>
      <c r="D206" s="6"/>
      <c r="E206" s="5" t="str">
        <f t="shared" si="3"/>
        <v>COLOR HAND SCANNER                    PRIMAX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 t="s">
        <v>307</v>
      </c>
      <c r="B207" s="5" t="s">
        <v>295</v>
      </c>
      <c r="C207" s="6">
        <v>151000</v>
      </c>
      <c r="D207" s="6"/>
      <c r="E207" s="5" t="str">
        <f t="shared" si="3"/>
        <v>SCANNER COLORADO 4800 SW + OCR                     PRIMAX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 t="s">
        <v>308</v>
      </c>
      <c r="B208" s="5" t="s">
        <v>295</v>
      </c>
      <c r="C208" s="6">
        <v>197000</v>
      </c>
      <c r="D208" s="6"/>
      <c r="E208" s="5" t="str">
        <f t="shared" si="3"/>
        <v>SCANNER COLORADO D600 SW + OCR                     PRIMAX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 t="s">
        <v>309</v>
      </c>
      <c r="B209" s="5" t="s">
        <v>295</v>
      </c>
      <c r="C209" s="6">
        <v>310000</v>
      </c>
      <c r="D209" s="6"/>
      <c r="E209" s="5" t="str">
        <f t="shared" si="3"/>
        <v>SCANNER  DIRECT 9600 SW + OCR                    PRIMAX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 t="s">
        <v>310</v>
      </c>
      <c r="B210" s="5" t="s">
        <v>295</v>
      </c>
      <c r="C210" s="6">
        <v>271000</v>
      </c>
      <c r="D210" s="6"/>
      <c r="E210" s="5" t="str">
        <f t="shared" si="3"/>
        <v>SCANNER  JEWEL 4800 SCSI                    PRIMAX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 t="s">
        <v>311</v>
      </c>
      <c r="B211" s="5" t="s">
        <v>295</v>
      </c>
      <c r="C211" s="6">
        <v>458000</v>
      </c>
      <c r="D211" s="6"/>
      <c r="E211" s="5" t="str">
        <f t="shared" si="3"/>
        <v>SCANNER PROFI  9600 SCSI                    PRIMAX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 t="s">
        <v>312</v>
      </c>
      <c r="B212" s="5" t="s">
        <v>295</v>
      </c>
      <c r="C212" s="6">
        <v>412000</v>
      </c>
      <c r="D212" s="6"/>
      <c r="E212" s="5" t="str">
        <f t="shared" si="3"/>
        <v>SCANNER PHODOX U. S. 300                    PRIMAX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 t="s">
        <v>313</v>
      </c>
      <c r="B213" s="5" t="s">
        <v>314</v>
      </c>
      <c r="C213" s="6">
        <v>807000</v>
      </c>
      <c r="D213" s="6"/>
      <c r="E213" s="5" t="str">
        <f t="shared" si="3"/>
        <v>FILMSCAN-200PC                    EPSON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 t="s">
        <v>315</v>
      </c>
      <c r="B214" s="5"/>
      <c r="C214" s="6">
        <v>4000</v>
      </c>
      <c r="D214" s="6"/>
      <c r="E214" s="5" t="str">
        <f t="shared" si="3"/>
        <v xml:space="preserve">TAPPETINO PER MOUSE                    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 t="s">
        <v>316</v>
      </c>
      <c r="B215" s="5"/>
      <c r="C215" s="6">
        <v>81000</v>
      </c>
      <c r="D215" s="6"/>
      <c r="E215" s="5" t="str">
        <f t="shared" si="3"/>
        <v xml:space="preserve">ALIMENTATORE 200 W CE                    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 t="s">
        <v>317</v>
      </c>
      <c r="B216" s="5"/>
      <c r="C216" s="6">
        <v>125000</v>
      </c>
      <c r="D216" s="6"/>
      <c r="E216" s="5" t="str">
        <f t="shared" si="3"/>
        <v xml:space="preserve">ALIMENTATORE 250 W CE ATX                    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 t="s">
        <v>318</v>
      </c>
      <c r="B217" s="5"/>
      <c r="C217" s="6">
        <v>98000</v>
      </c>
      <c r="D217" s="6"/>
      <c r="E217" s="5" t="str">
        <f t="shared" si="3"/>
        <v xml:space="preserve">ALIMENTATORE 230 W CE ATX                    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 t="s">
        <v>319</v>
      </c>
      <c r="B218" s="5"/>
      <c r="C218" s="6">
        <v>140000</v>
      </c>
      <c r="D218" s="6"/>
      <c r="E218" s="5" t="str">
        <f t="shared" si="3"/>
        <v xml:space="preserve">ALIMENTATORE 300 W CE ATX                    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 t="s">
        <v>320</v>
      </c>
      <c r="B219" s="5" t="s">
        <v>321</v>
      </c>
      <c r="C219" s="6">
        <v>5000</v>
      </c>
      <c r="D219" s="6"/>
      <c r="E219" s="5" t="str">
        <f t="shared" si="3"/>
        <v>CAVO PARALLELO STAMP. MT 1,8                    Unidirez.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 t="s">
        <v>320</v>
      </c>
      <c r="B220" s="5" t="s">
        <v>322</v>
      </c>
      <c r="C220" s="6">
        <v>6000</v>
      </c>
      <c r="D220" s="6"/>
      <c r="E220" s="5" t="str">
        <f t="shared" si="3"/>
        <v>CAVO PARALLELO STAMP. MT 1,8                    Bidirez.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 t="s">
        <v>323</v>
      </c>
      <c r="B221" s="5"/>
      <c r="C221" s="6">
        <v>9000</v>
      </c>
      <c r="D221" s="6"/>
      <c r="E221" s="5" t="str">
        <f t="shared" si="3"/>
        <v xml:space="preserve">CAVO PARALLELO STAMP. MT 3                    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 t="s">
        <v>324</v>
      </c>
      <c r="B222" s="5" t="s">
        <v>325</v>
      </c>
      <c r="C222" s="6">
        <v>8000</v>
      </c>
      <c r="D222" s="6"/>
      <c r="E222" s="5" t="str">
        <f t="shared" si="3"/>
        <v>CONNETTORE MOUSE PS/2                    per M/B ASUS P55T2P4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 t="s">
        <v>326</v>
      </c>
      <c r="B223" s="5"/>
      <c r="C223" s="6">
        <v>11000</v>
      </c>
      <c r="D223" s="6"/>
      <c r="E223" s="5" t="str">
        <f t="shared" si="3"/>
        <v xml:space="preserve">CONNETTORE TASTIERA PS/2                    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 t="s">
        <v>327</v>
      </c>
      <c r="B224" s="5" t="s">
        <v>328</v>
      </c>
      <c r="C224" s="6">
        <v>21000</v>
      </c>
      <c r="D224" s="6"/>
      <c r="E224" s="5" t="str">
        <f t="shared" si="3"/>
        <v>CONNETTORE USB/MIR                    per M/B ASUS TX97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 t="s">
        <v>329</v>
      </c>
      <c r="B225" s="5" t="s">
        <v>295</v>
      </c>
      <c r="C225" s="6">
        <v>14000</v>
      </c>
      <c r="D225" s="6"/>
      <c r="E225" s="5" t="str">
        <f t="shared" si="3"/>
        <v>DATA-SWITCH 2/1 MANUALE                    PRIMAX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 t="s">
        <v>330</v>
      </c>
      <c r="B226" s="5" t="s">
        <v>295</v>
      </c>
      <c r="C226" s="6">
        <v>23000</v>
      </c>
      <c r="D226" s="6"/>
      <c r="E226" s="5" t="str">
        <f t="shared" si="3"/>
        <v>DATA-SWITCH 2/2 MANUALE                    PRIMAX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 t="s">
        <v>331</v>
      </c>
      <c r="B227" s="5" t="s">
        <v>295</v>
      </c>
      <c r="C227" s="6">
        <v>51000</v>
      </c>
      <c r="D227" s="6"/>
      <c r="E227" s="5" t="str">
        <f t="shared" si="3"/>
        <v>DATA-SWITCH 2/1 BIDIREZ.                    PRIMAX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 t="s">
        <v>332</v>
      </c>
      <c r="B228" s="5"/>
      <c r="C228" s="6"/>
      <c r="D228" s="6"/>
      <c r="E228" s="5" t="str">
        <f t="shared" si="3"/>
        <v xml:space="preserve">SOFTWARE                    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 t="s">
        <v>333</v>
      </c>
      <c r="B229" s="5" t="s">
        <v>334</v>
      </c>
      <c r="C229" s="6">
        <v>198000</v>
      </c>
      <c r="D229" s="6"/>
      <c r="E229" s="5" t="str">
        <f t="shared" si="3"/>
        <v>COMBO DOS6.22+WIN3.11+DSK.MAN.                    MICROSOFT  OEM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 t="s">
        <v>335</v>
      </c>
      <c r="B230" s="5" t="s">
        <v>334</v>
      </c>
      <c r="C230" s="6">
        <v>167000</v>
      </c>
      <c r="D230" s="6"/>
      <c r="E230" s="5" t="str">
        <f t="shared" si="3"/>
        <v>WINDOWS 95, MANUALI + CD                    MICROSOFT  OEM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 t="s">
        <v>336</v>
      </c>
      <c r="B231" s="5" t="s">
        <v>337</v>
      </c>
      <c r="C231" s="6">
        <v>95000</v>
      </c>
      <c r="D231" s="6"/>
      <c r="E231" s="5" t="str">
        <f t="shared" si="3"/>
        <v>LICENZA STUDENTE SISTEMI                     MICROSOFT  STUDENTE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 t="s">
        <v>338</v>
      </c>
      <c r="B232" s="5" t="s">
        <v>337</v>
      </c>
      <c r="C232" s="6">
        <v>141000</v>
      </c>
      <c r="D232" s="6"/>
      <c r="E232" s="5" t="str">
        <f t="shared" si="3"/>
        <v>LICENZA STUDENTE APPLICAZIONI                    MICROSOFT  STUDENTE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 t="s">
        <v>339</v>
      </c>
      <c r="B233" s="5" t="s">
        <v>334</v>
      </c>
      <c r="C233" s="6">
        <v>351000</v>
      </c>
      <c r="D233" s="6"/>
      <c r="E233" s="5" t="str">
        <f t="shared" si="3"/>
        <v>WIN NT WORKSTATION 4.0                    MICROSOFT  OEM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 t="s">
        <v>340</v>
      </c>
      <c r="B234" s="5" t="s">
        <v>341</v>
      </c>
      <c r="C234" s="6">
        <v>414000</v>
      </c>
      <c r="D234" s="6"/>
      <c r="E234" s="5" t="str">
        <f t="shared" si="3"/>
        <v>OFFICE SMALL BUSINESS                    WORD97,EXCEL97,OUTLOOK97,PUBLISHER97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 t="s">
        <v>342</v>
      </c>
      <c r="B235" s="5" t="s">
        <v>334</v>
      </c>
      <c r="C235" s="6">
        <v>61000</v>
      </c>
      <c r="D235" s="6"/>
      <c r="E235" s="5" t="str">
        <f t="shared" si="3"/>
        <v>WORKS 4.5 ITA, MANUALI + CD                    MICROSOFT  OEM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 t="s">
        <v>343</v>
      </c>
      <c r="B236" s="5" t="s">
        <v>334</v>
      </c>
      <c r="C236" s="6">
        <v>893000</v>
      </c>
      <c r="D236" s="6"/>
      <c r="E236" s="5" t="str">
        <f t="shared" si="3"/>
        <v>FIVE PACK WIN 95                    MICROSOFT  OEM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 t="s">
        <v>344</v>
      </c>
      <c r="B237" s="5" t="s">
        <v>334</v>
      </c>
      <c r="C237" s="6">
        <v>985000</v>
      </c>
      <c r="D237" s="6"/>
      <c r="E237" s="5" t="str">
        <f t="shared" si="3"/>
        <v>FIVE PACK COMBO WIN3.11-DOS                    MICROSOFT  OEM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 t="s">
        <v>345</v>
      </c>
      <c r="B238" s="5" t="s">
        <v>334</v>
      </c>
      <c r="C238" s="6">
        <v>296000</v>
      </c>
      <c r="D238" s="6"/>
      <c r="E238" s="5" t="str">
        <f t="shared" si="3"/>
        <v>FIVE PACK WORKS 4.5                    MICROSOFT  OEM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 t="s">
        <v>346</v>
      </c>
      <c r="B239" s="5" t="s">
        <v>334</v>
      </c>
      <c r="C239" s="6">
        <v>685000</v>
      </c>
      <c r="D239" s="6"/>
      <c r="E239" s="5" t="str">
        <f t="shared" si="3"/>
        <v>3-PACK  HOME ESSENTIALS 98                    MICROSOFT  OEM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 t="s">
        <v>347</v>
      </c>
      <c r="B240" s="5" t="s">
        <v>334</v>
      </c>
      <c r="C240" s="6">
        <v>1138000</v>
      </c>
      <c r="D240" s="6"/>
      <c r="E240" s="5" t="str">
        <f t="shared" si="3"/>
        <v>3-PACK WIN NT WORKSTATION 4.0                    MICROSOFT  OEM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 t="s">
        <v>348</v>
      </c>
      <c r="B241" s="5" t="s">
        <v>334</v>
      </c>
      <c r="C241" s="6">
        <v>1334000</v>
      </c>
      <c r="D241" s="6"/>
      <c r="E241" s="5" t="str">
        <f t="shared" si="3"/>
        <v>3-PACK OFFICE SMALL BUSINESS                    MICROSOFT  OEM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 t="s">
        <v>349</v>
      </c>
      <c r="B242" s="5" t="s">
        <v>129</v>
      </c>
      <c r="C242" s="6">
        <v>30000</v>
      </c>
      <c r="D242" s="6"/>
      <c r="E242" s="5" t="str">
        <f t="shared" si="3"/>
        <v xml:space="preserve">CD VIDEOGUIDA  WIN'95                     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 t="s">
        <v>350</v>
      </c>
      <c r="B243" s="5" t="s">
        <v>129</v>
      </c>
      <c r="C243" s="6">
        <v>30000</v>
      </c>
      <c r="D243" s="6"/>
      <c r="E243" s="5" t="str">
        <f t="shared" si="3"/>
        <v xml:space="preserve">CD VIDEGUIDA INTERNET                     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 t="s">
        <v>351</v>
      </c>
      <c r="B244" s="5" t="s">
        <v>352</v>
      </c>
      <c r="C244" s="6">
        <v>406000</v>
      </c>
      <c r="D244" s="6"/>
      <c r="E244" s="5" t="str">
        <f t="shared" si="3"/>
        <v>WINDOWS 95                     MICROSOFT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 t="s">
        <v>353</v>
      </c>
      <c r="B245" s="5" t="s">
        <v>352</v>
      </c>
      <c r="C245" s="6">
        <v>197000</v>
      </c>
      <c r="D245" s="6"/>
      <c r="E245" s="5" t="str">
        <f t="shared" si="3"/>
        <v>WINDOWS 95 Lic. Agg.                    MICROSOFT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 t="s">
        <v>354</v>
      </c>
      <c r="B246" s="5" t="s">
        <v>352</v>
      </c>
      <c r="C246" s="6">
        <v>645000</v>
      </c>
      <c r="D246" s="6"/>
      <c r="E246" s="5" t="str">
        <f t="shared" si="3"/>
        <v>EXCEL 7.0                    MICROSOFT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 t="s">
        <v>355</v>
      </c>
      <c r="B247" s="5" t="s">
        <v>352</v>
      </c>
      <c r="C247" s="6">
        <v>645000</v>
      </c>
      <c r="D247" s="6"/>
      <c r="E247" s="5" t="str">
        <f t="shared" si="3"/>
        <v>EXCEL 97                    MICROSOFT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 t="s">
        <v>356</v>
      </c>
      <c r="B248" s="5" t="s">
        <v>352</v>
      </c>
      <c r="C248" s="6">
        <v>259000</v>
      </c>
      <c r="D248" s="6"/>
      <c r="E248" s="5" t="str">
        <f t="shared" si="3"/>
        <v>EXCEL 97 Agg.                    MICROSOFT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 t="s">
        <v>357</v>
      </c>
      <c r="B249" s="5" t="s">
        <v>352</v>
      </c>
      <c r="C249" s="6">
        <v>646000</v>
      </c>
      <c r="D249" s="6"/>
      <c r="E249" s="5" t="str">
        <f t="shared" si="3"/>
        <v>WORD 97                    MICROSOFT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 t="s">
        <v>358</v>
      </c>
      <c r="B250" s="5" t="s">
        <v>352</v>
      </c>
      <c r="C250" s="6">
        <v>259000</v>
      </c>
      <c r="D250" s="6"/>
      <c r="E250" s="5" t="str">
        <f t="shared" si="3"/>
        <v>WORD 97 Agg.                    MICROSOFT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 t="s">
        <v>359</v>
      </c>
      <c r="B251" s="5" t="s">
        <v>352</v>
      </c>
      <c r="C251" s="6">
        <v>645000</v>
      </c>
      <c r="D251" s="6"/>
      <c r="E251" s="5" t="str">
        <f t="shared" si="3"/>
        <v>ACCESS 97                    MICROSOFT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 t="s">
        <v>360</v>
      </c>
      <c r="B252" s="5" t="s">
        <v>352</v>
      </c>
      <c r="C252" s="6">
        <v>879000</v>
      </c>
      <c r="D252" s="6"/>
      <c r="E252" s="5" t="str">
        <f t="shared" si="3"/>
        <v>OFFICE 97 SMALL BUSINESS                    MICROSOFT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 t="s">
        <v>361</v>
      </c>
      <c r="B253" s="5" t="s">
        <v>352</v>
      </c>
      <c r="C253" s="6">
        <v>259000</v>
      </c>
      <c r="D253" s="6"/>
      <c r="E253" s="5" t="str">
        <f t="shared" si="3"/>
        <v>HOME ESSENTIALS 98                    MICROSOFT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 t="s">
        <v>362</v>
      </c>
      <c r="B254" s="5" t="s">
        <v>352</v>
      </c>
      <c r="C254" s="6">
        <v>274000</v>
      </c>
      <c r="D254" s="6"/>
      <c r="E254" s="5" t="str">
        <f t="shared" si="3"/>
        <v>FRONTPAGE 98                    MICROSOFT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 t="s">
        <v>363</v>
      </c>
      <c r="B255" s="5" t="s">
        <v>352</v>
      </c>
      <c r="C255" s="6">
        <v>975000</v>
      </c>
      <c r="D255" s="6"/>
      <c r="E255" s="5" t="str">
        <f t="shared" si="3"/>
        <v>OFFICE '97                    MICROSOFT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 t="s">
        <v>364</v>
      </c>
      <c r="B256" s="5" t="s">
        <v>352</v>
      </c>
      <c r="C256" s="6">
        <v>480000</v>
      </c>
      <c r="D256" s="6"/>
      <c r="E256" s="5" t="str">
        <f t="shared" si="3"/>
        <v>OFFICE '97 Agg.                    MICROSOFT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 t="s">
        <v>365</v>
      </c>
      <c r="B257" s="5" t="s">
        <v>352</v>
      </c>
      <c r="C257" s="6">
        <v>1187000</v>
      </c>
      <c r="D257" s="6"/>
      <c r="E257" s="5" t="str">
        <f t="shared" si="3"/>
        <v>OFFICE '97 Professional                    MICROSOFT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 t="s">
        <v>366</v>
      </c>
      <c r="B258" s="5" t="s">
        <v>352</v>
      </c>
      <c r="C258" s="6">
        <v>832000</v>
      </c>
      <c r="D258" s="6"/>
      <c r="E258" s="5" t="str">
        <f t="shared" si="3"/>
        <v>OFFICE '97 Professional Agg.                    MICROSOFT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 t="s">
        <v>367</v>
      </c>
      <c r="B259" s="5" t="s">
        <v>352</v>
      </c>
      <c r="C259" s="6">
        <v>227000</v>
      </c>
      <c r="D259" s="6"/>
      <c r="E259" s="5" t="str">
        <f t="shared" ref="E259:E322" si="4">_xlfn.CONCAT(A259,"                    ",B259)</f>
        <v>VISUAL BASIC 4.0 STD                    MICROSOFT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 t="s">
        <v>368</v>
      </c>
      <c r="B260" s="5" t="s">
        <v>352</v>
      </c>
      <c r="C260" s="6">
        <v>98000</v>
      </c>
      <c r="D260" s="6"/>
      <c r="E260" s="5" t="str">
        <f t="shared" si="4"/>
        <v>VISUAL BASIC 4.0 Agg.                    MICROSOFT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 t="s">
        <v>369</v>
      </c>
      <c r="B261" s="5" t="s">
        <v>352</v>
      </c>
      <c r="C261" s="6">
        <v>1190000</v>
      </c>
      <c r="D261" s="6"/>
      <c r="E261" s="5" t="str">
        <f t="shared" si="4"/>
        <v>VISUAL BASIC 4.0 PROFESSIONAL                    MICROSOFT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 t="s">
        <v>370</v>
      </c>
      <c r="B262" s="5" t="s">
        <v>352</v>
      </c>
      <c r="C262" s="6">
        <v>300000</v>
      </c>
      <c r="D262" s="6"/>
      <c r="E262" s="5" t="str">
        <f t="shared" si="4"/>
        <v>VISUAL BASIC 4.0 PROF. Agg.                    MICROSOFT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 t="s">
        <v>371</v>
      </c>
      <c r="B263" s="5" t="s">
        <v>352</v>
      </c>
      <c r="C263" s="6">
        <v>2407000</v>
      </c>
      <c r="D263" s="6"/>
      <c r="E263" s="5" t="str">
        <f t="shared" si="4"/>
        <v>VISUAL BASIC 4.0 ENTERPRICE                    MICROSOFT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 t="s">
        <v>372</v>
      </c>
      <c r="B264" s="5" t="s">
        <v>352</v>
      </c>
      <c r="C264" s="6">
        <v>1021000</v>
      </c>
      <c r="D264" s="6"/>
      <c r="E264" s="5" t="str">
        <f t="shared" si="4"/>
        <v>VISUAL BASIC 4.0 ENTERPRICE Agg.                    MICROSOFT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 t="s">
        <v>373</v>
      </c>
      <c r="B265" s="5" t="s">
        <v>352</v>
      </c>
      <c r="C265" s="6">
        <v>646000</v>
      </c>
      <c r="D265" s="6"/>
      <c r="E265" s="5" t="str">
        <f t="shared" si="4"/>
        <v>POWERPOINT 97                    MICROSOFT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 t="s">
        <v>374</v>
      </c>
      <c r="B266" s="5" t="s">
        <v>352</v>
      </c>
      <c r="C266" s="6">
        <v>259000</v>
      </c>
      <c r="D266" s="6"/>
      <c r="E266" s="5" t="str">
        <f t="shared" si="4"/>
        <v>POWERPOINT 97 Agg.                    MICROSOFT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 t="s">
        <v>375</v>
      </c>
      <c r="B267" s="5" t="s">
        <v>352</v>
      </c>
      <c r="C267" s="6">
        <v>193000</v>
      </c>
      <c r="D267" s="6"/>
      <c r="E267" s="5" t="str">
        <f t="shared" si="4"/>
        <v>PUBLISHER 3.0                    MICROSOFT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 t="s">
        <v>376</v>
      </c>
      <c r="B268" s="5" t="s">
        <v>352</v>
      </c>
      <c r="C268" s="6">
        <v>96000</v>
      </c>
      <c r="D268" s="6"/>
      <c r="E268" s="5" t="str">
        <f t="shared" si="4"/>
        <v>PUBLISHER 3.0 Agg.                    MICROSOFT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 t="s">
        <v>377</v>
      </c>
      <c r="B269" s="5" t="s">
        <v>352</v>
      </c>
      <c r="C269" s="6">
        <v>594000</v>
      </c>
      <c r="D269" s="6"/>
      <c r="E269" s="5" t="str">
        <f t="shared" si="4"/>
        <v>WINDOWS NT 4.0 WORKSTATION                    MICROSOFT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 t="s">
        <v>378</v>
      </c>
      <c r="B270" s="5" t="s">
        <v>352</v>
      </c>
      <c r="C270" s="6">
        <v>282000</v>
      </c>
      <c r="D270" s="6"/>
      <c r="E270" s="5" t="str">
        <f t="shared" si="4"/>
        <v>WINDOWS NT 4.0 Agg. WORKSTATION                    MICROSOFT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 t="s">
        <v>379</v>
      </c>
      <c r="B271" s="5" t="s">
        <v>352</v>
      </c>
      <c r="C271" s="6">
        <v>1814000</v>
      </c>
      <c r="D271" s="6"/>
      <c r="E271" s="5" t="str">
        <f t="shared" si="4"/>
        <v>WINDOWS NT 4.0 SERVER 5 client                    MICROSOFT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 t="s">
        <v>380</v>
      </c>
      <c r="B272" s="5" t="s">
        <v>352</v>
      </c>
      <c r="C272" s="6">
        <v>193000</v>
      </c>
      <c r="D272" s="6"/>
      <c r="E272" s="5" t="str">
        <f t="shared" si="4"/>
        <v>WINDOWS 3.1                    MICROSOFT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 t="s">
        <v>381</v>
      </c>
      <c r="B273" s="5" t="s">
        <v>352</v>
      </c>
      <c r="C273" s="6">
        <v>654000</v>
      </c>
      <c r="D273" s="6"/>
      <c r="E273" s="5" t="str">
        <f t="shared" si="4"/>
        <v>POWERPOINT 4.0                    MICROSOFT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 t="s">
        <v>382</v>
      </c>
      <c r="B274" s="5" t="s">
        <v>352</v>
      </c>
      <c r="C274" s="6">
        <v>729000</v>
      </c>
      <c r="D274" s="6"/>
      <c r="E274" s="5" t="str">
        <f t="shared" si="4"/>
        <v>EXCEL 5.0                    MICROSOFT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 t="s">
        <v>383</v>
      </c>
      <c r="B275" s="5" t="s">
        <v>352</v>
      </c>
      <c r="C275" s="6">
        <v>632000</v>
      </c>
      <c r="D275" s="6"/>
      <c r="E275" s="5" t="str">
        <f t="shared" si="4"/>
        <v>ACCESS 2.0                    MICROSOFT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 t="s">
        <v>384</v>
      </c>
      <c r="B276" s="5" t="s">
        <v>352</v>
      </c>
      <c r="C276" s="6">
        <v>240000</v>
      </c>
      <c r="D276" s="6"/>
      <c r="E276" s="5" t="str">
        <f t="shared" si="4"/>
        <v>ACCESS 2.0 Competitivo                    MICROSOFT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 t="s">
        <v>385</v>
      </c>
      <c r="B277" s="5" t="s">
        <v>386</v>
      </c>
      <c r="C277" s="6">
        <v>955000</v>
      </c>
      <c r="D277" s="6"/>
      <c r="E277" s="5" t="str">
        <f t="shared" si="4"/>
        <v xml:space="preserve">OFFICE 4.2                    MICROSOFT 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 t="s">
        <v>387</v>
      </c>
      <c r="B278" s="5" t="s">
        <v>386</v>
      </c>
      <c r="C278" s="6">
        <v>1126000</v>
      </c>
      <c r="D278" s="6"/>
      <c r="E278" s="5" t="str">
        <f t="shared" si="4"/>
        <v xml:space="preserve">OFFICE 4.3 PROFESSIONAL                    MICROSOFT 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 t="s">
        <v>388</v>
      </c>
      <c r="B279" s="5"/>
      <c r="C279" s="6"/>
      <c r="D279" s="6"/>
      <c r="E279" s="5" t="str">
        <f t="shared" si="4"/>
        <v xml:space="preserve">STAMPANTI                    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 t="s">
        <v>389</v>
      </c>
      <c r="B280" s="5" t="s">
        <v>390</v>
      </c>
      <c r="C280" s="6">
        <v>297000</v>
      </c>
      <c r="D280" s="6"/>
      <c r="E280" s="5" t="str">
        <f t="shared" si="4"/>
        <v>STAMP.EPSON LX300                    9 aghi, 80 col. 220 cps. opz. colore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 t="s">
        <v>391</v>
      </c>
      <c r="B281" s="5" t="s">
        <v>392</v>
      </c>
      <c r="C281" s="6">
        <v>646000</v>
      </c>
      <c r="D281" s="6"/>
      <c r="E281" s="5" t="str">
        <f t="shared" si="4"/>
        <v>STAMP.EPSON LX1050+                    9 aghi, 136 col. 200 cps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 t="s">
        <v>393</v>
      </c>
      <c r="B282" s="5" t="s">
        <v>394</v>
      </c>
      <c r="C282" s="6">
        <v>714000</v>
      </c>
      <c r="D282" s="6"/>
      <c r="E282" s="5" t="str">
        <f t="shared" si="4"/>
        <v>STAMP.EPSON FX870                    9 aghi, 80 col. 380 cps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 t="s">
        <v>395</v>
      </c>
      <c r="B283" s="5" t="s">
        <v>396</v>
      </c>
      <c r="C283" s="6">
        <v>807000</v>
      </c>
      <c r="D283" s="6"/>
      <c r="E283" s="5" t="str">
        <f t="shared" si="4"/>
        <v>STAMP.EPSON FX1170                    9 aghi, 136 col.380 cps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 t="s">
        <v>397</v>
      </c>
      <c r="B284" s="5" t="s">
        <v>398</v>
      </c>
      <c r="C284" s="6">
        <v>591000</v>
      </c>
      <c r="D284" s="6"/>
      <c r="E284" s="5" t="str">
        <f t="shared" si="4"/>
        <v>STAMP.EPSON LQ570+                    24 aghi, 80 col. 225 cps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 t="s">
        <v>399</v>
      </c>
      <c r="B285" s="5" t="s">
        <v>400</v>
      </c>
      <c r="C285" s="6">
        <v>918000</v>
      </c>
      <c r="D285" s="6"/>
      <c r="E285" s="5" t="str">
        <f t="shared" si="4"/>
        <v>STAMP.EPSON LQ2070+                    24 aghi, 136 col. 225 cps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 t="s">
        <v>401</v>
      </c>
      <c r="B286" s="5" t="s">
        <v>402</v>
      </c>
      <c r="C286" s="6">
        <v>1265000</v>
      </c>
      <c r="D286" s="6"/>
      <c r="E286" s="5" t="str">
        <f t="shared" si="4"/>
        <v>STAMP.EPSON LQ 2170                    24 aghi, 136 col. 440 cps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 t="s">
        <v>403</v>
      </c>
      <c r="B287" s="5" t="s">
        <v>404</v>
      </c>
      <c r="C287" s="6">
        <v>256000</v>
      </c>
      <c r="D287" s="6"/>
      <c r="E287" s="5" t="str">
        <f t="shared" si="4"/>
        <v>STAMP.EPSON STYLUS 300COLOR                    Ink Jet A4,1ppm col.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 t="s">
        <v>405</v>
      </c>
      <c r="B288" s="5" t="s">
        <v>406</v>
      </c>
      <c r="C288" s="6">
        <v>371000</v>
      </c>
      <c r="D288" s="6"/>
      <c r="E288" s="5" t="str">
        <f t="shared" si="4"/>
        <v>STAMP.EPSON STYLUS 400COLOR                    Ink Jet A4,3ppm col.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 t="s">
        <v>407</v>
      </c>
      <c r="B289" s="5" t="s">
        <v>408</v>
      </c>
      <c r="C289" s="6">
        <v>457000</v>
      </c>
      <c r="D289" s="6"/>
      <c r="E289" s="5" t="str">
        <f t="shared" si="4"/>
        <v>STAMP.EPSON STYLUS 600COLOR                    Ink Jet A4,4ppm col.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 t="s">
        <v>409</v>
      </c>
      <c r="B290" s="5" t="s">
        <v>410</v>
      </c>
      <c r="C290" s="6">
        <v>642000</v>
      </c>
      <c r="D290" s="6"/>
      <c r="E290" s="5" t="str">
        <f t="shared" si="4"/>
        <v>STAMP.EPSON STYLUS 800COLOR                    Ink Jet A4,7ppm col.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 t="s">
        <v>411</v>
      </c>
      <c r="B291" s="5" t="s">
        <v>412</v>
      </c>
      <c r="C291" s="6">
        <v>1571000</v>
      </c>
      <c r="D291" s="6"/>
      <c r="E291" s="5" t="str">
        <f t="shared" si="4"/>
        <v>STAMP.EPSON STYLUS 1520COLOR                    Ink Jet A2,800cps draft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 t="s">
        <v>413</v>
      </c>
      <c r="B292" s="5" t="s">
        <v>414</v>
      </c>
      <c r="C292" s="6">
        <v>756000</v>
      </c>
      <c r="D292" s="6"/>
      <c r="E292" s="5" t="str">
        <f t="shared" si="4"/>
        <v>STAMP.EPSON STYLUS 1000                    Ink Jet A3,250cps draft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 t="s">
        <v>415</v>
      </c>
      <c r="B293" s="5" t="s">
        <v>416</v>
      </c>
      <c r="C293" s="6">
        <v>1571000</v>
      </c>
      <c r="D293" s="6"/>
      <c r="E293" s="5" t="str">
        <f t="shared" si="4"/>
        <v>STAMP.EPSON STYLUS PRO XL+                    Ink Jet A4/A3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 t="s">
        <v>417</v>
      </c>
      <c r="B294" s="5" t="s">
        <v>418</v>
      </c>
      <c r="C294" s="6">
        <v>2716000</v>
      </c>
      <c r="D294" s="6"/>
      <c r="E294" s="5" t="str">
        <f t="shared" si="4"/>
        <v xml:space="preserve">STAMP.EPSON STYLUS  3000                    Ink Jet A2 800cpc 1440*720 dpi 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 t="s">
        <v>419</v>
      </c>
      <c r="B295" s="5" t="s">
        <v>420</v>
      </c>
      <c r="C295" s="6">
        <v>640000</v>
      </c>
      <c r="D295" s="6"/>
      <c r="E295" s="5" t="str">
        <f t="shared" si="4"/>
        <v xml:space="preserve">STAMP.EPSON STYLUS PHOTO                    Ink Jet A4 6 colori 2ppm 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 t="s">
        <v>421</v>
      </c>
      <c r="B296" s="5" t="s">
        <v>422</v>
      </c>
      <c r="C296" s="6">
        <v>255000</v>
      </c>
      <c r="D296" s="6"/>
      <c r="E296" s="5" t="str">
        <f t="shared" si="4"/>
        <v>STAMP. CANON BJ-250 COLOR                    Ink Jet A4, 1ppm col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 t="s">
        <v>423</v>
      </c>
      <c r="B297" s="5" t="s">
        <v>424</v>
      </c>
      <c r="C297" s="6">
        <v>413000</v>
      </c>
      <c r="D297" s="6"/>
      <c r="E297" s="5" t="str">
        <f t="shared" si="4"/>
        <v>STAMP. CANON BJC-80 COLOR                    Ink jet A4, 2ppm col.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 t="s">
        <v>425</v>
      </c>
      <c r="B298" s="5" t="s">
        <v>426</v>
      </c>
      <c r="C298" s="6">
        <v>361000</v>
      </c>
      <c r="D298" s="6"/>
      <c r="E298" s="5" t="str">
        <f t="shared" si="4"/>
        <v>STAMP. CANON BJC-4300 COLOR                    Ink Jet A4, 1ppm col.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 t="s">
        <v>427</v>
      </c>
      <c r="B299" s="5" t="s">
        <v>428</v>
      </c>
      <c r="C299" s="6">
        <v>544000</v>
      </c>
      <c r="D299" s="6"/>
      <c r="E299" s="5" t="str">
        <f t="shared" si="4"/>
        <v>STAMP. CANON BJC-4550 COLOR                    Ink Jet A4/A3, 1 ppm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 t="s">
        <v>429</v>
      </c>
      <c r="B300" s="5" t="s">
        <v>430</v>
      </c>
      <c r="C300" s="6">
        <v>678000</v>
      </c>
      <c r="D300" s="6"/>
      <c r="E300" s="5" t="str">
        <f t="shared" si="4"/>
        <v>STAMP. CANON BJC-4650 COLOR                    Ink Jet A4/A3, 4,5 ppm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 t="s">
        <v>431</v>
      </c>
      <c r="B301" s="5" t="s">
        <v>432</v>
      </c>
      <c r="C301" s="6">
        <v>1054000</v>
      </c>
      <c r="D301" s="6"/>
      <c r="E301" s="5" t="str">
        <f t="shared" si="4"/>
        <v>STAMP. CANON BJC-5500 COLOR                    Ink Jet A3/A2 694cps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 t="s">
        <v>433</v>
      </c>
      <c r="B302" s="5" t="s">
        <v>434</v>
      </c>
      <c r="C302" s="6">
        <v>482000</v>
      </c>
      <c r="D302" s="6"/>
      <c r="E302" s="5" t="str">
        <f t="shared" si="4"/>
        <v>STAMP. CANON BJC-620 COLOR                    Ink Jet A4, 300cps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 t="s">
        <v>435</v>
      </c>
      <c r="B303" s="5" t="s">
        <v>436</v>
      </c>
      <c r="C303" s="6">
        <v>722000</v>
      </c>
      <c r="D303" s="6"/>
      <c r="E303" s="5" t="str">
        <f t="shared" si="4"/>
        <v>STAMP. CANON BJC-7000 COLOR                    Ink Jet A4,4,5ppm, 1200x600dpi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 t="s">
        <v>437</v>
      </c>
      <c r="B304" s="5" t="s">
        <v>438</v>
      </c>
      <c r="C304" s="6">
        <v>269000</v>
      </c>
      <c r="D304" s="6"/>
      <c r="E304" s="5" t="str">
        <f t="shared" si="4"/>
        <v>STAMP. HP 400L                    Ink Jet A4, 3 ppm col.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 t="s">
        <v>439</v>
      </c>
      <c r="B305" s="5" t="s">
        <v>438</v>
      </c>
      <c r="C305" s="6">
        <v>371000</v>
      </c>
      <c r="D305" s="6"/>
      <c r="E305" s="5" t="str">
        <f t="shared" si="4"/>
        <v>STAMP. HP 670                    Ink Jet A4, 3 ppm col.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 t="s">
        <v>440</v>
      </c>
      <c r="B306" s="5" t="s">
        <v>441</v>
      </c>
      <c r="C306" s="6">
        <v>462000</v>
      </c>
      <c r="D306" s="6"/>
      <c r="E306" s="5" t="str">
        <f t="shared" si="4"/>
        <v>STAMP. HP 690+                    Ink Jet A4,  5 ppm col.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 t="s">
        <v>442</v>
      </c>
      <c r="B307" s="5" t="s">
        <v>443</v>
      </c>
      <c r="C307" s="6">
        <v>541000</v>
      </c>
      <c r="D307" s="6"/>
      <c r="E307" s="5" t="str">
        <f t="shared" si="4"/>
        <v>STAMP. HP 720C                    Ink Jet A4,  7 ppm col.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 t="s">
        <v>444</v>
      </c>
      <c r="B308" s="5" t="s">
        <v>445</v>
      </c>
      <c r="C308" s="6">
        <v>648000</v>
      </c>
      <c r="D308" s="6"/>
      <c r="E308" s="5" t="str">
        <f t="shared" si="4"/>
        <v>STAMP. HP 870 CXI                    Ink Jet A4,  8 ppm col.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 t="s">
        <v>446</v>
      </c>
      <c r="B309" s="5" t="s">
        <v>447</v>
      </c>
      <c r="C309" s="6">
        <v>644000</v>
      </c>
      <c r="D309" s="6"/>
      <c r="E309" s="5" t="str">
        <f t="shared" si="4"/>
        <v>STAMP. HP 890C                    Ink Jet A4,  9 ppm col.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 t="s">
        <v>448</v>
      </c>
      <c r="B310" s="5" t="s">
        <v>449</v>
      </c>
      <c r="C310" s="6">
        <v>902000</v>
      </c>
      <c r="D310" s="6"/>
      <c r="E310" s="5" t="str">
        <f t="shared" si="4"/>
        <v>STAMP. HP 1100C                    Ink Jet A3/A4,  6 ppm col., 2Mb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 t="s">
        <v>450</v>
      </c>
      <c r="B311" s="5" t="s">
        <v>451</v>
      </c>
      <c r="C311" s="6">
        <v>722000</v>
      </c>
      <c r="D311" s="6"/>
      <c r="E311" s="5" t="str">
        <f t="shared" si="4"/>
        <v>STAMP. HP 6L                    Laser, A4 600dpi, 6ppm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 t="s">
        <v>452</v>
      </c>
      <c r="B312" s="5" t="s">
        <v>451</v>
      </c>
      <c r="C312" s="6">
        <v>1457000</v>
      </c>
      <c r="D312" s="6"/>
      <c r="E312" s="5" t="str">
        <f t="shared" si="4"/>
        <v>STAMP. HP 6P                    Laser, A4 600dpi, 6ppm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 t="s">
        <v>453</v>
      </c>
      <c r="B313" s="5" t="s">
        <v>454</v>
      </c>
      <c r="C313" s="6">
        <v>1786000</v>
      </c>
      <c r="D313" s="6"/>
      <c r="E313" s="5" t="str">
        <f t="shared" si="4"/>
        <v>STAMP. HP 6MP                    Laser, A4 600dpi, 8ppm, 3Mb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 t="s">
        <v>455</v>
      </c>
      <c r="B314" s="5"/>
      <c r="C314" s="6"/>
      <c r="D314" s="6"/>
      <c r="E314" s="5" t="str">
        <f t="shared" si="4"/>
        <v xml:space="preserve">CABINATI                     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 t="s">
        <v>456</v>
      </c>
      <c r="B315" s="5" t="s">
        <v>457</v>
      </c>
      <c r="C315" s="6">
        <v>85000</v>
      </c>
      <c r="D315" s="6"/>
      <c r="E315" s="5" t="str">
        <f t="shared" si="4"/>
        <v>CASE DESKTOP   CE CK 131-6                    P/S 200W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 t="s">
        <v>458</v>
      </c>
      <c r="B316" s="5" t="s">
        <v>457</v>
      </c>
      <c r="C316" s="6">
        <v>84000</v>
      </c>
      <c r="D316" s="6"/>
      <c r="E316" s="5" t="str">
        <f t="shared" si="4"/>
        <v>CASE MINITOWER CE CK 136-1                    P/S 200W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 t="s">
        <v>459</v>
      </c>
      <c r="B317" s="5" t="s">
        <v>460</v>
      </c>
      <c r="C317" s="6">
        <v>115000</v>
      </c>
      <c r="D317" s="6"/>
      <c r="E317" s="5" t="str">
        <f t="shared" si="4"/>
        <v xml:space="preserve">CASE MIDITOWER CE CK 135-1                    P/S 230W 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 t="s">
        <v>461</v>
      </c>
      <c r="B318" s="5" t="s">
        <v>460</v>
      </c>
      <c r="C318" s="6">
        <v>152000</v>
      </c>
      <c r="D318" s="6"/>
      <c r="E318" s="5" t="str">
        <f t="shared" si="4"/>
        <v xml:space="preserve">CASE BIG TOWER CE   CK139-1                    P/S 230W 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 t="s">
        <v>462</v>
      </c>
      <c r="B319" s="5" t="s">
        <v>457</v>
      </c>
      <c r="C319" s="6">
        <v>82000</v>
      </c>
      <c r="D319" s="6"/>
      <c r="E319" s="5" t="str">
        <f t="shared" si="4"/>
        <v>CASE DESKTOP CE CK 131-8                    P/S 200W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 t="s">
        <v>463</v>
      </c>
      <c r="B320" s="5" t="s">
        <v>457</v>
      </c>
      <c r="C320" s="6">
        <v>84000</v>
      </c>
      <c r="D320" s="6"/>
      <c r="E320" s="5" t="str">
        <f t="shared" si="4"/>
        <v>CASE SUB-MIDITOWER CE  CK 132-3                    P/S 200W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 t="s">
        <v>464</v>
      </c>
      <c r="B321" s="5" t="s">
        <v>465</v>
      </c>
      <c r="C321" s="6">
        <v>115000</v>
      </c>
      <c r="D321" s="6"/>
      <c r="E321" s="5" t="str">
        <f t="shared" si="4"/>
        <v>CASE  MIDITOWER CE  CK 135-2                    P/S 230W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 t="s">
        <v>466</v>
      </c>
      <c r="B322" s="5" t="s">
        <v>465</v>
      </c>
      <c r="C322" s="6">
        <v>153000</v>
      </c>
      <c r="D322" s="6"/>
      <c r="E322" s="5" t="str">
        <f t="shared" si="4"/>
        <v>CASE TOWER CE CK 139-2                    P/S 230W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 t="s">
        <v>467</v>
      </c>
      <c r="B323" s="5" t="s">
        <v>465</v>
      </c>
      <c r="C323" s="6">
        <v>80000</v>
      </c>
      <c r="D323" s="6"/>
      <c r="E323" s="5" t="str">
        <f t="shared" ref="E323:E337" si="5">_xlfn.CONCAT(A323,"                    ",B323)</f>
        <v>CASE MIDITOWER BC VIP 432                    P/S 230W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 t="s">
        <v>468</v>
      </c>
      <c r="B324" s="5" t="s">
        <v>465</v>
      </c>
      <c r="C324" s="6">
        <v>102000</v>
      </c>
      <c r="D324" s="6"/>
      <c r="E324" s="5" t="str">
        <f t="shared" si="5"/>
        <v>CASE TOWER BC VIP 730                    P/S 230W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 t="s">
        <v>469</v>
      </c>
      <c r="B325" s="5"/>
      <c r="C325" s="6"/>
      <c r="D325" s="6"/>
      <c r="E325" s="5" t="str">
        <f t="shared" si="5"/>
        <v xml:space="preserve">GRUPPI DI CONTINUITA'                    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 t="s">
        <v>470</v>
      </c>
      <c r="B326" s="5" t="s">
        <v>471</v>
      </c>
      <c r="C326" s="6">
        <v>198000</v>
      </c>
      <c r="D326" s="6"/>
      <c r="E326" s="5" t="str">
        <f t="shared" si="5"/>
        <v>GR.CONT.REVOLUTION E300                     STAND- BY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 t="s">
        <v>472</v>
      </c>
      <c r="B327" s="5" t="s">
        <v>471</v>
      </c>
      <c r="C327" s="6">
        <v>233000</v>
      </c>
      <c r="D327" s="6"/>
      <c r="E327" s="5" t="str">
        <f t="shared" si="5"/>
        <v>GR.CONT.REVOLUTION F450                    STAND- BY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 t="s">
        <v>473</v>
      </c>
      <c r="B328" s="5" t="s">
        <v>471</v>
      </c>
      <c r="C328" s="6">
        <v>279000</v>
      </c>
      <c r="D328" s="6"/>
      <c r="E328" s="5" t="str">
        <f t="shared" si="5"/>
        <v>GR.CONT.REVOLUTION L600                    STAND- BY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 t="s">
        <v>474</v>
      </c>
      <c r="B329" s="5" t="s">
        <v>475</v>
      </c>
      <c r="C329" s="6">
        <v>298000</v>
      </c>
      <c r="D329" s="6"/>
      <c r="E329" s="5" t="str">
        <f t="shared" si="5"/>
        <v>GR.CONT.POWER PRO 600                    LINE INTERACTIVE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 t="s">
        <v>476</v>
      </c>
      <c r="B330" s="5" t="s">
        <v>475</v>
      </c>
      <c r="C330" s="6">
        <v>478000</v>
      </c>
      <c r="D330" s="6"/>
      <c r="E330" s="5" t="str">
        <f t="shared" si="5"/>
        <v>GR.CONT.POWER PRO 750                    LINE INTERACTIVE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 t="s">
        <v>477</v>
      </c>
      <c r="B331" s="5" t="s">
        <v>475</v>
      </c>
      <c r="C331" s="6">
        <v>626000</v>
      </c>
      <c r="D331" s="6"/>
      <c r="E331" s="5" t="str">
        <f t="shared" si="5"/>
        <v>GR.CONT.POWER PRO 900                    LINE INTERACTIVE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 t="s">
        <v>478</v>
      </c>
      <c r="B332" s="5" t="s">
        <v>475</v>
      </c>
      <c r="C332" s="6">
        <v>757000</v>
      </c>
      <c r="D332" s="6"/>
      <c r="E332" s="5" t="str">
        <f t="shared" si="5"/>
        <v>GR.CONT.POWER PRO 1000                    LINE INTERACTIVE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 t="s">
        <v>479</v>
      </c>
      <c r="B333" s="5" t="s">
        <v>475</v>
      </c>
      <c r="C333" s="6">
        <v>1128000</v>
      </c>
      <c r="D333" s="6"/>
      <c r="E333" s="5" t="str">
        <f t="shared" si="5"/>
        <v>GR.CONT.POWER PRO 1600                    LINE INTERACTIVE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 t="s">
        <v>480</v>
      </c>
      <c r="B334" s="5" t="s">
        <v>475</v>
      </c>
      <c r="C334" s="6">
        <v>1527000</v>
      </c>
      <c r="D334" s="6"/>
      <c r="E334" s="5" t="str">
        <f t="shared" si="5"/>
        <v>GR.CONT.POWER PRO 2400                    LINE INTERACTIVE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 t="s">
        <v>481</v>
      </c>
      <c r="B335" s="5" t="s">
        <v>482</v>
      </c>
      <c r="C335" s="6">
        <v>4134000</v>
      </c>
      <c r="D335" s="6"/>
      <c r="E335" s="5" t="str">
        <f>_xlfn.CONCAT(A335,"                    ",B335)</f>
        <v>GR.CONT.POWERSAVE 4000                    ON-LINE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 t="s">
        <v>483</v>
      </c>
      <c r="B336" s="5" t="s">
        <v>482</v>
      </c>
      <c r="C336" s="6">
        <v>6850000</v>
      </c>
      <c r="D336" s="6"/>
      <c r="E336" s="5" t="str">
        <f t="shared" si="5"/>
        <v>GR.CONT.POWERSAVE 7500                    ON-LINE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 t="s">
        <v>484</v>
      </c>
      <c r="B337" s="5" t="s">
        <v>482</v>
      </c>
      <c r="C337" s="6">
        <v>11712000</v>
      </c>
      <c r="D337" s="6"/>
      <c r="E337" s="5" t="str">
        <f t="shared" si="5"/>
        <v>GR.CONT.POWERSAVE 12500                    ON-LINE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4:26" ht="12.75" customHeight="1"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4:26" ht="12.75" customHeight="1"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4:26" ht="12.75" customHeight="1"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4:26" ht="12.75" customHeight="1"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4:26" ht="12.75" customHeight="1"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4:26" ht="12.75" customHeight="1"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4:26" ht="12.75" customHeight="1"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4:26" ht="12.75" customHeight="1"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4:26" ht="12.75" customHeight="1"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4:26" ht="12.75" customHeight="1"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4:26" ht="12.75" customHeight="1"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4:26" ht="12.75" customHeight="1"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4:26" ht="12.75" customHeight="1"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4:26" ht="12.75" customHeight="1"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4:26" ht="12.75" customHeight="1"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4:26" ht="12.75" customHeight="1"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4:26" ht="12.75" customHeight="1"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4:26" ht="12.75" customHeight="1"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4:26" ht="12.75" customHeight="1"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4:26" ht="12.75" customHeight="1"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4:26" ht="12.75" customHeight="1"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4:26" ht="12.75" customHeight="1"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4:26" ht="12.75" customHeight="1"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4:26" ht="12.75" customHeight="1"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4:26" ht="12.75" customHeight="1"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4:26" ht="12.75" customHeight="1"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4:26" ht="12.75" customHeight="1"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4:26" ht="12.75" customHeight="1"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4:26" ht="12.75" customHeight="1"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4:26" ht="12.75" customHeight="1"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4:26" ht="12.75" customHeight="1"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4:26" ht="12.75" customHeight="1"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4:26" ht="12.75" customHeight="1"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4:26" ht="12.75" customHeight="1"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4:26" ht="12.75" customHeight="1"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4:26" ht="12.75" customHeight="1"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4:26" ht="12.75" customHeight="1"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4:26" ht="12.75" customHeight="1"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4:26" ht="12.75" customHeight="1"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4:26" ht="12.75" customHeight="1"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4:26" ht="12.75" customHeight="1"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4:26" ht="12.75" customHeight="1"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4:26" ht="12.75" customHeight="1"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4:26" ht="12.75" customHeight="1"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4:26" ht="12.75" customHeight="1"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4:26" ht="12.75" customHeight="1"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4:26" ht="12.75" customHeight="1"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4:26" ht="12.75" customHeight="1"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4:26" ht="12.75" customHeight="1"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4:26" ht="12.75" customHeight="1"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4:26" ht="12.75" customHeight="1"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4:26" ht="12.75" customHeight="1"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4:26" ht="12.75" customHeight="1"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4:26" ht="12.75" customHeight="1"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4:26" ht="12.75" customHeight="1"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4:26" ht="12.75" customHeight="1"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4:26" ht="12.75" customHeight="1"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4:26" ht="12.75" customHeight="1"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4:26" ht="12.75" customHeight="1"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4:26" ht="12.75" customHeight="1"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4:26" ht="12.75" customHeight="1"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4:26" ht="12.75" customHeight="1"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4:26" ht="12.75" customHeight="1"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4:26" ht="12.75" customHeight="1"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4:26" ht="12.75" customHeight="1"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4:26" ht="12.75" customHeight="1"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4:26" ht="12.75" customHeight="1"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4:26" ht="12.75" customHeight="1"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4:26" ht="12.75" customHeight="1"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4:26" ht="12.75" customHeight="1"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4:26" ht="12.75" customHeight="1"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4:26" ht="12.75" customHeight="1"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4:26" ht="12.75" customHeight="1"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4:26" ht="12.75" customHeight="1"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4:26" ht="12.75" customHeight="1"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4:26" ht="12.75" customHeight="1"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4:26" ht="12.75" customHeight="1"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4:26" ht="12.75" customHeight="1"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4:26" ht="12.75" customHeight="1"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4:26" ht="12.75" customHeight="1"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4:26" ht="12.75" customHeight="1"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4:26" ht="12.75" customHeight="1"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4:26" ht="12.75" customHeight="1"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4:26" ht="12.75" customHeight="1"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4:26" ht="12.75" customHeight="1"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4:26" ht="12.75" customHeight="1"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4:26" ht="12.75" customHeight="1"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4:26" ht="12.75" customHeight="1"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4:26" ht="12.75" customHeight="1"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4:26" ht="12.75" customHeight="1"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4:26" ht="12.75" customHeight="1"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4:26" ht="12.75" customHeight="1"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4:26" ht="12.75" customHeight="1"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4:26" ht="12.75" customHeight="1"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4:26" ht="12.75" customHeight="1"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4:26" ht="12.75" customHeight="1"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4:26" ht="12.75" customHeight="1"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4:26" ht="12.75" customHeight="1"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4:26" ht="12.75" customHeight="1"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4:26" ht="12.75" customHeight="1"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4:26" ht="12.75" customHeight="1"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4:26" ht="12.75" customHeight="1"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4:26" ht="12.75" customHeight="1"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4:26" ht="12.75" customHeight="1"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4:26" ht="12.75" customHeight="1"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4:26" ht="12.75" customHeight="1"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4:26" ht="12.75" customHeight="1"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4:26" ht="12.75" customHeight="1"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4:26" ht="12.75" customHeight="1"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4:26" ht="12.75" customHeight="1"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4:26" ht="12.75" customHeight="1"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4:26" ht="12.75" customHeight="1"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4:26" ht="12.75" customHeight="1"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4:26" ht="12.75" customHeight="1"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4:26" ht="12.75" customHeight="1"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4:26" ht="12.75" customHeight="1"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4:26" ht="12.75" customHeight="1"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4:26" ht="12.75" customHeight="1"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4:26" ht="12.75" customHeight="1"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4:26" ht="12.75" customHeight="1"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4:26" ht="12.75" customHeight="1"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4:26" ht="12.75" customHeight="1"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4:26" ht="12.75" customHeight="1"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4:26" ht="12.75" customHeight="1"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4:26" ht="12.75" customHeight="1"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4:26" ht="12.75" customHeight="1"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4:26" ht="12.75" customHeight="1"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4:26" ht="12.75" customHeight="1"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4:26" ht="12.75" customHeight="1"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4:26" ht="12.75" customHeight="1"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4:26" ht="12.75" customHeight="1"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4:26" ht="12.75" customHeight="1"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4:26" ht="12.75" customHeight="1"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4:26" ht="12.75" customHeight="1"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4:26" ht="12.75" customHeight="1"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4:26" ht="12.75" customHeight="1"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4:26" ht="12.75" customHeight="1"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4:26" ht="12.75" customHeight="1"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4:26" ht="12.75" customHeight="1"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4:26" ht="12.75" customHeight="1"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4:26" ht="12.75" customHeight="1"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4:26" ht="12.75" customHeight="1"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4:26" ht="12.75" customHeight="1"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4:26" ht="12.75" customHeight="1"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4:26" ht="12.75" customHeight="1"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4:26" ht="12.75" customHeight="1"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4:26" ht="12.75" customHeight="1"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4:26" ht="12.75" customHeight="1"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4:26" ht="12.75" customHeight="1"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4:26" ht="12.75" customHeight="1"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4:26" ht="12.75" customHeight="1"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4:26" ht="12.75" customHeight="1"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4:26" ht="12.75" customHeight="1"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4:26" ht="12.75" customHeight="1"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4:26" ht="12.75" customHeight="1"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4:26" ht="12.75" customHeight="1"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4:26" ht="12.75" customHeight="1"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4:26" ht="12.75" customHeight="1"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4:26" ht="12.75" customHeight="1"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4:26" ht="12.75" customHeight="1"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4:26" ht="12.75" customHeight="1"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4:26" ht="12.75" customHeight="1"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4:26" ht="12.75" customHeight="1"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4:26" ht="12.75" customHeight="1"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4:26" ht="12.75" customHeight="1"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4:26" ht="12.75" customHeight="1"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4:26" ht="12.75" customHeight="1"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4:26" ht="12.75" customHeight="1"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4:26" ht="12.75" customHeight="1"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4:26" ht="12.75" customHeight="1"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4:26" ht="12.75" customHeight="1"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4:26" ht="12.75" customHeight="1"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4:26" ht="12.75" customHeight="1"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4:26" ht="12.75" customHeight="1"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4:26" ht="12.75" customHeight="1"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4:26" ht="12.75" customHeight="1"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4:26" ht="12.75" customHeight="1"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4:26" ht="12.75" customHeight="1"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4:26" ht="12.75" customHeight="1"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4:26" ht="12.75" customHeight="1"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4:26" ht="12.75" customHeight="1"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4:26" ht="12.75" customHeight="1"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4:26" ht="12.75" customHeight="1"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4:26" ht="12.75" customHeight="1"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4:26" ht="12.75" customHeight="1"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4:26" ht="12.75" customHeight="1"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4:26" ht="12.75" customHeight="1"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4:26" ht="12.75" customHeight="1"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4:26" ht="12.75" customHeight="1"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4:26" ht="12.75" customHeight="1"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4:26" ht="12.75" customHeight="1"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4:26" ht="12.75" customHeight="1"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4:26" ht="12.75" customHeight="1"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4:26" ht="12.75" customHeight="1"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4:26" ht="12.75" customHeight="1"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4:26" ht="12.75" customHeight="1"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4:26" ht="12.75" customHeight="1"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4:26" ht="12.75" customHeight="1"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4:26" ht="12.75" customHeight="1"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4:26" ht="12.75" customHeight="1"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4:26" ht="12.75" customHeight="1"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4:26" ht="12.75" customHeight="1"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4:26" ht="12.75" customHeight="1"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4:26" ht="12.75" customHeight="1"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4:26" ht="12.75" customHeight="1"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4:26" ht="12.75" customHeight="1"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4:26" ht="12.75" customHeight="1"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4:26" ht="12.75" customHeight="1"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4:26" ht="12.75" customHeight="1"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4:26" ht="12.75" customHeight="1"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4:26" ht="12.75" customHeight="1"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4:26" ht="12.75" customHeight="1"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4:26" ht="12.75" customHeight="1"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4:26" ht="12.75" customHeight="1"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4:26" ht="12.75" customHeight="1"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4:26" ht="12.75" customHeight="1"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4:26" ht="12.75" customHeight="1"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4:26" ht="12.75" customHeight="1"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4:26" ht="12.75" customHeight="1"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4:26" ht="12.75" customHeight="1"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4:26" ht="12.75" customHeight="1"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4:26" ht="12.75" customHeight="1"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4:26" ht="12.75" customHeight="1"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4:26" ht="12.75" customHeight="1"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4:26" ht="12.75" customHeight="1"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4:26" ht="12.75" customHeight="1"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4:26" ht="12.75" customHeight="1"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4:26" ht="12.75" customHeight="1"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4:26" ht="12.75" customHeight="1"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4:26" ht="12.75" customHeight="1"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4:26" ht="12.75" customHeight="1"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4:26" ht="12.75" customHeight="1"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4:26" ht="12.75" customHeight="1"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4:26" ht="12.75" customHeight="1"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4:26" ht="12.75" customHeight="1"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4:26" ht="12.75" customHeight="1"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4:26" ht="12.75" customHeight="1"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4:26" ht="12.75" customHeight="1"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4:26" ht="12.75" customHeight="1"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4:26" ht="12.75" customHeight="1"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4:26" ht="12.75" customHeight="1"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4:26" ht="12.75" customHeight="1"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4:26" ht="12.75" customHeight="1"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4:26" ht="12.75" customHeight="1"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4:26" ht="12.75" customHeight="1"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4:26" ht="12.75" customHeight="1"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4:26" ht="12.75" customHeight="1"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4:26" ht="12.75" customHeight="1"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4:26" ht="12.75" customHeight="1"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4:26" ht="12.75" customHeight="1"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4:26" ht="12.75" customHeight="1"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4:26" ht="12.75" customHeight="1"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4:26" ht="12.75" customHeight="1"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4:26" ht="12.75" customHeight="1"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4:26" ht="12.75" customHeight="1"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4:26" ht="12.75" customHeight="1"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4:26" ht="12.75" customHeight="1"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4:26" ht="12.75" customHeight="1"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4:26" ht="12.75" customHeight="1"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4:26" ht="12.75" customHeight="1"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4:26" ht="12.75" customHeight="1"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4:26" ht="12.75" customHeight="1"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4:26" ht="12.75" customHeight="1"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4:26" ht="12.75" customHeight="1"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4:26" ht="12.75" customHeight="1"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4:26" ht="12.75" customHeight="1"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4:26" ht="12.75" customHeight="1"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4:26" ht="12.75" customHeight="1"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4:26" ht="12.75" customHeight="1"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4:26" ht="12.75" customHeight="1"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4:26" ht="12.75" customHeight="1"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4:26" ht="12.75" customHeight="1"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4:26" ht="12.75" customHeight="1"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4:26" ht="12.75" customHeight="1"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4:26" ht="12.75" customHeight="1"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4:26" ht="12.75" customHeight="1"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4:26" ht="12.75" customHeight="1"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4:26" ht="12.75" customHeight="1"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4:26" ht="12.75" customHeight="1"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4:26" ht="12.75" customHeight="1"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4:26" ht="12.75" customHeight="1"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4:26" ht="12.75" customHeight="1"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4:26" ht="12.75" customHeight="1"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4:26" ht="12.75" customHeight="1"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4:26" ht="12.75" customHeight="1"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4:26" ht="12.75" customHeight="1"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4:26" ht="12.75" customHeight="1"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4:26" ht="12.75" customHeight="1"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4:26" ht="12.75" customHeight="1"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4:26" ht="12.75" customHeight="1"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4:26" ht="12.75" customHeight="1"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4:26" ht="12.75" customHeight="1"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4:26" ht="12.75" customHeight="1"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4:26" ht="12.75" customHeight="1"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4:26" ht="12.75" customHeight="1"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4:26" ht="12.75" customHeight="1"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4:26" ht="12.75" customHeight="1"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4:26" ht="12.75" customHeight="1"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4:26" ht="12.75" customHeight="1"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4:26" ht="12.75" customHeight="1"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4:26" ht="12.75" customHeight="1"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4:26" ht="12.75" customHeight="1"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4:26" ht="12.75" customHeight="1"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4:26" ht="12.75" customHeight="1"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4:26" ht="12.75" customHeight="1"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4:26" ht="12.75" customHeight="1"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4:26" ht="12.75" customHeight="1"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4:26" ht="12.75" customHeight="1"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4:26" ht="12.75" customHeight="1"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4:26" ht="12.75" customHeight="1"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4:26" ht="12.75" customHeight="1"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4:26" ht="12.75" customHeight="1"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4:26" ht="12.75" customHeight="1"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4:26" ht="12.75" customHeight="1"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4:26" ht="12.75" customHeight="1"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4:26" ht="12.75" customHeight="1"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4:26" ht="12.75" customHeight="1"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4:26" ht="12.75" customHeight="1"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4:26" ht="12.75" customHeight="1"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4:26" ht="12.75" customHeight="1"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4:26" ht="12.75" customHeight="1"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4:26" ht="12.75" customHeight="1"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4:26" ht="12.75" customHeight="1"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4:26" ht="12.75" customHeight="1"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4:26" ht="12.75" customHeight="1"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4:26" ht="12.75" customHeight="1"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4:26" ht="12.75" customHeight="1"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4:26" ht="12.75" customHeight="1"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4:26" ht="12.75" customHeight="1"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4:26" ht="12.75" customHeight="1"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4:26" ht="12.75" customHeight="1"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4:26" ht="12.75" customHeight="1"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4:26" ht="12.75" customHeight="1"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4:26" ht="12.75" customHeight="1"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4:26" ht="12.75" customHeight="1"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4:26" ht="12.75" customHeight="1"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4:26" ht="12.75" customHeight="1"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4:26" ht="12.75" customHeight="1"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4:26" ht="12.75" customHeight="1"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4:26" ht="12.75" customHeight="1"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4:26" ht="12.75" customHeight="1"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4:26" ht="12.75" customHeight="1"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4:26" ht="12.75" customHeight="1"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4:26" ht="12.75" customHeight="1"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4:26" ht="12.75" customHeight="1"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4:26" ht="12.75" customHeight="1"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4:26" ht="12.75" customHeight="1"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4:26" ht="12.75" customHeight="1"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4:26" ht="12.75" customHeight="1"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4:26" ht="12.75" customHeight="1"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4:26" ht="12.75" customHeight="1"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4:26" ht="12.75" customHeight="1"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4:26" ht="12.75" customHeight="1"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4:26" ht="12.75" customHeight="1"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4:26" ht="12.75" customHeight="1"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4:26" ht="12.75" customHeight="1"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4:26" ht="12.75" customHeight="1"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4:26" ht="12.75" customHeight="1"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4:26" ht="12.75" customHeight="1"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4:26" ht="12.75" customHeight="1"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4:26" ht="12.75" customHeight="1"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4:26" ht="12.75" customHeight="1"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4:26" ht="12.75" customHeight="1"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4:26" ht="12.75" customHeight="1"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4:26" ht="12.75" customHeight="1"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4:26" ht="12.75" customHeight="1"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4:26" ht="12.75" customHeight="1"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4:26" ht="12.75" customHeight="1"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4:26" ht="12.75" customHeight="1"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4:26" ht="12.75" customHeight="1"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4:26" ht="12.75" customHeight="1"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4:26" ht="12.75" customHeight="1"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4:26" ht="12.75" customHeight="1"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4:26" ht="12.75" customHeight="1"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4:26" ht="12.75" customHeight="1"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4:26" ht="12.75" customHeight="1"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4:26" ht="12.75" customHeight="1"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4:26" ht="12.75" customHeight="1"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4:26" ht="12.75" customHeight="1"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4:26" ht="12.75" customHeight="1"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4:26" ht="12.75" customHeight="1"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4:26" ht="12.75" customHeight="1"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4:26" ht="12.75" customHeight="1"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4:26" ht="12.75" customHeight="1"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4:26" ht="12.75" customHeight="1"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4:26" ht="12.75" customHeight="1"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4:26" ht="12.75" customHeight="1"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4:26" ht="12.75" customHeight="1"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4:26" ht="12.75" customHeight="1"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4:26" ht="12.75" customHeight="1"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4:26" ht="12.75" customHeight="1"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4:26" ht="12.75" customHeight="1"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4:26" ht="12.75" customHeight="1"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4:26" ht="12.75" customHeight="1"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4:26" ht="12.75" customHeight="1"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4:26" ht="12.75" customHeight="1"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4:26" ht="12.75" customHeight="1"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4:26" ht="12.75" customHeight="1"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4:26" ht="12.75" customHeight="1"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4:26" ht="12.75" customHeight="1"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4:26" ht="12.75" customHeight="1"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4:26" ht="12.75" customHeight="1"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4:26" ht="12.75" customHeight="1"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4:26" ht="12.75" customHeight="1"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4:26" ht="12.75" customHeight="1"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4:26" ht="12.75" customHeight="1"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4:26" ht="12.75" customHeight="1"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4:26" ht="12.75" customHeight="1"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4:26" ht="12.75" customHeight="1"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4:26" ht="12.75" customHeight="1"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4:26" ht="12.75" customHeight="1"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4:26" ht="12.75" customHeight="1"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4:26" ht="12.75" customHeight="1"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4:26" ht="12.75" customHeight="1"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4:26" ht="12.75" customHeight="1"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4:26" ht="12.75" customHeight="1"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4:26" ht="12.75" customHeight="1"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4:26" ht="12.75" customHeight="1"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4:26" ht="12.75" customHeight="1"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4:26" ht="12.75" customHeight="1"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4:26" ht="12.75" customHeight="1"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4:26" ht="12.75" customHeight="1"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4:26" ht="12.75" customHeight="1"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4:26" ht="12.75" customHeight="1"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4:26" ht="12.75" customHeight="1"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4:26" ht="12.75" customHeight="1"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4:26" ht="12.75" customHeight="1"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4:26" ht="12.75" customHeight="1"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4:26" ht="12.75" customHeight="1"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4:26" ht="12.75" customHeight="1"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4:26" ht="12.75" customHeight="1"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4:26" ht="12.75" customHeight="1"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4:26" ht="12.75" customHeight="1"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4:26" ht="12.75" customHeight="1"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4:26" ht="12.75" customHeight="1"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4:26" ht="12.75" customHeight="1"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4:26" ht="12.75" customHeight="1"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4:26" ht="12.75" customHeight="1"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4:26" ht="12.75" customHeight="1"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4:26" ht="12.75" customHeight="1"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4:26" ht="12.75" customHeight="1"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4:26" ht="12.75" customHeight="1"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4:26" ht="12.75" customHeight="1"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4:26" ht="12.75" customHeight="1"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4:26" ht="12.75" customHeight="1"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4:26" ht="12.75" customHeight="1"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4:26" ht="12.75" customHeight="1"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4:26" ht="12.75" customHeight="1"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4:26" ht="12.75" customHeight="1"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4:26" ht="12.75" customHeight="1"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4:26" ht="12.75" customHeight="1"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4:26" ht="12.75" customHeight="1"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4:26" ht="12.75" customHeight="1"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4:26" ht="12.75" customHeight="1"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4:26" ht="12.75" customHeight="1"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4:26" ht="12.75" customHeight="1"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4:26" ht="12.75" customHeight="1"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4:26" ht="12.75" customHeight="1"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4:26" ht="12.75" customHeight="1"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4:26" ht="12.75" customHeight="1"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4:26" ht="12.75" customHeight="1"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4:26" ht="12.75" customHeight="1"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4:26" ht="12.75" customHeight="1"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4:26" ht="12.75" customHeight="1"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4:26" ht="12.75" customHeight="1"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4:26" ht="12.75" customHeight="1"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4:26" ht="12.75" customHeight="1"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4:26" ht="12.75" customHeight="1"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4:26" ht="12.75" customHeight="1"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4:26" ht="12.75" customHeight="1"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4:26" ht="12.75" customHeight="1"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4:26" ht="12.75" customHeight="1"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4:26" ht="12.75" customHeight="1"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4:26" ht="12.75" customHeight="1"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4:26" ht="12.75" customHeight="1"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4:26" ht="12.75" customHeight="1"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4:26" ht="12.75" customHeight="1"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4:26" ht="12.75" customHeight="1"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4:26" ht="12.75" customHeight="1"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4:26" ht="12.75" customHeight="1"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4:26" ht="12.75" customHeight="1"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4:26" ht="12.75" customHeight="1"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4:26" ht="12.75" customHeight="1"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4:26" ht="12.75" customHeight="1"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4:26" ht="12.75" customHeight="1"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4:26" ht="12.75" customHeight="1"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4:26" ht="12.75" customHeight="1"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4:26" ht="12.75" customHeight="1"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4:26" ht="12.75" customHeight="1"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4:26" ht="12.75" customHeight="1"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4:26" ht="12.75" customHeight="1"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4:26" ht="12.75" customHeight="1"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4:26" ht="12.75" customHeight="1"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4:26" ht="12.75" customHeight="1"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4:26" ht="12.75" customHeight="1"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4:26" ht="12.75" customHeight="1"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4:26" ht="12.75" customHeight="1"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4:26" ht="12.75" customHeight="1"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4:26" ht="12.75" customHeight="1"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4:26" ht="12.75" customHeight="1"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4:26" ht="12.75" customHeight="1"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4:26" ht="12.75" customHeight="1"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4:26" ht="12.75" customHeight="1"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4:26" ht="12.75" customHeight="1"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4:26" ht="12.75" customHeight="1"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4:26" ht="12.75" customHeight="1"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4:26" ht="12.75" customHeight="1"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4:26" ht="12.75" customHeight="1"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4:26" ht="12.75" customHeight="1"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4:26" ht="12.75" customHeight="1"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4:26" ht="12.75" customHeight="1"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4:26" ht="12.75" customHeight="1"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4:26" ht="12.75" customHeight="1"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4:26" ht="12.75" customHeight="1"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4:26" ht="12.75" customHeight="1"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4:26" ht="12.75" customHeight="1"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4:26" ht="12.75" customHeight="1"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4:26" ht="12.75" customHeight="1"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4:26" ht="12.75" customHeight="1"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4:26" ht="12.75" customHeight="1"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4:26" ht="12.75" customHeight="1"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4:26" ht="12.75" customHeight="1"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4:26" ht="12.75" customHeight="1"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4:26" ht="12.75" customHeight="1"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4:26" ht="12.75" customHeight="1"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4:26" ht="12.75" customHeight="1"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4:26" ht="12.75" customHeight="1"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4:26" ht="12.75" customHeight="1"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4:26" ht="12.75" customHeight="1"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4:26" ht="12.75" customHeight="1"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4:26" ht="12.75" customHeight="1"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4:26" ht="12.75" customHeight="1"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4:26" ht="12.75" customHeight="1"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4:26" ht="12.75" customHeight="1"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4:26" ht="12.75" customHeight="1"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4:26" ht="12.75" customHeight="1"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4:26" ht="12.75" customHeight="1"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4:26" ht="12.75" customHeight="1"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4:26" ht="12.75" customHeight="1"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4:26" ht="12.75" customHeight="1"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4:26" ht="12.75" customHeight="1"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4:26" ht="12.75" customHeight="1"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4:26" ht="12.75" customHeight="1"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4:26" ht="12.75" customHeight="1"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4:26" ht="12.75" customHeight="1"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4:26" ht="12.75" customHeight="1"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4:26" ht="12.75" customHeight="1"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4:26" ht="12.75" customHeight="1"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4:26" ht="12.75" customHeight="1"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4:26" ht="12.75" customHeight="1"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4:26" ht="12.75" customHeight="1"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4:26" ht="12.75" customHeight="1"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4:26" ht="12.75" customHeight="1"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4:26" ht="12.75" customHeight="1"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4:26" ht="12.75" customHeight="1"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4:26" ht="12.75" customHeight="1"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4:26" ht="12.75" customHeight="1"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4:26" ht="12.75" customHeight="1"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4:26" ht="12.75" customHeight="1"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4:26" ht="12.75" customHeight="1"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4:26" ht="12.75" customHeight="1"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4:26" ht="12.75" customHeight="1"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4:26" ht="12.75" customHeight="1"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4:26" ht="12.75" customHeight="1"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4:26" ht="12.75" customHeight="1"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4:26" ht="12.75" customHeight="1"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4:26" ht="12.75" customHeight="1"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4:26" ht="12.75" customHeight="1"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4:26" ht="12.75" customHeight="1"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4:26" ht="12.75" customHeight="1"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4:26" ht="12.75" customHeight="1"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4:26" ht="12.75" customHeight="1"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4:26" ht="12.75" customHeight="1"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4:26" ht="12.75" customHeight="1"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4:26" ht="12.75" customHeight="1"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4:26" ht="12.75" customHeight="1"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4:26" ht="12.75" customHeight="1"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4:26" ht="12.75" customHeight="1"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4:26" ht="12.75" customHeight="1"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4:26" ht="12.75" customHeight="1"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4:26" ht="12.75" customHeight="1"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4:26" ht="12.75" customHeight="1"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4:26" ht="12.75" customHeight="1"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4:26" ht="12.75" customHeight="1"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4:26" ht="12.75" customHeight="1"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4:26" ht="12.75" customHeight="1"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4:26" ht="12.75" customHeight="1"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4:26" ht="12.75" customHeight="1"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4:26" ht="12.75" customHeight="1"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4:26" ht="12.75" customHeight="1"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4:26" ht="12.75" customHeight="1"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4:26" ht="12.75" customHeight="1"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4:26" ht="12.75" customHeight="1"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4:26" ht="12.75" customHeight="1"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4:26" ht="12.75" customHeight="1"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4:26" ht="12.75" customHeight="1"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4:26" ht="12.75" customHeight="1"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4:26" ht="12.75" customHeight="1"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4:26" ht="12.75" customHeight="1"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4:26" ht="12.75" customHeight="1"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4:26" ht="12.75" customHeight="1"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4:26" ht="12.75" customHeight="1"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4:26" ht="12.75" customHeight="1"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4:26" ht="12.75" customHeight="1"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4:26" ht="12.75" customHeight="1"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4:26" ht="12.75" customHeight="1"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4:26" ht="12.75" customHeight="1"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4:26" ht="12.75" customHeight="1"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4:26" ht="12.75" customHeight="1"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4:26" ht="12.75" customHeight="1"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4:26" ht="12.75" customHeight="1"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4:26" ht="12.75" customHeight="1"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4:26" ht="12.75" customHeight="1"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4:26" ht="12.75" customHeight="1"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4:26" ht="12.75" customHeight="1"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4:26" ht="12.75" customHeight="1"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4:26" ht="12.75" customHeight="1"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4:26" ht="12.75" customHeight="1"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4:26" ht="12.75" customHeight="1"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4:26" ht="12.75" customHeight="1"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4:26" ht="12.75" customHeight="1"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4:26" ht="12.75" customHeight="1"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4:26" ht="12.75" customHeight="1"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4:26" ht="12.75" customHeight="1"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4:26" ht="12.75" customHeight="1"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4:26" ht="12.75" customHeight="1"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4:26" ht="12.75" customHeight="1"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4:26" ht="12.75" customHeight="1"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4:26" ht="12.75" customHeight="1"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4:26" ht="12.75" customHeight="1"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4:26" ht="12.75" customHeight="1"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4:26" ht="12.75" customHeight="1"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4:26" ht="12.75" customHeight="1"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4:26" ht="12.75" customHeight="1"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4:26" ht="12.75" customHeight="1"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4:26" ht="12.75" customHeight="1"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4:26" ht="12.75" customHeight="1"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4:26" ht="12.75" customHeight="1"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4:26" ht="12.75" customHeight="1"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4:26" ht="12.75" customHeight="1"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4:26" ht="12.75" customHeight="1"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4:26" ht="12.75" customHeight="1"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4:26" ht="12.75" customHeight="1"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4:26" ht="12.75" customHeight="1"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4:26" ht="12.75" customHeight="1"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6" sqref="C6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38" customWidth="1"/>
    <col min="4" max="4" width="23.5703125" customWidth="1"/>
    <col min="5" max="5" width="57.5703125" customWidth="1"/>
    <col min="6" max="6" width="12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7" t="s">
        <v>485</v>
      </c>
      <c r="B1" s="7" t="s">
        <v>486</v>
      </c>
      <c r="C1" s="7" t="str">
        <f>VLOOKUP(B1,F1:G5,2)</f>
        <v>esito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8" t="s">
        <v>487</v>
      </c>
      <c r="B2" s="8">
        <v>40</v>
      </c>
      <c r="C2" s="19" t="str">
        <f>VLOOKUP(B2,$F$3:$G$6,2)</f>
        <v>sufficiente</v>
      </c>
      <c r="D2" s="16" t="str">
        <f t="shared" ref="D1:D8" si="0">IF(B2&lt;40,"INSUFFICIENTE",IF(B2&lt;60,"SUFFICIENTE",IF(B2&lt;70,"DISCRETO","BUONO")))</f>
        <v>SUFFICIENTE</v>
      </c>
      <c r="E2" s="20"/>
      <c r="F2" s="9" t="s">
        <v>488</v>
      </c>
      <c r="G2" s="9" t="s">
        <v>489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" t="s">
        <v>490</v>
      </c>
      <c r="B3" s="8">
        <v>60</v>
      </c>
      <c r="C3" s="19" t="str">
        <f>VLOOKUP(B3,$F$3:$G$6,2)</f>
        <v xml:space="preserve">discreto </v>
      </c>
      <c r="D3" t="str">
        <f t="shared" si="0"/>
        <v>DISCRETO</v>
      </c>
      <c r="E3" s="9"/>
      <c r="F3" s="9">
        <v>0</v>
      </c>
      <c r="G3" s="9" t="s">
        <v>491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8" t="s">
        <v>492</v>
      </c>
      <c r="B4" s="8">
        <v>60</v>
      </c>
      <c r="C4" s="19" t="str">
        <f>VLOOKUP(B4,$F$3:$G$6,2)</f>
        <v xml:space="preserve">discreto </v>
      </c>
      <c r="D4" t="str">
        <f t="shared" si="0"/>
        <v>DISCRETO</v>
      </c>
      <c r="E4" s="9"/>
      <c r="F4" s="9">
        <v>40</v>
      </c>
      <c r="G4" s="9" t="s">
        <v>493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8" t="s">
        <v>494</v>
      </c>
      <c r="B5" s="8">
        <v>40</v>
      </c>
      <c r="C5" s="19" t="str">
        <f>VLOOKUP(B5,$F$3:$G$6,2)</f>
        <v>sufficiente</v>
      </c>
      <c r="D5" t="str">
        <f t="shared" si="0"/>
        <v>SUFFICIENTE</v>
      </c>
      <c r="E5" s="9"/>
      <c r="F5" s="9">
        <v>60</v>
      </c>
      <c r="G5" s="9" t="s">
        <v>495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8" t="s">
        <v>496</v>
      </c>
      <c r="B6" s="8">
        <v>70</v>
      </c>
      <c r="C6" s="19" t="str">
        <f>VLOOKUP(B6,$F$3:$G$6,2)</f>
        <v>buono</v>
      </c>
      <c r="D6" t="str">
        <f t="shared" si="0"/>
        <v>BUONO</v>
      </c>
      <c r="E6" s="9"/>
      <c r="F6" s="9">
        <v>70</v>
      </c>
      <c r="G6" s="9" t="s">
        <v>497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8" t="s">
        <v>498</v>
      </c>
      <c r="B7" s="8">
        <v>0</v>
      </c>
      <c r="C7" s="19" t="str">
        <f>VLOOKUP(B7,$F$3:$G$6,2)</f>
        <v>insuffciente</v>
      </c>
      <c r="D7" t="str">
        <f t="shared" si="0"/>
        <v>INSUFFICIENTE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8" t="s">
        <v>499</v>
      </c>
      <c r="B8" s="8">
        <v>0</v>
      </c>
      <c r="C8" s="19" t="str">
        <f>VLOOKUP(B8,$F$3:$G$6,2)</f>
        <v>insuffciente</v>
      </c>
      <c r="D8" t="str">
        <f t="shared" si="0"/>
        <v>INSUFFICIENTE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/>
      <c r="B11" s="5"/>
      <c r="C11" s="24" t="s">
        <v>500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K2" sqref="K2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style="15" customWidth="1"/>
    <col min="5" max="5" width="21.7109375" style="15" customWidth="1"/>
    <col min="6" max="6" width="3.7109375" customWidth="1"/>
    <col min="7" max="7" width="21" customWidth="1"/>
    <col min="8" max="8" width="25.7109375" customWidth="1"/>
    <col min="9" max="9" width="38.28515625" customWidth="1"/>
    <col min="10" max="10" width="24.5703125" customWidth="1"/>
    <col min="11" max="11" width="39.140625" customWidth="1"/>
    <col min="12" max="24" width="8.7109375" customWidth="1"/>
  </cols>
  <sheetData>
    <row r="1" spans="1:24" ht="13.5" customHeight="1">
      <c r="A1" s="10" t="s">
        <v>501</v>
      </c>
      <c r="B1" s="10" t="s">
        <v>502</v>
      </c>
      <c r="C1" s="10" t="s">
        <v>503</v>
      </c>
      <c r="D1" s="11" t="s">
        <v>504</v>
      </c>
      <c r="E1" s="11" t="s">
        <v>505</v>
      </c>
      <c r="F1" s="12"/>
      <c r="G1" s="12"/>
      <c r="H1" s="12" t="s">
        <v>506</v>
      </c>
      <c r="I1" s="12" t="s">
        <v>507</v>
      </c>
      <c r="J1" s="23" t="s">
        <v>508</v>
      </c>
      <c r="K1" s="23" t="s">
        <v>509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3.5" customHeight="1">
      <c r="A2" s="13">
        <v>36529</v>
      </c>
      <c r="B2" s="14" t="s">
        <v>510</v>
      </c>
      <c r="C2" s="14" t="s">
        <v>511</v>
      </c>
      <c r="D2" s="15">
        <v>50000</v>
      </c>
      <c r="E2" s="15">
        <v>16</v>
      </c>
      <c r="G2" t="s">
        <v>512</v>
      </c>
      <c r="H2" s="21">
        <f>COUNTIF(C1:C80,"Abbigliamento")</f>
        <v>11</v>
      </c>
      <c r="I2" s="18">
        <f>SUMIF(C:C,"ABBIGLIAMENTO",D:D)</f>
        <v>611780</v>
      </c>
      <c r="J2" s="17">
        <f>SUMIF(C:C,"ABBIGLIAMENTO",E:E)</f>
        <v>218</v>
      </c>
      <c r="K2" s="17">
        <f>I2-J2</f>
        <v>611562</v>
      </c>
    </row>
    <row r="3" spans="1:24" ht="13.5" customHeight="1">
      <c r="A3" s="13">
        <v>36534</v>
      </c>
      <c r="B3" s="14" t="s">
        <v>513</v>
      </c>
      <c r="C3" s="14" t="s">
        <v>511</v>
      </c>
      <c r="D3" s="15">
        <v>29970</v>
      </c>
      <c r="E3" s="15">
        <v>29</v>
      </c>
      <c r="G3" t="s">
        <v>514</v>
      </c>
      <c r="H3" s="22">
        <f>COUNTIF(C:C,"ALIMENTARI")</f>
        <v>5</v>
      </c>
      <c r="I3" s="18">
        <f>SUMIF(C:C,"ALIMENTARI",D:D)</f>
        <v>30860</v>
      </c>
      <c r="J3" s="17">
        <f>SUMIF(C:C,"ALIMENTARI",E:E)</f>
        <v>102</v>
      </c>
      <c r="K3" s="17">
        <f t="shared" ref="K3:K5" si="0">I3-J3</f>
        <v>30758</v>
      </c>
    </row>
    <row r="4" spans="1:24" ht="13.5" customHeight="1">
      <c r="A4" s="13">
        <v>36537</v>
      </c>
      <c r="B4" s="14" t="s">
        <v>515</v>
      </c>
      <c r="C4" s="14" t="s">
        <v>516</v>
      </c>
      <c r="D4" s="15">
        <v>27560</v>
      </c>
      <c r="E4" s="15">
        <v>21</v>
      </c>
      <c r="G4" t="s">
        <v>517</v>
      </c>
      <c r="H4" s="22">
        <f>COUNTIF(C:C,"PERSONALE")</f>
        <v>4</v>
      </c>
      <c r="I4" s="18">
        <f>SUMIF(C:C,"PERSONALE",D:D)</f>
        <v>54000</v>
      </c>
      <c r="J4" s="17">
        <f>SUMIF(C:C,"PERSONALE",E:E)</f>
        <v>74</v>
      </c>
      <c r="K4" s="17">
        <f t="shared" si="0"/>
        <v>53926</v>
      </c>
    </row>
    <row r="5" spans="1:24" ht="13.5" customHeight="1">
      <c r="A5" s="13">
        <v>36543</v>
      </c>
      <c r="B5" s="14" t="s">
        <v>518</v>
      </c>
      <c r="C5" s="14" t="s">
        <v>519</v>
      </c>
      <c r="D5" s="15">
        <v>43500</v>
      </c>
      <c r="E5" s="15">
        <v>29</v>
      </c>
      <c r="G5" t="s">
        <v>520</v>
      </c>
      <c r="H5" s="22">
        <f>COUNTIF(C:C,"HARDWARE")</f>
        <v>4</v>
      </c>
      <c r="I5" s="18">
        <f>SUMIF(C:C,"HARDWARE",D:D)</f>
        <v>6765600</v>
      </c>
      <c r="J5" s="17">
        <f>SUMIF(C:C,"HARDWARE",E:E)</f>
        <v>62</v>
      </c>
      <c r="K5" s="17">
        <f t="shared" si="0"/>
        <v>6765538</v>
      </c>
    </row>
    <row r="6" spans="1:24" ht="13.5" customHeight="1">
      <c r="A6" s="13">
        <v>36545</v>
      </c>
      <c r="B6" s="14" t="s">
        <v>521</v>
      </c>
      <c r="C6" s="14" t="s">
        <v>522</v>
      </c>
      <c r="D6" s="15">
        <v>13500</v>
      </c>
      <c r="E6" s="15">
        <v>15</v>
      </c>
    </row>
    <row r="7" spans="1:24" ht="13.5" customHeight="1">
      <c r="A7" s="13">
        <v>36547</v>
      </c>
      <c r="B7" s="14" t="s">
        <v>523</v>
      </c>
      <c r="C7" s="14" t="s">
        <v>524</v>
      </c>
      <c r="D7" s="15">
        <v>50800</v>
      </c>
      <c r="E7" s="15">
        <v>22</v>
      </c>
    </row>
    <row r="8" spans="1:24" ht="13.5" customHeight="1">
      <c r="A8" s="13">
        <v>36548</v>
      </c>
      <c r="B8" s="14" t="s">
        <v>525</v>
      </c>
      <c r="C8" s="14" t="s">
        <v>526</v>
      </c>
      <c r="D8" s="15">
        <v>98450</v>
      </c>
      <c r="E8" s="15">
        <v>21</v>
      </c>
      <c r="G8" s="16" t="s">
        <v>515</v>
      </c>
      <c r="H8" s="22">
        <f>COUNTIF(B:B,"H&amp;B")</f>
        <v>2</v>
      </c>
      <c r="I8" s="17">
        <f>SUMIF(B:B,"H&amp;B",D:D)</f>
        <v>73450</v>
      </c>
      <c r="J8" s="17">
        <f>SUMIF(B:B,"H&amp;B",E:E)</f>
        <v>39</v>
      </c>
      <c r="K8" s="17">
        <f>I8-J8</f>
        <v>73411</v>
      </c>
    </row>
    <row r="9" spans="1:24" ht="13.5" customHeight="1">
      <c r="A9" s="13">
        <v>36551</v>
      </c>
      <c r="B9" s="14" t="s">
        <v>515</v>
      </c>
      <c r="C9" s="14" t="s">
        <v>516</v>
      </c>
      <c r="D9" s="15">
        <v>45890</v>
      </c>
      <c r="E9" s="15">
        <v>18</v>
      </c>
      <c r="G9" t="s">
        <v>523</v>
      </c>
      <c r="H9" s="22">
        <f>COUNTIF(B:B,"ALLSTATE")</f>
        <v>1</v>
      </c>
      <c r="I9" s="17">
        <f>SUMIF(B:B,"ALLSTATE",D:D)</f>
        <v>50800</v>
      </c>
      <c r="J9" s="17">
        <f>SUMIF(B:B,"ALLSTATE",E:E)</f>
        <v>22</v>
      </c>
      <c r="K9" s="17">
        <f t="shared" ref="K9:K15" si="1">I9-J9</f>
        <v>50778</v>
      </c>
    </row>
    <row r="10" spans="1:24" ht="13.5" customHeight="1">
      <c r="A10" s="13">
        <v>36552</v>
      </c>
      <c r="B10" s="14" t="str">
        <f>"America Online"</f>
        <v>America Online</v>
      </c>
      <c r="C10" s="14" t="s">
        <v>527</v>
      </c>
      <c r="D10" s="15">
        <v>7950</v>
      </c>
      <c r="E10" s="15">
        <v>23</v>
      </c>
      <c r="G10" t="s">
        <v>528</v>
      </c>
      <c r="H10" s="22">
        <f>COUNTIF(B:B,"CANON")</f>
        <v>0</v>
      </c>
      <c r="I10" s="17">
        <v>0</v>
      </c>
      <c r="J10" s="17">
        <f>SUMIF(B:B,"CANON",E:E)</f>
        <v>0</v>
      </c>
      <c r="K10" s="17">
        <f t="shared" si="1"/>
        <v>0</v>
      </c>
    </row>
    <row r="11" spans="1:24" ht="13.5" customHeight="1">
      <c r="A11" s="13">
        <v>36553</v>
      </c>
      <c r="B11" s="14" t="s">
        <v>529</v>
      </c>
      <c r="C11" s="14" t="s">
        <v>526</v>
      </c>
      <c r="D11" s="15">
        <v>87450</v>
      </c>
      <c r="E11" s="15">
        <v>24</v>
      </c>
      <c r="G11" t="s">
        <v>530</v>
      </c>
      <c r="H11" s="22">
        <f>COUNTIF(B:B,"USA")</f>
        <v>0</v>
      </c>
      <c r="I11" s="17">
        <v>0</v>
      </c>
      <c r="J11" s="17">
        <f>SUMIF(B:B,"USA",E:E)</f>
        <v>0</v>
      </c>
      <c r="K11" s="17">
        <f t="shared" si="1"/>
        <v>0</v>
      </c>
    </row>
    <row r="12" spans="1:24" ht="13.5" customHeight="1">
      <c r="A12" s="13">
        <v>36554</v>
      </c>
      <c r="B12" s="14" t="s">
        <v>531</v>
      </c>
      <c r="C12" s="14" t="s">
        <v>532</v>
      </c>
      <c r="D12" s="15">
        <v>295000</v>
      </c>
      <c r="E12" s="15">
        <v>27</v>
      </c>
      <c r="G12" t="str">
        <f>"America Online"</f>
        <v>America Online</v>
      </c>
      <c r="H12" s="22">
        <f>COUNTIF(B:B,"AMERICA ONLINE")</f>
        <v>1</v>
      </c>
      <c r="I12" s="17">
        <f>SUMIF(B:B,"AMERICA ONLINE",D:D)</f>
        <v>7950</v>
      </c>
      <c r="J12" s="17">
        <f>SUMIF(B:B,"America Online",E:E)</f>
        <v>23</v>
      </c>
      <c r="K12" s="17">
        <f t="shared" si="1"/>
        <v>7927</v>
      </c>
    </row>
    <row r="13" spans="1:24" ht="13.5" customHeight="1">
      <c r="A13" s="13">
        <v>36555</v>
      </c>
      <c r="B13" s="14" t="s">
        <v>518</v>
      </c>
      <c r="C13" s="14" t="s">
        <v>533</v>
      </c>
      <c r="D13" s="15">
        <v>348980</v>
      </c>
      <c r="E13" s="15">
        <v>15</v>
      </c>
      <c r="G13" t="s">
        <v>534</v>
      </c>
      <c r="H13" s="22">
        <f>COUNTIF(B:B,"BIOBOTTOM")</f>
        <v>0</v>
      </c>
      <c r="I13" s="17">
        <v>0</v>
      </c>
      <c r="J13" s="18">
        <f>SUMIF(B:B,"BIOBOTTOM",E:E)</f>
        <v>0</v>
      </c>
      <c r="K13" s="17">
        <f t="shared" si="1"/>
        <v>0</v>
      </c>
    </row>
    <row r="14" spans="1:24" ht="13.5" customHeight="1">
      <c r="A14" s="13">
        <v>36558</v>
      </c>
      <c r="B14" s="14" t="s">
        <v>535</v>
      </c>
      <c r="C14" s="14" t="s">
        <v>536</v>
      </c>
      <c r="D14" s="15">
        <v>127490</v>
      </c>
      <c r="E14" s="15">
        <v>17</v>
      </c>
      <c r="G14" t="s">
        <v>537</v>
      </c>
      <c r="H14" s="22">
        <f>COUNTIF(B:B,"EPCOT CENTER")</f>
        <v>2</v>
      </c>
      <c r="I14" s="17">
        <f>SUMIF(B:B,"EPCOT CENTER",D:D)</f>
        <v>107700</v>
      </c>
      <c r="J14" s="17">
        <f>SUMIF(B:B,"EPCOT CENTER", E:E)</f>
        <v>34</v>
      </c>
      <c r="K14" s="17">
        <f t="shared" si="1"/>
        <v>107666</v>
      </c>
    </row>
    <row r="15" spans="1:24" ht="13.5" customHeight="1">
      <c r="A15" s="13">
        <v>36558</v>
      </c>
      <c r="B15" s="14" t="s">
        <v>538</v>
      </c>
      <c r="C15" s="14" t="s">
        <v>516</v>
      </c>
      <c r="D15" s="15">
        <v>49400</v>
      </c>
      <c r="E15" s="15">
        <v>13</v>
      </c>
      <c r="G15" t="s">
        <v>539</v>
      </c>
      <c r="H15" s="22">
        <f>COUNTIF(B:B,"BIERGARTEN")</f>
        <v>1</v>
      </c>
      <c r="I15" s="17">
        <f>SUMIF(B:B,"BIERGARTEN",D:D)</f>
        <v>27270</v>
      </c>
      <c r="J15" s="17">
        <f>SUMIF(B:B,"BIERGARTEN",E:E)</f>
        <v>14</v>
      </c>
      <c r="K15" s="17">
        <f t="shared" si="1"/>
        <v>27256</v>
      </c>
    </row>
    <row r="16" spans="1:24" ht="13.5" customHeight="1">
      <c r="A16" s="13">
        <v>36573</v>
      </c>
      <c r="B16" s="14" t="s">
        <v>540</v>
      </c>
      <c r="C16" s="14" t="s">
        <v>541</v>
      </c>
      <c r="D16" s="15">
        <v>201000</v>
      </c>
      <c r="E16" s="15">
        <v>14</v>
      </c>
    </row>
    <row r="17" spans="1:5" ht="13.5" customHeight="1">
      <c r="A17" s="13">
        <v>36573</v>
      </c>
      <c r="B17" s="14" t="s">
        <v>542</v>
      </c>
      <c r="C17" s="14" t="s">
        <v>541</v>
      </c>
      <c r="D17" s="15">
        <v>1368000</v>
      </c>
      <c r="E17" s="15">
        <v>28</v>
      </c>
    </row>
    <row r="18" spans="1:5" ht="13.5" customHeight="1">
      <c r="A18" s="13">
        <v>36576</v>
      </c>
      <c r="B18" s="14" t="s">
        <v>543</v>
      </c>
      <c r="C18" s="14" t="s">
        <v>544</v>
      </c>
      <c r="D18" s="15">
        <v>36850</v>
      </c>
      <c r="E18" s="15">
        <v>16</v>
      </c>
    </row>
    <row r="19" spans="1:5" ht="13.5" customHeight="1">
      <c r="A19" s="13">
        <v>36580</v>
      </c>
      <c r="B19" s="14" t="s">
        <v>545</v>
      </c>
      <c r="C19" s="14" t="s">
        <v>511</v>
      </c>
      <c r="D19" s="15">
        <v>151500</v>
      </c>
      <c r="E19" s="15">
        <v>13</v>
      </c>
    </row>
    <row r="20" spans="1:5" ht="13.5" customHeight="1">
      <c r="A20" s="13">
        <v>36589</v>
      </c>
      <c r="B20" s="14" t="s">
        <v>521</v>
      </c>
      <c r="C20" s="14" t="s">
        <v>522</v>
      </c>
      <c r="D20" s="15">
        <v>13500</v>
      </c>
      <c r="E20" s="15">
        <v>20</v>
      </c>
    </row>
    <row r="21" spans="1:5" ht="13.5" customHeight="1">
      <c r="A21" s="13">
        <v>36593</v>
      </c>
      <c r="B21" s="14" t="s">
        <v>546</v>
      </c>
      <c r="C21" s="14" t="s">
        <v>547</v>
      </c>
      <c r="D21" s="15">
        <v>17000</v>
      </c>
      <c r="E21" s="15">
        <v>18</v>
      </c>
    </row>
    <row r="22" spans="1:5" ht="13.5" customHeight="1">
      <c r="A22" s="13">
        <v>36594</v>
      </c>
      <c r="B22" s="14" t="s">
        <v>537</v>
      </c>
      <c r="C22" s="14" t="s">
        <v>516</v>
      </c>
      <c r="D22" s="15">
        <v>35900</v>
      </c>
      <c r="E22" s="15">
        <v>16</v>
      </c>
    </row>
    <row r="23" spans="1:5" ht="13.5" customHeight="1">
      <c r="A23" s="13">
        <v>36594</v>
      </c>
      <c r="B23" s="14" t="s">
        <v>539</v>
      </c>
      <c r="C23" s="14" t="s">
        <v>548</v>
      </c>
      <c r="D23" s="15">
        <v>27270</v>
      </c>
      <c r="E23" s="15">
        <v>14</v>
      </c>
    </row>
    <row r="24" spans="1:5" ht="13.5" customHeight="1">
      <c r="A24" s="13">
        <v>36594</v>
      </c>
      <c r="B24" s="14" t="s">
        <v>549</v>
      </c>
      <c r="C24" s="14" t="s">
        <v>548</v>
      </c>
      <c r="D24" s="15">
        <v>13400</v>
      </c>
      <c r="E24" s="15">
        <v>14</v>
      </c>
    </row>
    <row r="25" spans="1:5" ht="13.5" customHeight="1">
      <c r="A25" s="13">
        <v>36595</v>
      </c>
      <c r="B25" s="14" t="s">
        <v>545</v>
      </c>
      <c r="C25" s="14" t="s">
        <v>511</v>
      </c>
      <c r="D25" s="15">
        <v>19000</v>
      </c>
      <c r="E25" s="15">
        <v>17</v>
      </c>
    </row>
    <row r="26" spans="1:5" ht="13.5" customHeight="1">
      <c r="A26" s="13">
        <v>36595</v>
      </c>
      <c r="B26" s="14" t="s">
        <v>537</v>
      </c>
      <c r="C26" s="14" t="s">
        <v>516</v>
      </c>
      <c r="D26" s="15">
        <v>71800</v>
      </c>
      <c r="E26" s="15">
        <v>18</v>
      </c>
    </row>
    <row r="27" spans="1:5" ht="13.5" customHeight="1">
      <c r="A27" s="13">
        <v>36595</v>
      </c>
      <c r="B27" s="14" t="s">
        <v>549</v>
      </c>
      <c r="C27" s="14" t="s">
        <v>548</v>
      </c>
      <c r="D27" s="15">
        <v>12280</v>
      </c>
      <c r="E27" s="15">
        <v>14</v>
      </c>
    </row>
    <row r="28" spans="1:5" ht="13.5" customHeight="1">
      <c r="A28" s="13">
        <v>36595</v>
      </c>
      <c r="B28" s="14" t="s">
        <v>549</v>
      </c>
      <c r="C28" s="14" t="s">
        <v>548</v>
      </c>
      <c r="D28" s="15">
        <v>14670</v>
      </c>
      <c r="E28" s="15">
        <v>17</v>
      </c>
    </row>
    <row r="29" spans="1:5" ht="13.5" customHeight="1">
      <c r="A29" s="13">
        <v>36596</v>
      </c>
      <c r="B29" s="14" t="s">
        <v>550</v>
      </c>
      <c r="C29" s="14" t="s">
        <v>511</v>
      </c>
      <c r="D29" s="15">
        <v>163500</v>
      </c>
      <c r="E29" s="15">
        <v>18</v>
      </c>
    </row>
    <row r="30" spans="1:5" ht="13.5" customHeight="1">
      <c r="A30" s="13">
        <v>36596</v>
      </c>
      <c r="B30" s="14" t="s">
        <v>551</v>
      </c>
      <c r="C30" s="14" t="s">
        <v>533</v>
      </c>
      <c r="D30" s="15">
        <v>183900</v>
      </c>
      <c r="E30" s="15">
        <v>26</v>
      </c>
    </row>
    <row r="31" spans="1:5" ht="13.5" customHeight="1">
      <c r="A31" s="13">
        <v>36596</v>
      </c>
      <c r="B31" s="14" t="s">
        <v>552</v>
      </c>
      <c r="C31" s="14" t="s">
        <v>553</v>
      </c>
      <c r="D31" s="15">
        <v>43500</v>
      </c>
      <c r="E31" s="15">
        <v>16</v>
      </c>
    </row>
    <row r="32" spans="1:5" ht="13.5" customHeight="1">
      <c r="A32" s="13">
        <v>36596</v>
      </c>
      <c r="B32" s="14" t="s">
        <v>554</v>
      </c>
      <c r="C32" s="14" t="s">
        <v>548</v>
      </c>
      <c r="D32" s="15">
        <v>10730</v>
      </c>
      <c r="E32" s="15">
        <v>17</v>
      </c>
    </row>
    <row r="33" spans="1:5" ht="13.5" customHeight="1">
      <c r="A33" s="13">
        <v>36596</v>
      </c>
      <c r="B33" s="14" t="s">
        <v>555</v>
      </c>
      <c r="C33" s="14" t="s">
        <v>548</v>
      </c>
      <c r="D33" s="15">
        <v>11210</v>
      </c>
      <c r="E33" s="15">
        <v>25</v>
      </c>
    </row>
    <row r="34" spans="1:5" ht="13.5" customHeight="1">
      <c r="A34" s="13">
        <v>36596</v>
      </c>
      <c r="B34" s="14" t="s">
        <v>556</v>
      </c>
      <c r="C34" s="14" t="s">
        <v>547</v>
      </c>
      <c r="D34" s="15">
        <v>127950</v>
      </c>
      <c r="E34" s="15">
        <v>20</v>
      </c>
    </row>
    <row r="35" spans="1:5" ht="13.5" customHeight="1">
      <c r="A35" s="13">
        <v>36597</v>
      </c>
      <c r="B35" s="14" t="s">
        <v>557</v>
      </c>
      <c r="C35" s="14" t="s">
        <v>558</v>
      </c>
      <c r="D35" s="15">
        <v>20000</v>
      </c>
      <c r="E35" s="15">
        <v>23</v>
      </c>
    </row>
    <row r="36" spans="1:5" ht="13.5" customHeight="1">
      <c r="A36" s="13">
        <v>36597</v>
      </c>
      <c r="B36" s="14" t="s">
        <v>559</v>
      </c>
      <c r="C36" s="14" t="s">
        <v>548</v>
      </c>
      <c r="D36" s="15">
        <v>7850</v>
      </c>
      <c r="E36" s="15">
        <v>25</v>
      </c>
    </row>
    <row r="37" spans="1:5" ht="13.5" customHeight="1">
      <c r="A37" s="13">
        <v>36598</v>
      </c>
      <c r="B37" s="14" t="s">
        <v>535</v>
      </c>
      <c r="C37" s="14" t="s">
        <v>536</v>
      </c>
      <c r="D37" s="15">
        <v>127490</v>
      </c>
      <c r="E37" s="15">
        <v>21</v>
      </c>
    </row>
    <row r="38" spans="1:5" ht="13.5" customHeight="1">
      <c r="A38" s="13">
        <v>36598</v>
      </c>
      <c r="B38" s="14" t="s">
        <v>560</v>
      </c>
      <c r="C38" s="14" t="s">
        <v>544</v>
      </c>
      <c r="D38" s="15">
        <v>3950</v>
      </c>
      <c r="E38" s="15">
        <v>17</v>
      </c>
    </row>
    <row r="39" spans="1:5" ht="13.5" customHeight="1">
      <c r="A39" s="13">
        <v>36598</v>
      </c>
      <c r="B39" s="14" t="s">
        <v>510</v>
      </c>
      <c r="C39" s="14" t="s">
        <v>561</v>
      </c>
      <c r="D39" s="15">
        <v>50000</v>
      </c>
      <c r="E39" s="15">
        <v>15</v>
      </c>
    </row>
    <row r="40" spans="1:5" ht="13.5" customHeight="1">
      <c r="A40" s="13">
        <v>36600</v>
      </c>
      <c r="B40" s="14" t="s">
        <v>562</v>
      </c>
      <c r="C40" s="14" t="s">
        <v>563</v>
      </c>
      <c r="D40" s="15">
        <v>16650</v>
      </c>
      <c r="E40" s="15">
        <v>24</v>
      </c>
    </row>
    <row r="41" spans="1:5" ht="13.5" customHeight="1">
      <c r="A41" s="13">
        <v>36603</v>
      </c>
      <c r="B41" s="14" t="s">
        <v>538</v>
      </c>
      <c r="C41" s="14" t="s">
        <v>516</v>
      </c>
      <c r="D41" s="15">
        <v>87300</v>
      </c>
      <c r="E41" s="15">
        <v>18</v>
      </c>
    </row>
    <row r="42" spans="1:5" ht="13.5" customHeight="1">
      <c r="A42" s="13">
        <v>36604</v>
      </c>
      <c r="B42" s="14" t="s">
        <v>564</v>
      </c>
      <c r="C42" s="14" t="s">
        <v>565</v>
      </c>
      <c r="D42" s="15">
        <v>2425000</v>
      </c>
      <c r="E42" s="15">
        <v>11</v>
      </c>
    </row>
    <row r="43" spans="1:5" ht="13.5" customHeight="1">
      <c r="A43" s="13">
        <v>36608</v>
      </c>
      <c r="B43" s="14" t="s">
        <v>566</v>
      </c>
      <c r="C43" s="14" t="s">
        <v>511</v>
      </c>
      <c r="D43" s="15">
        <v>18230</v>
      </c>
      <c r="E43" s="15">
        <v>21</v>
      </c>
    </row>
    <row r="44" spans="1:5" ht="13.5" customHeight="1">
      <c r="A44" s="13">
        <v>36609</v>
      </c>
      <c r="B44" s="14" t="s">
        <v>556</v>
      </c>
      <c r="C44" s="14" t="s">
        <v>547</v>
      </c>
      <c r="D44" s="15">
        <v>78530</v>
      </c>
      <c r="E44" s="15">
        <v>25</v>
      </c>
    </row>
    <row r="45" spans="1:5" ht="13.5" customHeight="1">
      <c r="A45" s="13">
        <v>36609</v>
      </c>
      <c r="B45" s="14" t="s">
        <v>567</v>
      </c>
      <c r="C45" s="14" t="s">
        <v>547</v>
      </c>
      <c r="D45" s="15">
        <v>21000</v>
      </c>
      <c r="E45" s="15">
        <v>18</v>
      </c>
    </row>
    <row r="46" spans="1:5" ht="13.5" customHeight="1">
      <c r="A46" s="13">
        <v>36612</v>
      </c>
      <c r="B46" s="14" t="s">
        <v>568</v>
      </c>
      <c r="C46" s="14" t="s">
        <v>569</v>
      </c>
      <c r="D46" s="15">
        <v>34900</v>
      </c>
      <c r="E46" s="15">
        <v>16</v>
      </c>
    </row>
    <row r="47" spans="1:5" ht="13.5" customHeight="1">
      <c r="A47" s="13">
        <v>36614</v>
      </c>
      <c r="B47" s="14" t="s">
        <v>560</v>
      </c>
      <c r="C47" s="14" t="s">
        <v>544</v>
      </c>
      <c r="D47" s="15">
        <v>8000</v>
      </c>
      <c r="E47" s="15">
        <v>22</v>
      </c>
    </row>
    <row r="48" spans="1:5" ht="13.5" customHeight="1">
      <c r="A48" s="13">
        <v>36614</v>
      </c>
      <c r="B48" s="14" t="s">
        <v>570</v>
      </c>
      <c r="C48" s="14" t="s">
        <v>516</v>
      </c>
      <c r="D48" s="15">
        <v>24660</v>
      </c>
      <c r="E48" s="15">
        <v>27</v>
      </c>
    </row>
    <row r="49" spans="1:5" ht="13.5" customHeight="1">
      <c r="A49" s="13">
        <v>36616</v>
      </c>
      <c r="B49" s="14" t="s">
        <v>571</v>
      </c>
      <c r="C49" s="14" t="s">
        <v>569</v>
      </c>
      <c r="D49" s="15">
        <v>22450</v>
      </c>
      <c r="E49" s="15">
        <v>18</v>
      </c>
    </row>
    <row r="50" spans="1:5" ht="13.5" customHeight="1">
      <c r="A50" s="13">
        <v>36622</v>
      </c>
      <c r="B50" s="14" t="s">
        <v>571</v>
      </c>
      <c r="C50" s="14" t="s">
        <v>569</v>
      </c>
      <c r="D50" s="15">
        <v>44950</v>
      </c>
      <c r="E50" s="15">
        <v>20</v>
      </c>
    </row>
    <row r="51" spans="1:5" ht="13.5" customHeight="1">
      <c r="A51" s="13">
        <v>36624</v>
      </c>
      <c r="B51" s="14" t="s">
        <v>572</v>
      </c>
      <c r="C51" s="14" t="s">
        <v>565</v>
      </c>
      <c r="D51" s="15">
        <v>55600</v>
      </c>
      <c r="E51" s="15">
        <v>11</v>
      </c>
    </row>
    <row r="52" spans="1:5" ht="13.5" customHeight="1">
      <c r="A52" s="13">
        <v>36629</v>
      </c>
      <c r="B52" s="14" t="s">
        <v>573</v>
      </c>
      <c r="C52" s="14" t="s">
        <v>574</v>
      </c>
      <c r="D52" s="15">
        <v>84500</v>
      </c>
      <c r="E52" s="15">
        <v>21</v>
      </c>
    </row>
    <row r="53" spans="1:5" ht="13.5" customHeight="1">
      <c r="A53" s="13">
        <v>36632</v>
      </c>
      <c r="B53" s="14" t="s">
        <v>550</v>
      </c>
      <c r="C53" s="14" t="s">
        <v>511</v>
      </c>
      <c r="D53" s="15">
        <v>51800</v>
      </c>
      <c r="E53" s="15">
        <v>21</v>
      </c>
    </row>
    <row r="54" spans="1:5" ht="13.5" customHeight="1">
      <c r="A54" s="13">
        <v>36632</v>
      </c>
      <c r="B54" s="14" t="s">
        <v>545</v>
      </c>
      <c r="C54" s="14" t="s">
        <v>511</v>
      </c>
      <c r="D54" s="15">
        <v>31000</v>
      </c>
      <c r="E54" s="15">
        <v>16</v>
      </c>
    </row>
    <row r="55" spans="1:5" ht="13.5" customHeight="1">
      <c r="A55" s="13">
        <v>36637</v>
      </c>
      <c r="B55" s="14" t="s">
        <v>545</v>
      </c>
      <c r="C55" s="14" t="s">
        <v>511</v>
      </c>
      <c r="D55" s="15">
        <v>81500</v>
      </c>
      <c r="E55" s="15">
        <v>25</v>
      </c>
    </row>
    <row r="56" spans="1:5" ht="13.5" customHeight="1">
      <c r="A56" s="13">
        <v>36637</v>
      </c>
      <c r="B56" s="14" t="s">
        <v>551</v>
      </c>
      <c r="C56" s="14" t="s">
        <v>533</v>
      </c>
      <c r="D56" s="15">
        <v>183900</v>
      </c>
      <c r="E56" s="15">
        <v>18</v>
      </c>
    </row>
    <row r="57" spans="1:5" ht="13.5" customHeight="1">
      <c r="A57" s="13">
        <v>36637</v>
      </c>
      <c r="B57" s="14" t="s">
        <v>521</v>
      </c>
      <c r="C57" s="14" t="s">
        <v>522</v>
      </c>
      <c r="D57" s="15">
        <v>13500</v>
      </c>
      <c r="E57" s="15">
        <v>18</v>
      </c>
    </row>
    <row r="58" spans="1:5" ht="13.5" customHeight="1">
      <c r="A58" s="13">
        <v>36638</v>
      </c>
      <c r="B58" s="14" t="s">
        <v>575</v>
      </c>
      <c r="C58" s="14" t="s">
        <v>576</v>
      </c>
      <c r="D58" s="15">
        <v>2010</v>
      </c>
      <c r="E58" s="15">
        <v>21</v>
      </c>
    </row>
    <row r="59" spans="1:5" ht="13.5" customHeight="1">
      <c r="A59" s="13">
        <v>36640</v>
      </c>
      <c r="B59" s="14" t="s">
        <v>577</v>
      </c>
      <c r="C59" s="14" t="s">
        <v>569</v>
      </c>
      <c r="D59" s="15">
        <v>36300</v>
      </c>
      <c r="E59" s="15">
        <v>23</v>
      </c>
    </row>
    <row r="60" spans="1:5" ht="13.5" customHeight="1">
      <c r="A60" s="13">
        <v>36642</v>
      </c>
      <c r="B60" s="14" t="s">
        <v>566</v>
      </c>
      <c r="C60" s="14" t="s">
        <v>511</v>
      </c>
      <c r="D60" s="15">
        <v>7640</v>
      </c>
      <c r="E60" s="15">
        <v>20</v>
      </c>
    </row>
    <row r="61" spans="1:5" ht="13.5" customHeight="1">
      <c r="A61" s="13">
        <v>36644</v>
      </c>
      <c r="B61" s="14" t="s">
        <v>546</v>
      </c>
      <c r="C61" s="14" t="s">
        <v>547</v>
      </c>
      <c r="D61" s="15">
        <v>18000</v>
      </c>
      <c r="E61" s="15">
        <v>21</v>
      </c>
    </row>
    <row r="62" spans="1:5" ht="13.5" customHeight="1">
      <c r="A62" s="13">
        <v>36645</v>
      </c>
      <c r="B62" s="14" t="s">
        <v>575</v>
      </c>
      <c r="C62" s="14" t="s">
        <v>576</v>
      </c>
      <c r="D62" s="15">
        <v>8730</v>
      </c>
      <c r="E62" s="15">
        <v>18</v>
      </c>
    </row>
    <row r="63" spans="1:5" ht="13.5" customHeight="1">
      <c r="A63" s="13">
        <v>36645</v>
      </c>
      <c r="B63" s="14" t="s">
        <v>546</v>
      </c>
      <c r="C63" s="14" t="s">
        <v>547</v>
      </c>
      <c r="D63" s="15">
        <v>19000</v>
      </c>
      <c r="E63" s="15">
        <v>12</v>
      </c>
    </row>
    <row r="64" spans="1:5" ht="13.5" customHeight="1">
      <c r="A64" s="13">
        <v>36649</v>
      </c>
      <c r="B64" s="14" t="s">
        <v>564</v>
      </c>
      <c r="C64" s="14" t="s">
        <v>565</v>
      </c>
      <c r="D64" s="15">
        <v>2425000</v>
      </c>
      <c r="E64" s="15">
        <v>21</v>
      </c>
    </row>
    <row r="65" spans="1:5" ht="13.5" customHeight="1">
      <c r="A65" s="13">
        <v>36651</v>
      </c>
      <c r="B65" s="14" t="s">
        <v>564</v>
      </c>
      <c r="C65" s="14" t="s">
        <v>565</v>
      </c>
      <c r="D65" s="15">
        <v>1860000</v>
      </c>
      <c r="E65" s="15">
        <v>19</v>
      </c>
    </row>
    <row r="66" spans="1:5" ht="13.5" customHeight="1">
      <c r="A66" s="13">
        <v>36652</v>
      </c>
      <c r="B66" s="14" t="s">
        <v>578</v>
      </c>
      <c r="C66" s="14" t="s">
        <v>576</v>
      </c>
      <c r="D66" s="15">
        <v>6570</v>
      </c>
      <c r="E66" s="15">
        <v>13</v>
      </c>
    </row>
    <row r="67" spans="1:5" ht="13.5" customHeight="1">
      <c r="A67" s="13">
        <v>36653</v>
      </c>
      <c r="B67" s="14" t="s">
        <v>579</v>
      </c>
      <c r="C67" s="14" t="s">
        <v>580</v>
      </c>
      <c r="D67" s="15">
        <v>14000</v>
      </c>
      <c r="E67" s="15">
        <v>16</v>
      </c>
    </row>
    <row r="68" spans="1:5" ht="13.5" customHeight="1">
      <c r="A68" s="13">
        <v>36665</v>
      </c>
      <c r="B68" s="14" t="s">
        <v>581</v>
      </c>
      <c r="C68" s="14" t="s">
        <v>519</v>
      </c>
      <c r="D68" s="15">
        <v>29980</v>
      </c>
      <c r="E68" s="15">
        <v>19</v>
      </c>
    </row>
    <row r="69" spans="1:5" ht="13.5" customHeight="1">
      <c r="A69" s="13">
        <v>36666</v>
      </c>
      <c r="B69" s="14" t="s">
        <v>582</v>
      </c>
      <c r="C69" s="14" t="s">
        <v>516</v>
      </c>
      <c r="D69" s="15">
        <v>17950</v>
      </c>
      <c r="E69" s="15">
        <v>17</v>
      </c>
    </row>
    <row r="70" spans="1:5" ht="13.5" customHeight="1">
      <c r="A70" s="13">
        <v>36666</v>
      </c>
      <c r="B70" s="14" t="s">
        <v>570</v>
      </c>
      <c r="C70" s="14" t="s">
        <v>516</v>
      </c>
      <c r="D70" s="15">
        <v>32320</v>
      </c>
      <c r="E70" s="15">
        <v>20</v>
      </c>
    </row>
    <row r="71" spans="1:5" ht="13.5" customHeight="1">
      <c r="A71" s="13">
        <v>36667</v>
      </c>
      <c r="B71" s="14" t="s">
        <v>583</v>
      </c>
      <c r="C71" s="14" t="s">
        <v>561</v>
      </c>
      <c r="D71" s="15">
        <v>27350</v>
      </c>
      <c r="E71" s="15">
        <v>19</v>
      </c>
    </row>
    <row r="72" spans="1:5" ht="13.5" customHeight="1">
      <c r="A72" s="13">
        <v>36672</v>
      </c>
      <c r="B72" s="14" t="s">
        <v>579</v>
      </c>
      <c r="C72" s="14" t="s">
        <v>580</v>
      </c>
      <c r="D72" s="15">
        <v>15000</v>
      </c>
      <c r="E72" s="15">
        <v>20</v>
      </c>
    </row>
    <row r="73" spans="1:5" ht="13.5" customHeight="1">
      <c r="A73" s="13">
        <v>36681</v>
      </c>
      <c r="B73" s="14" t="s">
        <v>521</v>
      </c>
      <c r="C73" s="14" t="s">
        <v>522</v>
      </c>
      <c r="D73" s="15">
        <v>13500</v>
      </c>
      <c r="E73" s="15">
        <v>21</v>
      </c>
    </row>
    <row r="74" spans="1:5" ht="13.5" customHeight="1">
      <c r="A74" s="13">
        <v>36682</v>
      </c>
      <c r="B74" s="14" t="s">
        <v>578</v>
      </c>
      <c r="C74" s="14" t="s">
        <v>576</v>
      </c>
      <c r="D74" s="15">
        <v>8600</v>
      </c>
      <c r="E74" s="15">
        <v>22</v>
      </c>
    </row>
    <row r="75" spans="1:5" ht="13.5" customHeight="1">
      <c r="A75" s="13">
        <v>36685</v>
      </c>
      <c r="B75" s="14" t="s">
        <v>518</v>
      </c>
      <c r="C75" s="14" t="s">
        <v>519</v>
      </c>
      <c r="D75" s="15">
        <v>15980</v>
      </c>
      <c r="E75" s="15">
        <v>14</v>
      </c>
    </row>
    <row r="76" spans="1:5" ht="13.5" customHeight="1">
      <c r="A76" s="13">
        <v>36686</v>
      </c>
      <c r="B76" s="14" t="s">
        <v>566</v>
      </c>
      <c r="C76" s="14" t="s">
        <v>511</v>
      </c>
      <c r="D76" s="15">
        <v>7640</v>
      </c>
      <c r="E76" s="15">
        <v>22</v>
      </c>
    </row>
    <row r="77" spans="1:5" ht="13.5" customHeight="1">
      <c r="A77" s="13">
        <v>36697</v>
      </c>
      <c r="B77" s="14" t="s">
        <v>584</v>
      </c>
      <c r="C77" s="14" t="s">
        <v>544</v>
      </c>
      <c r="D77" s="15">
        <v>40650</v>
      </c>
      <c r="E77" s="15">
        <v>17</v>
      </c>
    </row>
    <row r="78" spans="1:5" ht="13.5" customHeight="1">
      <c r="A78" s="13">
        <v>36700</v>
      </c>
      <c r="B78" s="14" t="s">
        <v>585</v>
      </c>
      <c r="C78" s="14" t="s">
        <v>516</v>
      </c>
      <c r="D78" s="15">
        <v>50280</v>
      </c>
      <c r="E78" s="15">
        <v>20</v>
      </c>
    </row>
    <row r="79" spans="1:5" ht="13.5" customHeight="1">
      <c r="A79" s="13">
        <v>36700</v>
      </c>
      <c r="B79" s="14" t="s">
        <v>585</v>
      </c>
      <c r="C79" s="14" t="s">
        <v>516</v>
      </c>
      <c r="D79" s="15">
        <v>1050</v>
      </c>
      <c r="E79" s="15">
        <v>21</v>
      </c>
    </row>
    <row r="80" spans="1:5" ht="13.5" customHeight="1">
      <c r="A80" s="13">
        <v>36705</v>
      </c>
      <c r="B80" s="14" t="s">
        <v>586</v>
      </c>
      <c r="C80" s="14" t="s">
        <v>576</v>
      </c>
      <c r="D80" s="15">
        <v>4950</v>
      </c>
      <c r="E80" s="15">
        <v>28</v>
      </c>
    </row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Andrea Bonomo</cp:lastModifiedBy>
  <cp:revision/>
  <dcterms:created xsi:type="dcterms:W3CDTF">2005-04-12T12:35:30Z</dcterms:created>
  <dcterms:modified xsi:type="dcterms:W3CDTF">2025-04-19T12:53:55Z</dcterms:modified>
  <cp:category/>
  <cp:contentStatus/>
</cp:coreProperties>
</file>