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theus Cardoso\Downloads\"/>
    </mc:Choice>
  </mc:AlternateContent>
  <xr:revisionPtr revIDLastSave="0" documentId="13_ncr:1_{F412C96E-CAD6-494F-A2D6-C795B3C60390}" xr6:coauthVersionLast="47" xr6:coauthVersionMax="47" xr10:uidLastSave="{00000000-0000-0000-0000-000000000000}"/>
  <bookViews>
    <workbookView xWindow="0" yWindow="0" windowWidth="28800" windowHeight="15480" xr2:uid="{C9409B0A-C6DE-46EF-9227-2BAE601369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139" i="1"/>
  <c r="B177" i="1"/>
  <c r="B215" i="1"/>
  <c r="B154" i="1"/>
  <c r="B60" i="1"/>
  <c r="B200" i="1"/>
  <c r="B201" i="1" s="1"/>
  <c r="B197" i="1"/>
  <c r="B198" i="1" s="1"/>
  <c r="B191" i="1"/>
  <c r="B192" i="1" s="1"/>
  <c r="B188" i="1"/>
  <c r="B189" i="1" s="1"/>
  <c r="B162" i="1"/>
  <c r="B163" i="1" s="1"/>
  <c r="B159" i="1"/>
  <c r="B160" i="1" s="1"/>
  <c r="B153" i="1"/>
  <c r="B150" i="1"/>
  <c r="B151" i="1" s="1"/>
  <c r="B113" i="1"/>
  <c r="B114" i="1" s="1"/>
  <c r="B124" i="1"/>
  <c r="B125" i="1" s="1"/>
  <c r="B121" i="1"/>
  <c r="B122" i="1" s="1"/>
  <c r="B116" i="1"/>
  <c r="B117" i="1" s="1"/>
  <c r="B12" i="1"/>
  <c r="B9" i="1"/>
  <c r="B93" i="1"/>
  <c r="B94" i="1" s="1"/>
  <c r="B90" i="1"/>
  <c r="B91" i="1" s="1"/>
  <c r="B43" i="1"/>
  <c r="B47" i="1" s="1"/>
  <c r="B30" i="1" l="1"/>
  <c r="B193" i="1"/>
  <c r="B71" i="1"/>
  <c r="B72" i="1" s="1"/>
  <c r="B79" i="1"/>
  <c r="B80" i="1" s="1"/>
  <c r="B82" i="1"/>
  <c r="B83" i="1" s="1"/>
  <c r="B74" i="1"/>
  <c r="B75" i="1" s="1"/>
  <c r="B155" i="1"/>
  <c r="B202" i="1"/>
  <c r="B164" i="1"/>
  <c r="B48" i="1"/>
  <c r="B55" i="1" s="1"/>
  <c r="B126" i="1"/>
  <c r="B118" i="1"/>
  <c r="B95" i="1"/>
  <c r="B84" i="1" l="1"/>
  <c r="B76" i="1"/>
  <c r="B50" i="1"/>
  <c r="B97" i="1"/>
  <c r="B7" i="1"/>
  <c r="B5" i="1"/>
  <c r="B4" i="1"/>
  <c r="B99" i="1" l="1"/>
  <c r="B101" i="1" s="1"/>
  <c r="B103" i="1"/>
  <c r="B166" i="1"/>
  <c r="B168" i="1" s="1"/>
  <c r="B204" i="1"/>
  <c r="B206" i="1" s="1"/>
  <c r="B128" i="1"/>
  <c r="B130" i="1" s="1"/>
  <c r="B51" i="1"/>
  <c r="B56" i="1"/>
  <c r="B31" i="1"/>
  <c r="B26" i="1"/>
  <c r="B100" i="1" l="1"/>
  <c r="B210" i="1"/>
  <c r="B211" i="1" s="1"/>
  <c r="B134" i="1"/>
  <c r="B135" i="1" s="1"/>
  <c r="B172" i="1"/>
  <c r="B173" i="1" s="1"/>
  <c r="B104" i="1"/>
  <c r="B132" i="1"/>
  <c r="B131" i="1"/>
  <c r="B208" i="1"/>
  <c r="B207" i="1"/>
  <c r="B169" i="1"/>
  <c r="B170" i="1"/>
  <c r="B53" i="1"/>
  <c r="B52" i="1"/>
  <c r="B62" i="1" s="1"/>
  <c r="B63" i="1" s="1"/>
  <c r="B58" i="1"/>
  <c r="B57" i="1"/>
  <c r="B27" i="1"/>
  <c r="B28" i="1"/>
  <c r="B33" i="1"/>
  <c r="B32" i="1"/>
  <c r="B34" i="1" l="1"/>
  <c r="B38" i="1"/>
  <c r="B39" i="1" s="1"/>
  <c r="B212" i="1"/>
  <c r="B213" i="1"/>
  <c r="B217" i="1"/>
  <c r="B218" i="1" s="1"/>
  <c r="B179" i="1"/>
  <c r="B180" i="1" s="1"/>
  <c r="B141" i="1"/>
  <c r="B142" i="1" s="1"/>
  <c r="B106" i="1"/>
  <c r="B105" i="1"/>
  <c r="B174" i="1"/>
  <c r="B175" i="1"/>
  <c r="B137" i="1"/>
  <c r="B136" i="1"/>
</calcChain>
</file>

<file path=xl/sharedStrings.xml><?xml version="1.0" encoding="utf-8"?>
<sst xmlns="http://schemas.openxmlformats.org/spreadsheetml/2006/main" count="370" uniqueCount="132">
  <si>
    <t>Tensão Base(MT)</t>
  </si>
  <si>
    <t>Potência Base - Pb</t>
  </si>
  <si>
    <t>Impedancia base - Zb</t>
  </si>
  <si>
    <t>Tensão Base - BT - Vbbt</t>
  </si>
  <si>
    <t>Valor</t>
  </si>
  <si>
    <t>Unidade</t>
  </si>
  <si>
    <t>V</t>
  </si>
  <si>
    <t>Va</t>
  </si>
  <si>
    <t>Ohms</t>
  </si>
  <si>
    <t>A</t>
  </si>
  <si>
    <t>OBS</t>
  </si>
  <si>
    <t>13.8kv</t>
  </si>
  <si>
    <t>100 MVA</t>
  </si>
  <si>
    <t>Seq positiva - Zps</t>
  </si>
  <si>
    <t>Rps</t>
  </si>
  <si>
    <t>Xps</t>
  </si>
  <si>
    <t>Seq Zero - Zzs</t>
  </si>
  <si>
    <t>Rzs</t>
  </si>
  <si>
    <t>Xzs</t>
  </si>
  <si>
    <t>Pu(Base 100 MVA)</t>
  </si>
  <si>
    <t>Pu(Base 100 MVA) e 13,8kv</t>
  </si>
  <si>
    <t>Zpt</t>
  </si>
  <si>
    <t>Impedancia Percentual
do Transformador
(Zpt)</t>
  </si>
  <si>
    <t>%</t>
  </si>
  <si>
    <t>Perdas no Cobre
do Transformador
(Pcu)</t>
  </si>
  <si>
    <t>W</t>
  </si>
  <si>
    <t>Comprimento
do Circuito
(TR-QGF)</t>
  </si>
  <si>
    <t>M</t>
  </si>
  <si>
    <t>Comprimento
da Barra
(QGF)</t>
  </si>
  <si>
    <t>m</t>
  </si>
  <si>
    <t xml:space="preserve">Ohms
</t>
  </si>
  <si>
    <t>Corrente de Curto Trifasico</t>
  </si>
  <si>
    <t>A - Forma Cart.</t>
  </si>
  <si>
    <t>Graus</t>
  </si>
  <si>
    <t>Corrente de Curto Fase - Terra</t>
  </si>
  <si>
    <t>Zeq - Lado de alta
do Transformador</t>
  </si>
  <si>
    <t>Fase de Icft</t>
  </si>
  <si>
    <t>Modulo de Icft</t>
  </si>
  <si>
    <t>Icft</t>
  </si>
  <si>
    <t>Fase de Ics</t>
  </si>
  <si>
    <t>Modulo de Ics</t>
  </si>
  <si>
    <t>Ics</t>
  </si>
  <si>
    <t>Corrente Base - Ib - BT</t>
  </si>
  <si>
    <t>Corrente Base - Ib</t>
  </si>
  <si>
    <t>Potenca de Curto
 no ponto de entrega
(Pcc)</t>
  </si>
  <si>
    <t>MVA</t>
  </si>
  <si>
    <t>Pot Nominal Trafo</t>
  </si>
  <si>
    <t>Perdas No cobre</t>
  </si>
  <si>
    <t>RptTrafo</t>
  </si>
  <si>
    <t>Rpt´</t>
  </si>
  <si>
    <t>Zut</t>
  </si>
  <si>
    <t>Reatancias Xut</t>
  </si>
  <si>
    <t>Impedancia do trafo</t>
  </si>
  <si>
    <t>pu</t>
  </si>
  <si>
    <t>Pu</t>
  </si>
  <si>
    <t>Pu(Na base de Pb)</t>
  </si>
  <si>
    <t>Corrente de curto-circuito secundário do transformador(lado BT)</t>
  </si>
  <si>
    <t>ZEQ até este
 ponto - Lado de baixa</t>
  </si>
  <si>
    <t>icft</t>
  </si>
  <si>
    <t>LC</t>
  </si>
  <si>
    <t>NC</t>
  </si>
  <si>
    <t>SC</t>
  </si>
  <si>
    <t>mm²</t>
  </si>
  <si>
    <t>Comprimento do circuito</t>
  </si>
  <si>
    <t>Condutores por fase 
(cabos múltiplos em paralelo)</t>
  </si>
  <si>
    <t>Sequência Positiva</t>
  </si>
  <si>
    <t>R_Cabo</t>
  </si>
  <si>
    <t>R_caboPos_Ohm</t>
  </si>
  <si>
    <t>R_capoPos_pu</t>
  </si>
  <si>
    <t>X_cabo</t>
  </si>
  <si>
    <t>X_caboPos_Ohm</t>
  </si>
  <si>
    <t>X_caboPos_pu</t>
  </si>
  <si>
    <t>Z_caboPos_pu</t>
  </si>
  <si>
    <t>mOhms/m</t>
  </si>
  <si>
    <t>Tabelado</t>
  </si>
  <si>
    <t>Zbase = Vbase²/Pbase</t>
  </si>
  <si>
    <t>Sequência Zero</t>
  </si>
  <si>
    <t>Nbarras</t>
  </si>
  <si>
    <t>Comprimento do barramento</t>
  </si>
  <si>
    <t>R_barr</t>
  </si>
  <si>
    <t>R_barrPos_ohm</t>
  </si>
  <si>
    <t>R_barrPos_pu</t>
  </si>
  <si>
    <t>X_barr</t>
  </si>
  <si>
    <t>X_barrPos_ohm</t>
  </si>
  <si>
    <t>X_barrPos_pu</t>
  </si>
  <si>
    <t>Z_barrPos_pu</t>
  </si>
  <si>
    <t>Impedância equivalente até o
 ponto - Apenas sequência positiva!</t>
  </si>
  <si>
    <t>Corrente CC Trifasica</t>
  </si>
  <si>
    <t>Corrente de curto-circuito fase-terra</t>
  </si>
  <si>
    <t>ZEQ até este ponto - Lado de baixa
do transformador</t>
  </si>
  <si>
    <t>Resistencia de Contato
do Cabo Com Solo
(RCS)</t>
  </si>
  <si>
    <t>Resistência da Malha
de Terra
(RMT)</t>
  </si>
  <si>
    <t>Comprimento 
do Circuito 
(QGF-CCM1)</t>
  </si>
  <si>
    <t>Comprimento 
do Circuito 
(QGF-CCM2)</t>
  </si>
  <si>
    <t>Comprimento 
do Circuito 
(QGF-CCM3)</t>
  </si>
  <si>
    <t xml:space="preserve">R_Cabo </t>
  </si>
  <si>
    <t>R_CaboZero_Ohm</t>
  </si>
  <si>
    <t>R_caboZero_pu</t>
  </si>
  <si>
    <t>X_caboZero</t>
  </si>
  <si>
    <t>X_CaboZero_Ohm</t>
  </si>
  <si>
    <t>X_CaboZero_Pu</t>
  </si>
  <si>
    <t>Condutores por fase
(cabos múltiplos em paralelo)</t>
  </si>
  <si>
    <t>relação X/R no CCM</t>
  </si>
  <si>
    <t>Fator de assimetria</t>
  </si>
  <si>
    <t>Corrente de curto-circuito
assímetrico (Ica)</t>
  </si>
  <si>
    <t>Impulso da corrente de curto-circuito</t>
  </si>
  <si>
    <t>Tabelado Aproximado</t>
  </si>
  <si>
    <t>4,53 kA</t>
  </si>
  <si>
    <t>6,41 kA</t>
  </si>
  <si>
    <t>Sequência positiva</t>
  </si>
  <si>
    <t>Sequência zero</t>
  </si>
  <si>
    <t>Impedancia equivalente até o
 ponto - Apenas sequência positiva!</t>
  </si>
  <si>
    <t>Relação X/R no CCM</t>
  </si>
  <si>
    <t xml:space="preserve"> Impedancias do sistema de suprimento</t>
  </si>
  <si>
    <t>Valores de base</t>
  </si>
  <si>
    <t>Corrente de Curto Circuito no ponto de Fornecimento</t>
  </si>
  <si>
    <t>Corrente assimetrica de curto-circuito no Lado de Alta Transformador</t>
  </si>
  <si>
    <t xml:space="preserve"> Impedancia do transformador</t>
  </si>
  <si>
    <t>Corrente assimetrica de curto-circuito no Lado de Baixa Transformador</t>
  </si>
  <si>
    <t>Impedância do circuito que liga o transformador ao QGF</t>
  </si>
  <si>
    <t>Corrente de Curto-circuito no barramento QGF</t>
  </si>
  <si>
    <t>Impedância do circuito que liga  o QGF e o CCM 3</t>
  </si>
  <si>
    <t>Corrente de curto-circuito no CCM 3</t>
  </si>
  <si>
    <t>Corrente assímentrica de curto-circuito no CCM 3</t>
  </si>
  <si>
    <t>Impedância do circuito que liga o QGF e o CCM 2</t>
  </si>
  <si>
    <t xml:space="preserve"> Corrente de curto-circuito no CCM 2</t>
  </si>
  <si>
    <t>Corrente assimetrica de curto-circuito no CCM 2</t>
  </si>
  <si>
    <t>Impedância do circuito que liga o QGF e o  CCM 1</t>
  </si>
  <si>
    <t>Corrente de curto-circuito no CCM 1</t>
  </si>
  <si>
    <t>Corrente assimetrica de curto-circuito no CCM 1</t>
  </si>
  <si>
    <t>Impedância do barramento do QGF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</si>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</sst>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7386-B143-4C09-B4F1-3527EE7D0F2A}">
  <dimension ref="A1:J218"/>
  <sheetViews>
    <sheetView tabSelected="1" topLeftCell="A173" zoomScale="80" zoomScaleNormal="80" workbookViewId="0">
      <selection activeCell="J212" sqref="J212:J213"/>
    </sheetView>
  </sheetViews>
  <sheetFormatPr defaultRowHeight="15" x14ac:dyDescent="0.25"/>
  <cols>
    <col min="1" max="1" width="44.42578125" bestFit="1" customWidth="1"/>
    <col min="2" max="2" width="45.5703125" bestFit="1" customWidth="1"/>
    <col min="3" max="3" width="29.5703125" customWidth="1"/>
    <col min="4" max="4" width="32.140625" bestFit="1" customWidth="1"/>
  </cols>
  <sheetData>
    <row r="1" spans="1:9" x14ac:dyDescent="0.25">
      <c r="A1" s="2" t="s">
        <v>114</v>
      </c>
      <c r="B1" s="3" t="s">
        <v>4</v>
      </c>
      <c r="C1" s="3" t="s">
        <v>5</v>
      </c>
      <c r="D1" s="3" t="s">
        <v>10</v>
      </c>
      <c r="E1" s="1"/>
      <c r="F1" s="1"/>
      <c r="G1" s="1"/>
      <c r="H1" s="1"/>
      <c r="I1" s="1"/>
    </row>
    <row r="2" spans="1:9" x14ac:dyDescent="0.25">
      <c r="A2" s="2" t="s">
        <v>0</v>
      </c>
      <c r="B2" s="2">
        <v>13800</v>
      </c>
      <c r="C2" s="2" t="s">
        <v>6</v>
      </c>
      <c r="D2" s="2" t="s">
        <v>11</v>
      </c>
      <c r="E2" s="1"/>
      <c r="F2" s="1"/>
      <c r="G2" s="1"/>
      <c r="H2" s="1"/>
      <c r="I2" s="1"/>
    </row>
    <row r="3" spans="1:9" x14ac:dyDescent="0.25">
      <c r="A3" s="2" t="s">
        <v>1</v>
      </c>
      <c r="B3" s="2">
        <v>100000000</v>
      </c>
      <c r="C3" s="2" t="s">
        <v>7</v>
      </c>
      <c r="D3" s="2" t="s">
        <v>12</v>
      </c>
      <c r="E3" s="1"/>
      <c r="F3" s="1"/>
      <c r="G3" s="1"/>
      <c r="H3" s="1"/>
      <c r="I3" s="1"/>
    </row>
    <row r="4" spans="1:9" x14ac:dyDescent="0.25">
      <c r="A4" s="2" t="s">
        <v>2</v>
      </c>
      <c r="B4" s="2">
        <f>(B2^2)/B3</f>
        <v>1.9044000000000001</v>
      </c>
      <c r="C4" s="2" t="s">
        <v>8</v>
      </c>
      <c r="D4" s="2"/>
      <c r="E4" s="1"/>
      <c r="F4" s="1"/>
      <c r="G4" s="1"/>
      <c r="H4" s="1"/>
      <c r="I4" s="1"/>
    </row>
    <row r="5" spans="1:9" x14ac:dyDescent="0.25">
      <c r="A5" s="2" t="s">
        <v>43</v>
      </c>
      <c r="B5" s="2">
        <f>B3/(SQRT(3)*B2)</f>
        <v>4183.6976028233748</v>
      </c>
      <c r="C5" s="2" t="s">
        <v>9</v>
      </c>
      <c r="D5" s="2"/>
      <c r="E5" s="1"/>
      <c r="F5" s="1"/>
      <c r="G5" s="1"/>
      <c r="H5" s="1"/>
      <c r="I5" s="1"/>
    </row>
    <row r="6" spans="1:9" x14ac:dyDescent="0.25">
      <c r="A6" s="2" t="s">
        <v>3</v>
      </c>
      <c r="B6" s="2">
        <v>380</v>
      </c>
      <c r="C6" s="2" t="s">
        <v>6</v>
      </c>
      <c r="D6" s="2"/>
      <c r="E6" s="1"/>
      <c r="F6" s="1"/>
      <c r="G6" s="1"/>
      <c r="H6" s="1"/>
      <c r="I6" s="1"/>
    </row>
    <row r="7" spans="1:9" x14ac:dyDescent="0.25">
      <c r="A7" s="2" t="s">
        <v>42</v>
      </c>
      <c r="B7" s="2">
        <f>B3/(SQRT(3)*B6)</f>
        <v>151934.28136569101</v>
      </c>
      <c r="C7" s="2" t="s">
        <v>9</v>
      </c>
      <c r="D7" s="2"/>
      <c r="E7" s="1"/>
      <c r="F7" s="1"/>
      <c r="G7" s="1"/>
      <c r="H7" s="1"/>
      <c r="I7" s="1"/>
    </row>
    <row r="8" spans="1:9" x14ac:dyDescent="0.25">
      <c r="A8" s="10" t="s">
        <v>113</v>
      </c>
      <c r="B8" s="10"/>
      <c r="C8" s="10"/>
      <c r="D8" s="10"/>
      <c r="E8" s="1"/>
      <c r="F8" s="1"/>
      <c r="G8" s="1"/>
      <c r="H8" s="1"/>
      <c r="I8" s="1"/>
    </row>
    <row r="9" spans="1:9" x14ac:dyDescent="0.25">
      <c r="A9" s="2" t="s">
        <v>13</v>
      </c>
      <c r="B9" s="2" t="str">
        <f>COMPLEX(B10,B11,"j")</f>
        <v>0,1+0,5j</v>
      </c>
      <c r="C9" s="2" t="s">
        <v>19</v>
      </c>
      <c r="D9" s="2"/>
      <c r="E9" s="1"/>
      <c r="F9" s="1"/>
      <c r="G9" s="1"/>
      <c r="H9" s="1"/>
      <c r="I9" s="1"/>
    </row>
    <row r="10" spans="1:9" x14ac:dyDescent="0.25">
      <c r="A10" s="2" t="s">
        <v>14</v>
      </c>
      <c r="B10" s="2">
        <v>0.1</v>
      </c>
      <c r="C10" s="2"/>
      <c r="D10" s="2"/>
      <c r="E10" s="1"/>
      <c r="F10" s="1"/>
      <c r="G10" s="1"/>
      <c r="H10" s="1"/>
      <c r="I10" s="1"/>
    </row>
    <row r="11" spans="1:9" x14ac:dyDescent="0.25">
      <c r="A11" s="2" t="s">
        <v>15</v>
      </c>
      <c r="B11" s="2">
        <v>0.5</v>
      </c>
      <c r="C11" s="2"/>
      <c r="D11" s="2"/>
      <c r="E11" s="1"/>
      <c r="F11" s="1"/>
      <c r="G11" s="1"/>
      <c r="H11" s="1"/>
      <c r="I11" s="1"/>
    </row>
    <row r="12" spans="1:9" x14ac:dyDescent="0.25">
      <c r="A12" s="2" t="s">
        <v>16</v>
      </c>
      <c r="B12" s="2" t="str">
        <f>COMPLEX(B13,B14,"j")</f>
        <v>0,2+0,8j</v>
      </c>
      <c r="C12" s="2" t="s">
        <v>20</v>
      </c>
      <c r="D12" s="2"/>
      <c r="E12" s="1"/>
      <c r="F12" s="1"/>
      <c r="G12" s="1"/>
      <c r="H12" s="1"/>
      <c r="I12" s="1"/>
    </row>
    <row r="13" spans="1:9" x14ac:dyDescent="0.25">
      <c r="A13" s="2" t="s">
        <v>17</v>
      </c>
      <c r="B13" s="2">
        <v>0.2</v>
      </c>
      <c r="C13" s="2"/>
      <c r="D13" s="2"/>
      <c r="E13" s="1"/>
      <c r="F13" s="1"/>
      <c r="G13" s="1"/>
      <c r="H13" s="1"/>
      <c r="I13" s="1"/>
    </row>
    <row r="14" spans="1:9" x14ac:dyDescent="0.25">
      <c r="A14" s="2" t="s">
        <v>18</v>
      </c>
      <c r="B14" s="2">
        <v>0.8</v>
      </c>
      <c r="C14" s="2"/>
      <c r="D14" s="2"/>
      <c r="E14" s="1"/>
      <c r="F14" s="1"/>
      <c r="G14" s="1"/>
      <c r="H14" s="1"/>
      <c r="I14" s="1"/>
    </row>
    <row r="15" spans="1:9" ht="45" x14ac:dyDescent="0.25">
      <c r="A15" s="4" t="s">
        <v>22</v>
      </c>
      <c r="B15" s="5">
        <v>0.06</v>
      </c>
      <c r="C15" s="6" t="s">
        <v>23</v>
      </c>
      <c r="D15" s="2"/>
      <c r="E15" s="1"/>
      <c r="F15" s="1"/>
      <c r="G15" s="1"/>
      <c r="H15" s="1"/>
      <c r="I15" s="1"/>
    </row>
    <row r="16" spans="1:9" ht="45" x14ac:dyDescent="0.25">
      <c r="A16" s="4" t="s">
        <v>24</v>
      </c>
      <c r="B16" s="2">
        <v>12000</v>
      </c>
      <c r="C16" s="2" t="s">
        <v>25</v>
      </c>
      <c r="D16" s="2"/>
      <c r="E16" s="1"/>
      <c r="F16" s="1"/>
      <c r="G16" s="1"/>
      <c r="H16" s="1"/>
      <c r="I16" s="1"/>
    </row>
    <row r="17" spans="1:9" ht="45" x14ac:dyDescent="0.25">
      <c r="A17" s="4" t="s">
        <v>26</v>
      </c>
      <c r="B17" s="2">
        <v>10</v>
      </c>
      <c r="C17" s="2" t="s">
        <v>27</v>
      </c>
      <c r="D17" s="2"/>
      <c r="E17" s="1"/>
      <c r="F17" s="1"/>
      <c r="G17" s="1"/>
      <c r="H17" s="1"/>
      <c r="I17" s="1"/>
    </row>
    <row r="18" spans="1:9" ht="45" x14ac:dyDescent="0.25">
      <c r="A18" s="4" t="s">
        <v>28</v>
      </c>
      <c r="B18" s="2">
        <v>5</v>
      </c>
      <c r="C18" s="2" t="s">
        <v>27</v>
      </c>
      <c r="D18" s="2"/>
      <c r="E18" s="1"/>
      <c r="F18" s="1"/>
      <c r="G18" s="1"/>
      <c r="H18" s="1"/>
      <c r="I18" s="1"/>
    </row>
    <row r="19" spans="1:9" ht="45" x14ac:dyDescent="0.25">
      <c r="A19" s="4" t="s">
        <v>92</v>
      </c>
      <c r="B19" s="2">
        <v>25</v>
      </c>
      <c r="C19" s="2" t="s">
        <v>27</v>
      </c>
      <c r="D19" s="2"/>
      <c r="E19" s="1"/>
      <c r="F19" s="1"/>
      <c r="G19" s="1"/>
      <c r="H19" s="1"/>
      <c r="I19" s="1"/>
    </row>
    <row r="20" spans="1:9" ht="45" x14ac:dyDescent="0.25">
      <c r="A20" s="4" t="s">
        <v>93</v>
      </c>
      <c r="B20" s="2">
        <v>35</v>
      </c>
      <c r="C20" s="4" t="s">
        <v>27</v>
      </c>
      <c r="D20" s="2"/>
      <c r="E20" s="1"/>
      <c r="F20" s="1"/>
      <c r="G20" s="1"/>
      <c r="H20" s="1"/>
      <c r="I20" s="1"/>
    </row>
    <row r="21" spans="1:9" ht="45" x14ac:dyDescent="0.25">
      <c r="A21" s="4" t="s">
        <v>94</v>
      </c>
      <c r="B21" s="2">
        <v>30</v>
      </c>
      <c r="C21" s="4" t="s">
        <v>27</v>
      </c>
      <c r="D21" s="2"/>
      <c r="E21" s="1"/>
      <c r="F21" s="1"/>
      <c r="G21" s="1"/>
      <c r="H21" s="1"/>
      <c r="I21" s="1"/>
    </row>
    <row r="22" spans="1:9" ht="45" x14ac:dyDescent="0.25">
      <c r="A22" s="4" t="s">
        <v>90</v>
      </c>
      <c r="B22" s="2">
        <v>40</v>
      </c>
      <c r="C22" s="4" t="s">
        <v>8</v>
      </c>
      <c r="D22" s="2"/>
      <c r="E22" s="1"/>
      <c r="F22" s="1"/>
      <c r="G22" s="1"/>
      <c r="H22" s="1"/>
      <c r="I22" s="1"/>
    </row>
    <row r="23" spans="1:9" ht="45" x14ac:dyDescent="0.25">
      <c r="A23" s="4" t="s">
        <v>91</v>
      </c>
      <c r="B23" s="2">
        <v>10</v>
      </c>
      <c r="C23" s="4" t="s">
        <v>30</v>
      </c>
      <c r="D23" s="2"/>
      <c r="E23" s="1"/>
      <c r="F23" s="1"/>
      <c r="G23" s="1"/>
      <c r="H23" s="1"/>
      <c r="I23" s="1"/>
    </row>
    <row r="24" spans="1:9" x14ac:dyDescent="0.25">
      <c r="A24" s="10" t="s">
        <v>115</v>
      </c>
      <c r="B24" s="10"/>
      <c r="C24" s="10"/>
      <c r="D24" s="10"/>
      <c r="E24" s="1"/>
      <c r="F24" s="1"/>
      <c r="G24" s="1"/>
      <c r="H24" s="1"/>
      <c r="I24" s="1"/>
    </row>
    <row r="25" spans="1:9" x14ac:dyDescent="0.25">
      <c r="A25" s="10" t="s">
        <v>31</v>
      </c>
      <c r="B25" s="10"/>
      <c r="C25" s="10"/>
      <c r="D25" s="10"/>
      <c r="E25" s="1"/>
      <c r="F25" s="1"/>
      <c r="G25" s="1"/>
      <c r="H25" s="1"/>
      <c r="I25" s="1"/>
    </row>
    <row r="26" spans="1:9" x14ac:dyDescent="0.25">
      <c r="A26" s="2" t="s">
        <v>41</v>
      </c>
      <c r="B26" s="2" t="str">
        <f>IMDIV(B5,B9)</f>
        <v>1609,11446262437-8045,57231312187j</v>
      </c>
      <c r="C26" s="4" t="s">
        <v>32</v>
      </c>
      <c r="D26" s="2"/>
      <c r="E26" s="1"/>
      <c r="F26" s="1"/>
      <c r="G26" s="1"/>
      <c r="H26" s="1"/>
      <c r="I26" s="1"/>
    </row>
    <row r="27" spans="1:9" x14ac:dyDescent="0.25">
      <c r="A27" s="2" t="s">
        <v>40</v>
      </c>
      <c r="B27" s="2">
        <f>IMABS((B26))</f>
        <v>8204.9060445260493</v>
      </c>
      <c r="C27" s="2" t="s">
        <v>9</v>
      </c>
      <c r="D27" s="2"/>
      <c r="E27" s="1"/>
      <c r="F27" s="1"/>
      <c r="G27" s="1"/>
      <c r="H27" s="1"/>
      <c r="I27" s="1"/>
    </row>
    <row r="28" spans="1:9" x14ac:dyDescent="0.25">
      <c r="A28" s="2" t="s">
        <v>39</v>
      </c>
      <c r="B28" s="2">
        <f>DEGREES(IMARGUMENT(B26))</f>
        <v>-78.690067525979813</v>
      </c>
      <c r="C28" s="2" t="s">
        <v>33</v>
      </c>
      <c r="D28" s="2"/>
      <c r="E28" s="1"/>
      <c r="F28" s="1"/>
      <c r="G28" s="1"/>
      <c r="H28" s="1"/>
      <c r="I28" s="1"/>
    </row>
    <row r="29" spans="1:9" x14ac:dyDescent="0.25">
      <c r="A29" s="10" t="s">
        <v>34</v>
      </c>
      <c r="B29" s="10"/>
      <c r="C29" s="10"/>
      <c r="D29" s="10"/>
      <c r="E29" s="1"/>
      <c r="F29" s="1"/>
      <c r="G29" s="1"/>
      <c r="H29" s="1"/>
      <c r="I29" s="1"/>
    </row>
    <row r="30" spans="1:9" ht="30" x14ac:dyDescent="0.25">
      <c r="A30" s="4" t="s">
        <v>35</v>
      </c>
      <c r="B30" s="10" t="str">
        <f>IMSUM(IMPRODUCT(2,B9),B12)</f>
        <v>0,4+1,8j</v>
      </c>
      <c r="C30" s="10"/>
      <c r="D30" s="10"/>
      <c r="E30" s="1"/>
      <c r="F30" s="1"/>
      <c r="G30" s="1"/>
      <c r="H30" s="1"/>
      <c r="I30" s="1"/>
    </row>
    <row r="31" spans="1:9" x14ac:dyDescent="0.25">
      <c r="A31" s="2" t="s">
        <v>38</v>
      </c>
      <c r="B31" s="2" t="str">
        <f>IMDIV(3*B5,B30)</f>
        <v>1476,59915393766-6644,69619271948j</v>
      </c>
      <c r="C31" s="2" t="s">
        <v>32</v>
      </c>
      <c r="D31" s="2"/>
      <c r="E31" s="1"/>
      <c r="F31" s="1"/>
      <c r="G31" s="1"/>
      <c r="H31" s="1"/>
      <c r="I31" s="1"/>
    </row>
    <row r="32" spans="1:9" x14ac:dyDescent="0.25">
      <c r="A32" s="2" t="s">
        <v>37</v>
      </c>
      <c r="B32" s="2">
        <f>IMABS((B31))</f>
        <v>6806.7857726646689</v>
      </c>
      <c r="C32" s="2" t="s">
        <v>9</v>
      </c>
      <c r="D32" s="2"/>
      <c r="E32" s="1"/>
      <c r="F32" s="1"/>
      <c r="G32" s="1"/>
      <c r="H32" s="1"/>
      <c r="I32" s="1"/>
    </row>
    <row r="33" spans="1:9" x14ac:dyDescent="0.25">
      <c r="A33" s="2" t="s">
        <v>36</v>
      </c>
      <c r="B33" s="2">
        <f>DEGREES(IMARGUMENT(B31))</f>
        <v>-77.471192290848506</v>
      </c>
      <c r="C33" s="2" t="s">
        <v>33</v>
      </c>
      <c r="D33" s="2"/>
      <c r="E33" s="1"/>
      <c r="F33" s="1"/>
      <c r="G33" s="1"/>
      <c r="H33" s="1"/>
      <c r="I33" s="1"/>
    </row>
    <row r="34" spans="1:9" ht="45" x14ac:dyDescent="0.25">
      <c r="A34" s="4" t="s">
        <v>44</v>
      </c>
      <c r="B34" s="2">
        <f>SQRT(3)*B2*B27</f>
        <v>196116135.13818386</v>
      </c>
      <c r="C34" s="2" t="s">
        <v>45</v>
      </c>
      <c r="D34" s="2"/>
    </row>
    <row r="35" spans="1:9" x14ac:dyDescent="0.25">
      <c r="A35" s="10" t="s">
        <v>116</v>
      </c>
      <c r="B35" s="10"/>
      <c r="C35" s="10"/>
      <c r="D35" s="10"/>
    </row>
    <row r="36" spans="1:9" x14ac:dyDescent="0.25">
      <c r="A36" s="2" t="s">
        <v>102</v>
      </c>
      <c r="B36" s="2">
        <f>0.5/0.01</f>
        <v>50</v>
      </c>
      <c r="C36" s="2"/>
      <c r="D36" s="2"/>
    </row>
    <row r="37" spans="1:9" x14ac:dyDescent="0.25">
      <c r="A37" s="2" t="s">
        <v>103</v>
      </c>
      <c r="B37" s="2">
        <v>1.69</v>
      </c>
      <c r="C37" s="2"/>
      <c r="D37" s="2"/>
    </row>
    <row r="38" spans="1:9" x14ac:dyDescent="0.25">
      <c r="A38" s="2" t="s">
        <v>104</v>
      </c>
      <c r="B38" s="2">
        <f>B37*B27</f>
        <v>13866.291215249023</v>
      </c>
      <c r="C38" s="2"/>
      <c r="D38" s="2"/>
    </row>
    <row r="39" spans="1:9" x14ac:dyDescent="0.25">
      <c r="A39" s="2" t="s">
        <v>105</v>
      </c>
      <c r="B39" s="2">
        <f t="shared" ref="B39" si="0">B38*SQRT(2)</f>
        <v>19609.897096420074</v>
      </c>
      <c r="C39" s="2"/>
      <c r="D39" s="2"/>
    </row>
    <row r="40" spans="1:9" x14ac:dyDescent="0.25">
      <c r="A40" s="10" t="s">
        <v>117</v>
      </c>
      <c r="B40" s="10"/>
      <c r="C40" s="10"/>
      <c r="D40" s="10"/>
    </row>
    <row r="41" spans="1:9" x14ac:dyDescent="0.25">
      <c r="A41" s="2" t="s">
        <v>46</v>
      </c>
      <c r="B41" s="2">
        <v>1000</v>
      </c>
      <c r="C41" s="2" t="s">
        <v>7</v>
      </c>
      <c r="D41" s="2"/>
    </row>
    <row r="42" spans="1:9" x14ac:dyDescent="0.25">
      <c r="A42" s="2" t="s">
        <v>47</v>
      </c>
      <c r="B42" s="2">
        <v>12000</v>
      </c>
      <c r="C42" s="2" t="s">
        <v>25</v>
      </c>
      <c r="D42" s="2"/>
    </row>
    <row r="43" spans="1:9" x14ac:dyDescent="0.25">
      <c r="A43" s="2" t="s">
        <v>48</v>
      </c>
      <c r="B43" s="2">
        <f>B42/(10*B41)</f>
        <v>1.2</v>
      </c>
      <c r="C43" s="2"/>
      <c r="D43" s="2"/>
      <c r="E43" s="1"/>
      <c r="F43" s="1"/>
      <c r="G43" s="1"/>
      <c r="H43" s="1"/>
      <c r="I43" s="1"/>
    </row>
    <row r="44" spans="1:9" x14ac:dyDescent="0.25">
      <c r="A44" s="2" t="s">
        <v>49</v>
      </c>
      <c r="B44" s="2">
        <v>1.2</v>
      </c>
      <c r="C44" s="2" t="s">
        <v>53</v>
      </c>
      <c r="D44" s="2"/>
    </row>
    <row r="45" spans="1:9" x14ac:dyDescent="0.25">
      <c r="A45" s="2" t="s">
        <v>21</v>
      </c>
      <c r="B45" s="2">
        <v>0.04</v>
      </c>
      <c r="C45" s="2" t="s">
        <v>54</v>
      </c>
      <c r="D45" s="2"/>
    </row>
    <row r="46" spans="1:9" x14ac:dyDescent="0.25">
      <c r="A46" s="2" t="s">
        <v>50</v>
      </c>
      <c r="B46" s="2">
        <v>4</v>
      </c>
      <c r="C46" s="2" t="s">
        <v>54</v>
      </c>
      <c r="D46" s="2"/>
    </row>
    <row r="47" spans="1:9" x14ac:dyDescent="0.25">
      <c r="A47" s="2" t="s">
        <v>51</v>
      </c>
      <c r="B47" s="2">
        <f>SQRT((B46^2-B43^2))</f>
        <v>3.8157568056677826</v>
      </c>
      <c r="C47" s="2" t="s">
        <v>55</v>
      </c>
      <c r="D47" s="2"/>
    </row>
    <row r="48" spans="1:9" x14ac:dyDescent="0.25">
      <c r="A48" s="2" t="s">
        <v>52</v>
      </c>
      <c r="B48" s="2" t="str">
        <f>COMPLEX(B43,B47,"j")</f>
        <v>1,2+3,81575680566778j</v>
      </c>
      <c r="C48" s="2" t="s">
        <v>54</v>
      </c>
      <c r="D48" s="2"/>
    </row>
    <row r="49" spans="1:4" x14ac:dyDescent="0.25">
      <c r="A49" s="10" t="s">
        <v>56</v>
      </c>
      <c r="B49" s="10"/>
      <c r="C49" s="10"/>
      <c r="D49" s="10"/>
    </row>
    <row r="50" spans="1:4" ht="30" x14ac:dyDescent="0.25">
      <c r="A50" s="4" t="s">
        <v>111</v>
      </c>
      <c r="B50" s="10" t="str">
        <f>IMSUM(B48,B9)</f>
        <v>1,3+4,31575680566778j</v>
      </c>
      <c r="C50" s="10"/>
      <c r="D50" s="10"/>
    </row>
    <row r="51" spans="1:4" x14ac:dyDescent="0.25">
      <c r="A51" s="2" t="s">
        <v>41</v>
      </c>
      <c r="B51" s="2" t="str">
        <f>IMDIV($B$7,B50)</f>
        <v>9722,23519235548-32276,0020751623j</v>
      </c>
      <c r="C51" s="2" t="s">
        <v>32</v>
      </c>
      <c r="D51" s="2"/>
    </row>
    <row r="52" spans="1:4" x14ac:dyDescent="0.25">
      <c r="A52" s="2" t="s">
        <v>40</v>
      </c>
      <c r="B52" s="2">
        <f>IMABS((B51))</f>
        <v>33708.488057036266</v>
      </c>
      <c r="C52" s="2" t="s">
        <v>9</v>
      </c>
      <c r="D52" s="2"/>
    </row>
    <row r="53" spans="1:4" x14ac:dyDescent="0.25">
      <c r="A53" s="2" t="s">
        <v>39</v>
      </c>
      <c r="B53" s="2">
        <f>DEGREES(IMARGUMENT(B51))</f>
        <v>-73.236553950623687</v>
      </c>
      <c r="C53" s="2" t="s">
        <v>33</v>
      </c>
      <c r="D53" s="2"/>
    </row>
    <row r="54" spans="1:4" x14ac:dyDescent="0.25">
      <c r="A54" s="10" t="s">
        <v>34</v>
      </c>
      <c r="B54" s="10"/>
      <c r="C54" s="10"/>
      <c r="D54" s="10"/>
    </row>
    <row r="55" spans="1:4" ht="30" x14ac:dyDescent="0.25">
      <c r="A55" s="4" t="s">
        <v>57</v>
      </c>
      <c r="B55" s="10" t="str">
        <f>IMSUM(B9,B9,B12,B48,B48,B48)</f>
        <v>4+13,2472704170033j</v>
      </c>
      <c r="C55" s="10"/>
      <c r="D55" s="10"/>
    </row>
    <row r="56" spans="1:4" x14ac:dyDescent="0.25">
      <c r="A56" s="2" t="s">
        <v>58</v>
      </c>
      <c r="B56" s="2" t="str">
        <f>IMDIV(3*$B$7,B55)</f>
        <v>9521,17460156129-31532,3936585965j</v>
      </c>
      <c r="C56" s="2" t="s">
        <v>32</v>
      </c>
      <c r="D56" s="2"/>
    </row>
    <row r="57" spans="1:4" ht="30" customHeight="1" x14ac:dyDescent="0.25">
      <c r="A57" s="2" t="s">
        <v>40</v>
      </c>
      <c r="B57" s="2">
        <f>IMABS((B56))</f>
        <v>32938.497470803261</v>
      </c>
      <c r="C57" s="2" t="s">
        <v>9</v>
      </c>
      <c r="D57" s="2"/>
    </row>
    <row r="58" spans="1:4" x14ac:dyDescent="0.25">
      <c r="A58" s="2" t="s">
        <v>39</v>
      </c>
      <c r="B58" s="2">
        <f>DEGREES(IMARGUMENT(B56))</f>
        <v>-73.198361961091337</v>
      </c>
      <c r="C58" s="2" t="s">
        <v>33</v>
      </c>
      <c r="D58" s="2"/>
    </row>
    <row r="59" spans="1:4" x14ac:dyDescent="0.25">
      <c r="A59" s="10" t="s">
        <v>118</v>
      </c>
      <c r="B59" s="10"/>
      <c r="C59" s="10"/>
      <c r="D59" s="10"/>
    </row>
    <row r="60" spans="1:4" x14ac:dyDescent="0.25">
      <c r="A60" s="2" t="s">
        <v>102</v>
      </c>
      <c r="B60" s="2">
        <f>4.315/1.22</f>
        <v>3.5368852459016398</v>
      </c>
      <c r="C60" s="2"/>
      <c r="D60" s="2"/>
    </row>
    <row r="61" spans="1:4" x14ac:dyDescent="0.25">
      <c r="A61" s="2" t="s">
        <v>103</v>
      </c>
      <c r="B61" s="2">
        <v>1.35</v>
      </c>
      <c r="C61" s="2"/>
      <c r="D61" s="2"/>
    </row>
    <row r="62" spans="1:4" x14ac:dyDescent="0.25">
      <c r="A62" s="2" t="s">
        <v>104</v>
      </c>
      <c r="B62" s="2">
        <f>B61*B52</f>
        <v>45506.458876998964</v>
      </c>
      <c r="C62" s="2"/>
      <c r="D62" s="2"/>
    </row>
    <row r="63" spans="1:4" x14ac:dyDescent="0.25">
      <c r="A63" s="2" t="s">
        <v>105</v>
      </c>
      <c r="B63" s="2">
        <f t="shared" ref="B63" si="1">B62*SQRT(2)</f>
        <v>64355.851319425463</v>
      </c>
      <c r="C63" s="2"/>
      <c r="D63" s="2"/>
    </row>
    <row r="64" spans="1:4" x14ac:dyDescent="0.25">
      <c r="A64" s="2"/>
      <c r="B64" s="2"/>
      <c r="C64" s="2"/>
      <c r="D64" s="2"/>
    </row>
    <row r="65" spans="1:4" ht="15" customHeight="1" x14ac:dyDescent="0.25">
      <c r="A65" s="11" t="s">
        <v>119</v>
      </c>
      <c r="B65" s="11"/>
      <c r="C65" s="11"/>
      <c r="D65" s="11"/>
    </row>
    <row r="66" spans="1:4" x14ac:dyDescent="0.25">
      <c r="A66" s="2" t="s">
        <v>59</v>
      </c>
      <c r="B66" s="2">
        <v>10</v>
      </c>
      <c r="C66" s="2" t="s">
        <v>29</v>
      </c>
      <c r="D66" s="2" t="s">
        <v>63</v>
      </c>
    </row>
    <row r="67" spans="1:4" ht="30" x14ac:dyDescent="0.25">
      <c r="A67" s="2" t="s">
        <v>60</v>
      </c>
      <c r="B67" s="2">
        <v>4</v>
      </c>
      <c r="C67" s="2"/>
      <c r="D67" s="4" t="s">
        <v>64</v>
      </c>
    </row>
    <row r="68" spans="1:4" x14ac:dyDescent="0.25">
      <c r="A68" s="2" t="s">
        <v>61</v>
      </c>
      <c r="B68" s="2">
        <v>185</v>
      </c>
      <c r="C68" s="2" t="s">
        <v>62</v>
      </c>
      <c r="D68" s="2"/>
    </row>
    <row r="69" spans="1:4" x14ac:dyDescent="0.25">
      <c r="A69" s="10" t="s">
        <v>65</v>
      </c>
      <c r="B69" s="10"/>
      <c r="C69" s="10"/>
      <c r="D69" s="10"/>
    </row>
    <row r="70" spans="1:4" x14ac:dyDescent="0.25">
      <c r="A70" s="2" t="s">
        <v>66</v>
      </c>
      <c r="B70" s="2">
        <v>7.8100000000000003E-2</v>
      </c>
      <c r="C70" s="2" t="s">
        <v>73</v>
      </c>
      <c r="D70" s="2" t="s">
        <v>74</v>
      </c>
    </row>
    <row r="71" spans="1:4" x14ac:dyDescent="0.25">
      <c r="A71" s="2" t="s">
        <v>67</v>
      </c>
      <c r="B71" s="2">
        <f>(B70*$B$66)/(1000*$B$67)</f>
        <v>1.9525E-4</v>
      </c>
      <c r="C71" s="2" t="s">
        <v>8</v>
      </c>
      <c r="D71" s="2"/>
    </row>
    <row r="72" spans="1:4" x14ac:dyDescent="0.25">
      <c r="A72" s="2" t="s">
        <v>68</v>
      </c>
      <c r="B72" s="2">
        <f>B71/(380^2/$B$3)</f>
        <v>0.13521468144044321</v>
      </c>
      <c r="C72" s="2" t="s">
        <v>53</v>
      </c>
      <c r="D72" s="2" t="s">
        <v>75</v>
      </c>
    </row>
    <row r="73" spans="1:4" x14ac:dyDescent="0.25">
      <c r="A73" s="2" t="s">
        <v>69</v>
      </c>
      <c r="B73" s="2">
        <v>0.10680000000000001</v>
      </c>
      <c r="C73" s="2" t="s">
        <v>73</v>
      </c>
      <c r="D73" s="2" t="s">
        <v>74</v>
      </c>
    </row>
    <row r="74" spans="1:4" x14ac:dyDescent="0.25">
      <c r="A74" s="2" t="s">
        <v>70</v>
      </c>
      <c r="B74" s="2">
        <f>(B73*$B$66)/(1000*$B$67)</f>
        <v>2.6700000000000004E-4</v>
      </c>
      <c r="C74" s="2" t="s">
        <v>8</v>
      </c>
      <c r="D74" s="2"/>
    </row>
    <row r="75" spans="1:4" x14ac:dyDescent="0.25">
      <c r="A75" s="2" t="s">
        <v>71</v>
      </c>
      <c r="B75" s="2">
        <f>B74/(380^2/$B$3)</f>
        <v>0.18490304709141278</v>
      </c>
      <c r="C75" s="2" t="s">
        <v>53</v>
      </c>
      <c r="D75" s="2"/>
    </row>
    <row r="76" spans="1:4" x14ac:dyDescent="0.25">
      <c r="A76" s="2" t="s">
        <v>72</v>
      </c>
      <c r="B76" s="2" t="str">
        <f>COMPLEX(B72,B75,"j")</f>
        <v>0,135214681440443+0,184903047091413j</v>
      </c>
      <c r="C76" s="2"/>
      <c r="D76" s="2"/>
    </row>
    <row r="77" spans="1:4" x14ac:dyDescent="0.25">
      <c r="A77" s="10" t="s">
        <v>76</v>
      </c>
      <c r="B77" s="10"/>
      <c r="C77" s="10"/>
      <c r="D77" s="10"/>
    </row>
    <row r="78" spans="1:4" x14ac:dyDescent="0.25">
      <c r="A78" s="2" t="s">
        <v>66</v>
      </c>
      <c r="B78" s="2">
        <v>1.8781000000000001</v>
      </c>
      <c r="C78" s="2" t="s">
        <v>73</v>
      </c>
      <c r="D78" s="2" t="s">
        <v>74</v>
      </c>
    </row>
    <row r="79" spans="1:4" x14ac:dyDescent="0.25">
      <c r="A79" s="2" t="s">
        <v>67</v>
      </c>
      <c r="B79" s="2">
        <f>(B78*$B$66)/(1000*$B$67)</f>
        <v>4.6952500000000006E-3</v>
      </c>
      <c r="C79" s="2" t="s">
        <v>8</v>
      </c>
      <c r="D79" s="2"/>
    </row>
    <row r="80" spans="1:4" x14ac:dyDescent="0.25">
      <c r="A80" s="2" t="s">
        <v>68</v>
      </c>
      <c r="B80" s="2">
        <f>B79/(380^2/$B$3)</f>
        <v>3.2515581717451529</v>
      </c>
      <c r="C80" s="2" t="s">
        <v>53</v>
      </c>
      <c r="D80" s="2"/>
    </row>
    <row r="81" spans="1:4" x14ac:dyDescent="0.25">
      <c r="A81" s="2" t="s">
        <v>69</v>
      </c>
      <c r="B81" s="2">
        <v>2.4066999999999998</v>
      </c>
      <c r="C81" s="2" t="s">
        <v>73</v>
      </c>
      <c r="D81" s="2" t="s">
        <v>74</v>
      </c>
    </row>
    <row r="82" spans="1:4" x14ac:dyDescent="0.25">
      <c r="A82" s="2" t="s">
        <v>70</v>
      </c>
      <c r="B82" s="2">
        <f>(B81*$B$66)/(1000*$B$67)</f>
        <v>6.0167500000000004E-3</v>
      </c>
      <c r="C82" s="2" t="s">
        <v>8</v>
      </c>
      <c r="D82" s="2"/>
    </row>
    <row r="83" spans="1:4" x14ac:dyDescent="0.25">
      <c r="A83" s="2" t="s">
        <v>71</v>
      </c>
      <c r="B83" s="2">
        <f>B82/(380^2/$B$3)</f>
        <v>4.1667243767313025</v>
      </c>
      <c r="C83" s="2" t="s">
        <v>53</v>
      </c>
      <c r="D83" s="2"/>
    </row>
    <row r="84" spans="1:4" x14ac:dyDescent="0.25">
      <c r="A84" s="2" t="s">
        <v>72</v>
      </c>
      <c r="B84" s="2" t="str">
        <f>COMPLEX(B80,B83,"j")</f>
        <v>3,25155817174515+4,1667243767313j</v>
      </c>
      <c r="C84" s="2"/>
      <c r="D84" s="2"/>
    </row>
    <row r="85" spans="1:4" x14ac:dyDescent="0.25">
      <c r="A85" s="10" t="s">
        <v>130</v>
      </c>
      <c r="B85" s="10"/>
      <c r="C85" s="10"/>
      <c r="D85" s="10"/>
    </row>
    <row r="86" spans="1:4" x14ac:dyDescent="0.25">
      <c r="A86" s="2" t="s">
        <v>59</v>
      </c>
      <c r="B86" s="2">
        <v>5</v>
      </c>
      <c r="C86" s="2" t="s">
        <v>29</v>
      </c>
      <c r="D86" s="2" t="s">
        <v>78</v>
      </c>
    </row>
    <row r="87" spans="1:4" x14ac:dyDescent="0.25">
      <c r="A87" s="2" t="s">
        <v>77</v>
      </c>
      <c r="B87" s="2">
        <v>2</v>
      </c>
      <c r="C87" s="2"/>
      <c r="D87" s="2"/>
    </row>
    <row r="88" spans="1:4" x14ac:dyDescent="0.25">
      <c r="A88" s="10" t="s">
        <v>65</v>
      </c>
      <c r="B88" s="10"/>
      <c r="C88" s="10"/>
      <c r="D88" s="10"/>
    </row>
    <row r="89" spans="1:4" x14ac:dyDescent="0.25">
      <c r="A89" s="2" t="s">
        <v>79</v>
      </c>
      <c r="B89" s="2">
        <v>4.3799999999999999E-2</v>
      </c>
      <c r="C89" s="2" t="s">
        <v>73</v>
      </c>
      <c r="D89" s="2" t="s">
        <v>74</v>
      </c>
    </row>
    <row r="90" spans="1:4" x14ac:dyDescent="0.25">
      <c r="A90" s="2" t="s">
        <v>80</v>
      </c>
      <c r="B90" s="2">
        <f>(B89*$B$86)/(1000*$B$87)</f>
        <v>1.0950000000000001E-4</v>
      </c>
      <c r="C90" s="2" t="s">
        <v>8</v>
      </c>
      <c r="D90" s="2"/>
    </row>
    <row r="91" spans="1:4" x14ac:dyDescent="0.25">
      <c r="A91" s="2" t="s">
        <v>81</v>
      </c>
      <c r="B91" s="2">
        <f>B90/(380^2/$B$3)</f>
        <v>7.5831024930747934E-2</v>
      </c>
      <c r="C91" s="2" t="s">
        <v>53</v>
      </c>
      <c r="D91" s="2"/>
    </row>
    <row r="92" spans="1:4" x14ac:dyDescent="0.25">
      <c r="A92" s="2" t="s">
        <v>82</v>
      </c>
      <c r="B92" s="2">
        <v>0.17069999999999999</v>
      </c>
      <c r="C92" s="2" t="s">
        <v>73</v>
      </c>
      <c r="D92" s="2" t="s">
        <v>74</v>
      </c>
    </row>
    <row r="93" spans="1:4" x14ac:dyDescent="0.25">
      <c r="A93" s="2" t="s">
        <v>83</v>
      </c>
      <c r="B93" s="2">
        <f>(B92*$B$86)/(1000*$B$87)</f>
        <v>4.2674999999999994E-4</v>
      </c>
      <c r="C93" s="2" t="s">
        <v>8</v>
      </c>
      <c r="D93" s="2"/>
    </row>
    <row r="94" spans="1:4" x14ac:dyDescent="0.25">
      <c r="A94" s="2" t="s">
        <v>84</v>
      </c>
      <c r="B94" s="2">
        <f>B93/(380^2/$B$3)</f>
        <v>0.29553324099722988</v>
      </c>
      <c r="C94" s="2" t="s">
        <v>53</v>
      </c>
      <c r="D94" s="2"/>
    </row>
    <row r="95" spans="1:4" x14ac:dyDescent="0.25">
      <c r="A95" s="2" t="s">
        <v>85</v>
      </c>
      <c r="B95" s="2" t="str">
        <f>COMPLEX(B91,B94,"j")</f>
        <v>0,0758310249307479+0,29553324099723j</v>
      </c>
      <c r="C95" s="2"/>
      <c r="D95" s="2"/>
    </row>
    <row r="96" spans="1:4" x14ac:dyDescent="0.25">
      <c r="A96" s="11" t="s">
        <v>120</v>
      </c>
      <c r="B96" s="10"/>
      <c r="C96" s="10"/>
      <c r="D96" s="10"/>
    </row>
    <row r="97" spans="1:4" ht="30" x14ac:dyDescent="0.25">
      <c r="A97" s="4" t="s">
        <v>86</v>
      </c>
      <c r="B97" s="10" t="str">
        <f>IMSUM(B9,B48,B95,B76)</f>
        <v>1,51104570637119+4,79619309375642j</v>
      </c>
      <c r="C97" s="10"/>
      <c r="D97" s="10"/>
    </row>
    <row r="98" spans="1:4" x14ac:dyDescent="0.25">
      <c r="A98" s="10" t="s">
        <v>87</v>
      </c>
      <c r="B98" s="10"/>
      <c r="C98" s="10"/>
      <c r="D98" s="10"/>
    </row>
    <row r="99" spans="1:4" x14ac:dyDescent="0.25">
      <c r="A99" s="2" t="s">
        <v>41</v>
      </c>
      <c r="B99" s="2" t="str">
        <f>IMDIV($B$7,B97)</f>
        <v>9079,05719110731-28817,7327887602j</v>
      </c>
      <c r="C99" s="2" t="s">
        <v>32</v>
      </c>
      <c r="D99" s="2"/>
    </row>
    <row r="100" spans="1:4" x14ac:dyDescent="0.25">
      <c r="A100" s="2" t="s">
        <v>40</v>
      </c>
      <c r="B100" s="2">
        <f>IMABS((B99))</f>
        <v>30214.086161321877</v>
      </c>
      <c r="C100" s="2" t="s">
        <v>9</v>
      </c>
      <c r="D100" s="2"/>
    </row>
    <row r="101" spans="1:4" x14ac:dyDescent="0.25">
      <c r="A101" s="2" t="s">
        <v>39</v>
      </c>
      <c r="B101" s="2">
        <f>DEGREES(IMARGUMENT(B99))</f>
        <v>-72.512911402739917</v>
      </c>
      <c r="C101" s="2" t="s">
        <v>33</v>
      </c>
      <c r="D101" s="2"/>
    </row>
    <row r="102" spans="1:4" x14ac:dyDescent="0.25">
      <c r="A102" s="10" t="s">
        <v>88</v>
      </c>
      <c r="B102" s="10"/>
      <c r="C102" s="10"/>
      <c r="D102" s="10"/>
    </row>
    <row r="103" spans="1:4" ht="30" x14ac:dyDescent="0.25">
      <c r="A103" s="4" t="s">
        <v>89</v>
      </c>
      <c r="B103" s="2" t="str">
        <f>IMSUM(B97,B12,B50,B97,B84)</f>
        <v>7,77364958448753+18,8748673699119j</v>
      </c>
      <c r="C103" s="2"/>
      <c r="D103" s="2"/>
    </row>
    <row r="104" spans="1:4" x14ac:dyDescent="0.25">
      <c r="A104" s="2" t="s">
        <v>41</v>
      </c>
      <c r="B104" s="2" t="str">
        <f>IMDIV(3*$B$7,B103)</f>
        <v>8503,32260674685-20646,5553484941j</v>
      </c>
      <c r="C104" s="2" t="s">
        <v>32</v>
      </c>
      <c r="D104" s="2"/>
    </row>
    <row r="105" spans="1:4" x14ac:dyDescent="0.25">
      <c r="A105" s="2" t="s">
        <v>40</v>
      </c>
      <c r="B105" s="2">
        <f>IMABS((B104))</f>
        <v>22329.056028252569</v>
      </c>
      <c r="C105" s="2" t="s">
        <v>9</v>
      </c>
      <c r="D105" s="2"/>
    </row>
    <row r="106" spans="1:4" x14ac:dyDescent="0.25">
      <c r="A106" s="2" t="s">
        <v>39</v>
      </c>
      <c r="B106" s="2">
        <f>DEGREES(IMARGUMENT(B104))</f>
        <v>-67.615594524063653</v>
      </c>
      <c r="C106" s="2" t="s">
        <v>33</v>
      </c>
      <c r="D106" s="2"/>
    </row>
    <row r="107" spans="1:4" x14ac:dyDescent="0.25">
      <c r="A107" s="10" t="s">
        <v>121</v>
      </c>
      <c r="B107" s="10"/>
      <c r="C107" s="10"/>
      <c r="D107" s="10"/>
    </row>
    <row r="108" spans="1:4" x14ac:dyDescent="0.25">
      <c r="A108" s="2" t="s">
        <v>59</v>
      </c>
      <c r="B108" s="2">
        <v>30</v>
      </c>
      <c r="C108" s="2" t="s">
        <v>29</v>
      </c>
      <c r="D108" s="2" t="s">
        <v>63</v>
      </c>
    </row>
    <row r="109" spans="1:4" ht="30" x14ac:dyDescent="0.25">
      <c r="A109" s="2" t="s">
        <v>60</v>
      </c>
      <c r="B109" s="2">
        <v>2</v>
      </c>
      <c r="C109" s="2"/>
      <c r="D109" s="4" t="s">
        <v>101</v>
      </c>
    </row>
    <row r="110" spans="1:4" x14ac:dyDescent="0.25">
      <c r="A110" s="2" t="s">
        <v>61</v>
      </c>
      <c r="B110" s="2">
        <v>120</v>
      </c>
      <c r="C110" s="2" t="s">
        <v>62</v>
      </c>
      <c r="D110" s="2"/>
    </row>
    <row r="111" spans="1:4" x14ac:dyDescent="0.25">
      <c r="A111" s="10" t="s">
        <v>65</v>
      </c>
      <c r="B111" s="10"/>
      <c r="C111" s="10"/>
      <c r="D111" s="10"/>
    </row>
    <row r="112" spans="1:4" x14ac:dyDescent="0.25">
      <c r="A112" s="2" t="s">
        <v>66</v>
      </c>
      <c r="B112" s="2">
        <v>0.31840000000000002</v>
      </c>
      <c r="C112" s="2" t="s">
        <v>73</v>
      </c>
      <c r="D112" s="2" t="s">
        <v>74</v>
      </c>
    </row>
    <row r="113" spans="1:4" x14ac:dyDescent="0.25">
      <c r="A113" s="2" t="s">
        <v>67</v>
      </c>
      <c r="B113" s="2">
        <f>(B112*B108)/(1000*B109)</f>
        <v>4.7759999999999999E-3</v>
      </c>
      <c r="C113" s="2" t="s">
        <v>8</v>
      </c>
      <c r="D113" s="2"/>
    </row>
    <row r="114" spans="1:4" x14ac:dyDescent="0.25">
      <c r="A114" s="2" t="s">
        <v>68</v>
      </c>
      <c r="B114" s="2">
        <f>B113/(380^2/$B$3)</f>
        <v>3.3074792243767313</v>
      </c>
      <c r="C114" s="2" t="s">
        <v>53</v>
      </c>
      <c r="D114" s="2" t="s">
        <v>75</v>
      </c>
    </row>
    <row r="115" spans="1:4" x14ac:dyDescent="0.25">
      <c r="A115" s="2" t="s">
        <v>69</v>
      </c>
      <c r="B115" s="2">
        <v>0.1096</v>
      </c>
      <c r="C115" s="2" t="s">
        <v>73</v>
      </c>
      <c r="D115" s="2" t="s">
        <v>74</v>
      </c>
    </row>
    <row r="116" spans="1:4" x14ac:dyDescent="0.25">
      <c r="A116" s="2" t="s">
        <v>70</v>
      </c>
      <c r="B116" s="2">
        <f>(B115*B108)/(1000*B109)</f>
        <v>1.6440000000000001E-3</v>
      </c>
      <c r="C116" s="2" t="s">
        <v>8</v>
      </c>
      <c r="D116" s="2"/>
    </row>
    <row r="117" spans="1:4" x14ac:dyDescent="0.25">
      <c r="A117" s="2" t="s">
        <v>71</v>
      </c>
      <c r="B117" s="2">
        <f>B116/(380^2/$B$3)</f>
        <v>1.1385041551246537</v>
      </c>
      <c r="C117" s="2" t="s">
        <v>53</v>
      </c>
      <c r="D117" s="2"/>
    </row>
    <row r="118" spans="1:4" x14ac:dyDescent="0.25">
      <c r="A118" s="2" t="s">
        <v>72</v>
      </c>
      <c r="B118" s="2" t="str">
        <f>COMPLEX(B114,B117,"j")</f>
        <v>3,30747922437673+1,13850415512465j</v>
      </c>
      <c r="C118" s="2"/>
      <c r="D118" s="2"/>
    </row>
    <row r="119" spans="1:4" x14ac:dyDescent="0.25">
      <c r="A119" s="10" t="s">
        <v>76</v>
      </c>
      <c r="B119" s="10"/>
      <c r="C119" s="10"/>
      <c r="D119" s="10"/>
    </row>
    <row r="120" spans="1:4" x14ac:dyDescent="0.25">
      <c r="A120" s="2" t="s">
        <v>66</v>
      </c>
      <c r="B120" s="2">
        <v>0.3725</v>
      </c>
      <c r="C120" s="2" t="s">
        <v>73</v>
      </c>
      <c r="D120" s="2" t="s">
        <v>74</v>
      </c>
    </row>
    <row r="121" spans="1:4" x14ac:dyDescent="0.25">
      <c r="A121" s="2" t="s">
        <v>67</v>
      </c>
      <c r="B121" s="2">
        <f>(B120*B108)/(1000*B109)</f>
        <v>5.5875000000000005E-3</v>
      </c>
      <c r="C121" s="2" t="s">
        <v>8</v>
      </c>
      <c r="D121" s="2"/>
    </row>
    <row r="122" spans="1:4" x14ac:dyDescent="0.25">
      <c r="A122" s="2" t="s">
        <v>68</v>
      </c>
      <c r="B122" s="2">
        <f>B121/(380^2/$B$3)</f>
        <v>3.8694598337950143</v>
      </c>
      <c r="C122" s="2" t="s">
        <v>53</v>
      </c>
      <c r="D122" s="2"/>
    </row>
    <row r="123" spans="1:4" x14ac:dyDescent="0.25">
      <c r="A123" s="2" t="s">
        <v>69</v>
      </c>
      <c r="B123" s="2">
        <v>2.52</v>
      </c>
      <c r="C123" s="2" t="s">
        <v>73</v>
      </c>
      <c r="D123" s="2" t="s">
        <v>74</v>
      </c>
    </row>
    <row r="124" spans="1:4" x14ac:dyDescent="0.25">
      <c r="A124" s="2" t="s">
        <v>70</v>
      </c>
      <c r="B124" s="2">
        <f>(B123*B108)/(1000*B109)</f>
        <v>3.78E-2</v>
      </c>
      <c r="C124" s="2" t="s">
        <v>8</v>
      </c>
      <c r="D124" s="2"/>
    </row>
    <row r="125" spans="1:4" x14ac:dyDescent="0.25">
      <c r="A125" s="2" t="s">
        <v>71</v>
      </c>
      <c r="B125" s="2">
        <f>B124/(380^2/$B$3)</f>
        <v>26.177285318559559</v>
      </c>
      <c r="C125" s="2" t="s">
        <v>53</v>
      </c>
      <c r="D125" s="2"/>
    </row>
    <row r="126" spans="1:4" x14ac:dyDescent="0.25">
      <c r="A126" s="2" t="s">
        <v>72</v>
      </c>
      <c r="B126" s="2" t="str">
        <f>COMPLEX(B122,B125,"j")</f>
        <v>3,86945983379501+26,1772853185596j</v>
      </c>
      <c r="C126" s="2"/>
      <c r="D126" s="2"/>
    </row>
    <row r="127" spans="1:4" x14ac:dyDescent="0.25">
      <c r="A127" s="10" t="s">
        <v>122</v>
      </c>
      <c r="B127" s="10"/>
      <c r="C127" s="10"/>
      <c r="D127" s="10"/>
    </row>
    <row r="128" spans="1:4" ht="30" x14ac:dyDescent="0.25">
      <c r="A128" s="4" t="s">
        <v>86</v>
      </c>
      <c r="B128" s="10" t="str">
        <f>IMSUM(B97,B118)</f>
        <v>4,81852493074792+5,93469724888107j</v>
      </c>
      <c r="C128" s="10"/>
      <c r="D128" s="10"/>
    </row>
    <row r="129" spans="1:4" x14ac:dyDescent="0.25">
      <c r="A129" s="10" t="s">
        <v>87</v>
      </c>
      <c r="B129" s="10"/>
      <c r="C129" s="10"/>
      <c r="D129" s="10"/>
    </row>
    <row r="130" spans="1:4" x14ac:dyDescent="0.25">
      <c r="A130" s="2" t="s">
        <v>41</v>
      </c>
      <c r="B130" s="2" t="str">
        <f>IMDIV($B$7,B128)</f>
        <v>12527,6177455611-15429,5390473523j</v>
      </c>
      <c r="C130" s="2" t="s">
        <v>32</v>
      </c>
      <c r="D130" s="2"/>
    </row>
    <row r="131" spans="1:4" x14ac:dyDescent="0.25">
      <c r="A131" s="2" t="s">
        <v>40</v>
      </c>
      <c r="B131" s="2">
        <f>IMABS((B130))</f>
        <v>19874.905826007496</v>
      </c>
      <c r="C131" s="2" t="s">
        <v>9</v>
      </c>
      <c r="D131" s="2"/>
    </row>
    <row r="132" spans="1:4" x14ac:dyDescent="0.25">
      <c r="A132" s="2" t="s">
        <v>39</v>
      </c>
      <c r="B132" s="2">
        <f>DEGREES(IMARGUMENT(B130))</f>
        <v>-50.926015309420876</v>
      </c>
      <c r="C132" s="2" t="s">
        <v>33</v>
      </c>
      <c r="D132" s="2"/>
    </row>
    <row r="133" spans="1:4" x14ac:dyDescent="0.25">
      <c r="A133" s="10" t="s">
        <v>88</v>
      </c>
      <c r="B133" s="10"/>
      <c r="C133" s="10"/>
      <c r="D133" s="10"/>
    </row>
    <row r="134" spans="1:4" ht="30" x14ac:dyDescent="0.25">
      <c r="A134" s="4" t="s">
        <v>89</v>
      </c>
      <c r="B134" s="2" t="str">
        <f>IMSUM(B103,B126)</f>
        <v>11,6431094182825+45,0521526884715j</v>
      </c>
      <c r="C134" s="2"/>
      <c r="D134" s="2"/>
    </row>
    <row r="135" spans="1:4" x14ac:dyDescent="0.25">
      <c r="A135" s="2" t="s">
        <v>41</v>
      </c>
      <c r="B135" s="2" t="str">
        <f>IMDIV(3*$B$7,B134)</f>
        <v>2450,96023776704-9483,80977094189j</v>
      </c>
      <c r="C135" s="2" t="s">
        <v>32</v>
      </c>
      <c r="D135" s="2"/>
    </row>
    <row r="136" spans="1:4" x14ac:dyDescent="0.25">
      <c r="A136" s="2" t="s">
        <v>40</v>
      </c>
      <c r="B136" s="2">
        <f>IMABS((B135))</f>
        <v>9795.399627300967</v>
      </c>
      <c r="C136" s="2" t="s">
        <v>9</v>
      </c>
      <c r="D136" s="2"/>
    </row>
    <row r="137" spans="1:4" x14ac:dyDescent="0.25">
      <c r="A137" s="2" t="s">
        <v>39</v>
      </c>
      <c r="B137" s="2">
        <f>DEGREES(IMARGUMENT(B135))</f>
        <v>-75.509738762393425</v>
      </c>
      <c r="C137" s="2" t="s">
        <v>33</v>
      </c>
      <c r="D137" s="2"/>
    </row>
    <row r="138" spans="1:4" x14ac:dyDescent="0.25">
      <c r="A138" s="10" t="s">
        <v>123</v>
      </c>
      <c r="B138" s="10"/>
      <c r="C138" s="10"/>
      <c r="D138" s="10"/>
    </row>
    <row r="139" spans="1:4" x14ac:dyDescent="0.25">
      <c r="A139" s="2" t="s">
        <v>102</v>
      </c>
      <c r="B139" s="2">
        <f>5.93/4.81</f>
        <v>1.2328482328482329</v>
      </c>
      <c r="C139" s="2"/>
      <c r="D139" s="2"/>
    </row>
    <row r="140" spans="1:4" x14ac:dyDescent="0.25">
      <c r="A140" s="2" t="s">
        <v>103</v>
      </c>
      <c r="B140" s="2">
        <v>1.08</v>
      </c>
      <c r="C140" s="2"/>
      <c r="D140" s="2" t="s">
        <v>106</v>
      </c>
    </row>
    <row r="141" spans="1:4" x14ac:dyDescent="0.25">
      <c r="A141" s="2" t="s">
        <v>104</v>
      </c>
      <c r="B141" s="2">
        <f>B131*B140</f>
        <v>21464.898292088099</v>
      </c>
      <c r="C141" s="2"/>
      <c r="D141" s="2" t="s">
        <v>107</v>
      </c>
    </row>
    <row r="142" spans="1:4" x14ac:dyDescent="0.25">
      <c r="A142" s="2" t="s">
        <v>105</v>
      </c>
      <c r="B142" s="2">
        <f>B141*SQRT(2)</f>
        <v>30355.950279630077</v>
      </c>
      <c r="C142" s="2"/>
      <c r="D142" s="2" t="s">
        <v>108</v>
      </c>
    </row>
    <row r="143" spans="1:4" x14ac:dyDescent="0.25">
      <c r="A143" s="2"/>
      <c r="B143" s="2"/>
      <c r="C143" s="2"/>
      <c r="D143" s="2"/>
    </row>
    <row r="144" spans="1:4" x14ac:dyDescent="0.25">
      <c r="A144" s="10" t="s">
        <v>124</v>
      </c>
      <c r="B144" s="10"/>
      <c r="C144" s="10"/>
      <c r="D144" s="10"/>
    </row>
    <row r="145" spans="1:4" x14ac:dyDescent="0.25">
      <c r="A145" s="2" t="s">
        <v>59</v>
      </c>
      <c r="B145" s="2">
        <v>35</v>
      </c>
      <c r="C145" s="2"/>
      <c r="D145" s="2"/>
    </row>
    <row r="146" spans="1:4" x14ac:dyDescent="0.25">
      <c r="A146" s="2" t="s">
        <v>60</v>
      </c>
      <c r="B146" s="2">
        <v>1</v>
      </c>
      <c r="C146" s="2"/>
      <c r="D146" s="2"/>
    </row>
    <row r="147" spans="1:4" x14ac:dyDescent="0.25">
      <c r="A147" s="2" t="s">
        <v>61</v>
      </c>
      <c r="B147" s="2">
        <v>95</v>
      </c>
      <c r="C147" s="2"/>
      <c r="D147" s="2"/>
    </row>
    <row r="148" spans="1:4" x14ac:dyDescent="0.25">
      <c r="A148" s="10" t="s">
        <v>109</v>
      </c>
      <c r="B148" s="10"/>
      <c r="C148" s="10"/>
      <c r="D148" s="10"/>
    </row>
    <row r="149" spans="1:4" x14ac:dyDescent="0.25">
      <c r="A149" s="2" t="s">
        <v>66</v>
      </c>
      <c r="B149" s="2">
        <v>0.2477</v>
      </c>
      <c r="C149" s="2" t="s">
        <v>73</v>
      </c>
      <c r="D149" s="2" t="s">
        <v>74</v>
      </c>
    </row>
    <row r="150" spans="1:4" x14ac:dyDescent="0.25">
      <c r="A150" s="2" t="s">
        <v>67</v>
      </c>
      <c r="B150" s="2">
        <f>(B149*B145)/(1000*B146)</f>
        <v>8.6695000000000001E-3</v>
      </c>
      <c r="C150" s="2" t="s">
        <v>8</v>
      </c>
      <c r="D150" s="2"/>
    </row>
    <row r="151" spans="1:4" x14ac:dyDescent="0.25">
      <c r="A151" s="2" t="s">
        <v>68</v>
      </c>
      <c r="B151" s="2">
        <f>B150/(380^2/$B$3)</f>
        <v>6.0038088642659284</v>
      </c>
      <c r="C151" s="2" t="s">
        <v>53</v>
      </c>
      <c r="D151" s="2" t="s">
        <v>75</v>
      </c>
    </row>
    <row r="152" spans="1:4" x14ac:dyDescent="0.25">
      <c r="A152" s="2" t="s">
        <v>69</v>
      </c>
      <c r="B152" s="2">
        <v>9.6299999999999997E-2</v>
      </c>
      <c r="C152" s="2" t="s">
        <v>73</v>
      </c>
      <c r="D152" s="2" t="s">
        <v>74</v>
      </c>
    </row>
    <row r="153" spans="1:4" x14ac:dyDescent="0.25">
      <c r="A153" s="2" t="s">
        <v>70</v>
      </c>
      <c r="B153" s="2">
        <f>(B152*B145)/(1000*B146)</f>
        <v>3.3704999999999998E-3</v>
      </c>
      <c r="C153" s="2" t="s">
        <v>8</v>
      </c>
      <c r="D153" s="2"/>
    </row>
    <row r="154" spans="1:4" x14ac:dyDescent="0.25">
      <c r="A154" s="2" t="s">
        <v>71</v>
      </c>
      <c r="B154" s="2">
        <f>B153/(380^2/$B$3)</f>
        <v>2.334141274238227</v>
      </c>
      <c r="C154" s="2" t="s">
        <v>53</v>
      </c>
      <c r="D154" s="2"/>
    </row>
    <row r="155" spans="1:4" x14ac:dyDescent="0.25">
      <c r="A155" s="2" t="s">
        <v>72</v>
      </c>
      <c r="B155" s="2" t="str">
        <f>COMPLEX(B151,B154,"j")</f>
        <v>6,00380886426593+2,33414127423823j</v>
      </c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10" t="s">
        <v>110</v>
      </c>
      <c r="B157" s="10"/>
      <c r="C157" s="10"/>
      <c r="D157" s="10"/>
    </row>
    <row r="158" spans="1:4" x14ac:dyDescent="0.25">
      <c r="A158" s="2" t="s">
        <v>95</v>
      </c>
      <c r="B158" s="2">
        <v>0.42299999999999999</v>
      </c>
      <c r="C158" s="2" t="s">
        <v>73</v>
      </c>
      <c r="D158" s="2" t="s">
        <v>74</v>
      </c>
    </row>
    <row r="159" spans="1:4" x14ac:dyDescent="0.25">
      <c r="A159" s="2" t="s">
        <v>96</v>
      </c>
      <c r="B159" s="2">
        <f>(B158*B145)/(1000*B146)</f>
        <v>1.4805E-2</v>
      </c>
      <c r="C159" s="2" t="s">
        <v>8</v>
      </c>
      <c r="D159" s="2"/>
    </row>
    <row r="160" spans="1:4" x14ac:dyDescent="0.25">
      <c r="A160" s="2" t="s">
        <v>97</v>
      </c>
      <c r="B160" s="2">
        <f>B159/(380^2/$B$3)</f>
        <v>10.252770083102494</v>
      </c>
      <c r="C160" s="2" t="s">
        <v>53</v>
      </c>
      <c r="D160" s="2"/>
    </row>
    <row r="161" spans="1:4" x14ac:dyDescent="0.25">
      <c r="A161" s="2" t="s">
        <v>98</v>
      </c>
      <c r="B161" s="2">
        <v>2.5474999999999999</v>
      </c>
      <c r="C161" s="2" t="s">
        <v>73</v>
      </c>
      <c r="D161" s="2" t="s">
        <v>74</v>
      </c>
    </row>
    <row r="162" spans="1:4" x14ac:dyDescent="0.25">
      <c r="A162" s="2" t="s">
        <v>99</v>
      </c>
      <c r="B162" s="2">
        <f>(B161*B145)/(1000*B146)</f>
        <v>8.9162499999999992E-2</v>
      </c>
      <c r="C162" s="2" t="s">
        <v>8</v>
      </c>
      <c r="D162" s="2"/>
    </row>
    <row r="163" spans="1:4" x14ac:dyDescent="0.25">
      <c r="A163" s="2" t="s">
        <v>100</v>
      </c>
      <c r="B163" s="2">
        <f>B162/(380^2/$B$3)</f>
        <v>61.746883656509688</v>
      </c>
      <c r="C163" s="2" t="s">
        <v>53</v>
      </c>
      <c r="D163" s="2"/>
    </row>
    <row r="164" spans="1:4" x14ac:dyDescent="0.25">
      <c r="A164" s="2" t="s">
        <v>72</v>
      </c>
      <c r="B164" s="2" t="str">
        <f>COMPLEX(B160,B163,"j")</f>
        <v>10,2527700831025+61,7468836565097j</v>
      </c>
      <c r="C164" s="2"/>
      <c r="D164" s="2"/>
    </row>
    <row r="165" spans="1:4" x14ac:dyDescent="0.25">
      <c r="A165" s="10" t="s">
        <v>125</v>
      </c>
      <c r="B165" s="10"/>
      <c r="C165" s="10"/>
      <c r="D165" s="10"/>
    </row>
    <row r="166" spans="1:4" ht="30" x14ac:dyDescent="0.25">
      <c r="A166" s="4" t="s">
        <v>86</v>
      </c>
      <c r="B166" s="10" t="str">
        <f>IMSUM(B97,B155)</f>
        <v>7,51485457063712+7,13033436799465j</v>
      </c>
      <c r="C166" s="10"/>
      <c r="D166" s="2"/>
    </row>
    <row r="167" spans="1:4" x14ac:dyDescent="0.25">
      <c r="A167" s="10" t="s">
        <v>87</v>
      </c>
      <c r="B167" s="10"/>
      <c r="C167" s="10"/>
      <c r="D167" s="10"/>
    </row>
    <row r="168" spans="1:4" x14ac:dyDescent="0.25">
      <c r="A168" s="2" t="s">
        <v>41</v>
      </c>
      <c r="B168" s="2" t="str">
        <f>IMDIV($B$7,B166)</f>
        <v>10639,3993538867-10095,0023922295j</v>
      </c>
      <c r="C168" s="2" t="s">
        <v>32</v>
      </c>
      <c r="D168" s="2"/>
    </row>
    <row r="169" spans="1:4" x14ac:dyDescent="0.25">
      <c r="A169" s="2" t="s">
        <v>40</v>
      </c>
      <c r="B169" s="2">
        <f>IMABS((B168))</f>
        <v>14666.488738297385</v>
      </c>
      <c r="C169" s="2" t="s">
        <v>9</v>
      </c>
      <c r="D169" s="2"/>
    </row>
    <row r="170" spans="1:4" x14ac:dyDescent="0.25">
      <c r="A170" s="2" t="s">
        <v>39</v>
      </c>
      <c r="B170" s="2">
        <f>DEGREES(IMARGUMENT(B168))</f>
        <v>-43.496002722188827</v>
      </c>
      <c r="C170" s="2" t="s">
        <v>33</v>
      </c>
      <c r="D170" s="2"/>
    </row>
    <row r="171" spans="1:4" x14ac:dyDescent="0.25">
      <c r="A171" s="7" t="s">
        <v>88</v>
      </c>
      <c r="B171" s="8"/>
      <c r="C171" s="8"/>
      <c r="D171" s="9"/>
    </row>
    <row r="172" spans="1:4" ht="30" x14ac:dyDescent="0.25">
      <c r="A172" s="4" t="s">
        <v>89</v>
      </c>
      <c r="B172" s="2" t="str">
        <f>IMSUM(B103,B164)</f>
        <v>18,02641966759+80,6217510264216j</v>
      </c>
      <c r="C172" s="2"/>
      <c r="D172" s="2"/>
    </row>
    <row r="173" spans="1:4" x14ac:dyDescent="0.25">
      <c r="A173" s="2" t="s">
        <v>41</v>
      </c>
      <c r="B173" s="2" t="str">
        <f>IMDIV(3*$B$7,B172)</f>
        <v>1203,91381832093-5384,41032150424j</v>
      </c>
      <c r="C173" s="2" t="s">
        <v>32</v>
      </c>
      <c r="D173" s="2"/>
    </row>
    <row r="174" spans="1:4" x14ac:dyDescent="0.25">
      <c r="A174" s="2" t="s">
        <v>40</v>
      </c>
      <c r="B174" s="2">
        <f>IMABS((B173))</f>
        <v>5517.3619595115815</v>
      </c>
      <c r="C174" s="2" t="s">
        <v>9</v>
      </c>
      <c r="D174" s="2"/>
    </row>
    <row r="175" spans="1:4" x14ac:dyDescent="0.25">
      <c r="A175" s="2" t="s">
        <v>39</v>
      </c>
      <c r="B175" s="2">
        <f>DEGREES(IMARGUMENT(B173))</f>
        <v>-77.396397002876654</v>
      </c>
      <c r="C175" s="2" t="s">
        <v>33</v>
      </c>
      <c r="D175" s="2"/>
    </row>
    <row r="176" spans="1:4" x14ac:dyDescent="0.25">
      <c r="A176" s="10" t="s">
        <v>126</v>
      </c>
      <c r="B176" s="10"/>
      <c r="C176" s="10"/>
      <c r="D176" s="10"/>
    </row>
    <row r="177" spans="1:4" x14ac:dyDescent="0.25">
      <c r="A177" s="2" t="s">
        <v>102</v>
      </c>
      <c r="B177" s="2">
        <f>7.13/7.51</f>
        <v>0.94940079893475371</v>
      </c>
      <c r="C177" s="2"/>
      <c r="D177" s="2"/>
    </row>
    <row r="178" spans="1:4" x14ac:dyDescent="0.25">
      <c r="A178" s="2" t="s">
        <v>103</v>
      </c>
      <c r="B178" s="2">
        <v>1.02</v>
      </c>
      <c r="C178" s="2"/>
      <c r="D178" s="2"/>
    </row>
    <row r="179" spans="1:4" x14ac:dyDescent="0.25">
      <c r="A179" s="2" t="s">
        <v>104</v>
      </c>
      <c r="B179" s="2">
        <f>B178*B169</f>
        <v>14959.818513063332</v>
      </c>
      <c r="C179" s="2"/>
      <c r="D179" s="2"/>
    </row>
    <row r="180" spans="1:4" x14ac:dyDescent="0.25">
      <c r="A180" s="2" t="s">
        <v>105</v>
      </c>
      <c r="B180" s="2">
        <f>B179*SQRT(2)</f>
        <v>21156.378231814273</v>
      </c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10" t="s">
        <v>127</v>
      </c>
      <c r="B182" s="10"/>
      <c r="C182" s="10"/>
      <c r="D182" s="10"/>
    </row>
    <row r="183" spans="1:4" x14ac:dyDescent="0.25">
      <c r="A183" s="2" t="s">
        <v>59</v>
      </c>
      <c r="B183" s="2">
        <v>25</v>
      </c>
      <c r="C183" s="2"/>
      <c r="D183" s="2"/>
    </row>
    <row r="184" spans="1:4" x14ac:dyDescent="0.25">
      <c r="A184" s="2" t="s">
        <v>60</v>
      </c>
      <c r="B184" s="2">
        <v>2</v>
      </c>
      <c r="C184" s="2"/>
      <c r="D184" s="2"/>
    </row>
    <row r="185" spans="1:4" x14ac:dyDescent="0.25">
      <c r="A185" s="2" t="s">
        <v>61</v>
      </c>
      <c r="B185" s="2">
        <v>120</v>
      </c>
      <c r="C185" s="2"/>
      <c r="D185" s="2"/>
    </row>
    <row r="186" spans="1:4" x14ac:dyDescent="0.25">
      <c r="A186" s="10" t="s">
        <v>109</v>
      </c>
      <c r="B186" s="10"/>
      <c r="C186" s="10"/>
      <c r="D186" s="10"/>
    </row>
    <row r="187" spans="1:4" x14ac:dyDescent="0.25">
      <c r="A187" s="2" t="s">
        <v>66</v>
      </c>
      <c r="B187" s="2">
        <v>0.1971</v>
      </c>
      <c r="C187" s="2" t="s">
        <v>73</v>
      </c>
      <c r="D187" s="2" t="s">
        <v>74</v>
      </c>
    </row>
    <row r="188" spans="1:4" x14ac:dyDescent="0.25">
      <c r="A188" s="2" t="s">
        <v>67</v>
      </c>
      <c r="B188" s="2">
        <f>(B187*B183)/(1000*B184)</f>
        <v>2.4637500000000002E-3</v>
      </c>
      <c r="C188" s="2" t="s">
        <v>8</v>
      </c>
      <c r="D188" s="2"/>
    </row>
    <row r="189" spans="1:4" x14ac:dyDescent="0.25">
      <c r="A189" s="2" t="s">
        <v>68</v>
      </c>
      <c r="B189" s="2">
        <f>B188/(380^2/$B$3)</f>
        <v>1.7061980609418284</v>
      </c>
      <c r="C189" s="2" t="s">
        <v>53</v>
      </c>
      <c r="D189" s="2" t="s">
        <v>75</v>
      </c>
    </row>
    <row r="190" spans="1:4" x14ac:dyDescent="0.25">
      <c r="A190" s="2" t="s">
        <v>69</v>
      </c>
      <c r="B190" s="2">
        <v>9.5299999999999996E-2</v>
      </c>
      <c r="C190" s="2" t="s">
        <v>73</v>
      </c>
      <c r="D190" s="2" t="s">
        <v>74</v>
      </c>
    </row>
    <row r="191" spans="1:4" x14ac:dyDescent="0.25">
      <c r="A191" s="2" t="s">
        <v>70</v>
      </c>
      <c r="B191" s="2">
        <f>(B190*B183)/(1000*B184)</f>
        <v>1.1912499999999998E-3</v>
      </c>
      <c r="C191" s="2" t="s">
        <v>8</v>
      </c>
      <c r="D191" s="2"/>
    </row>
    <row r="192" spans="1:4" x14ac:dyDescent="0.25">
      <c r="A192" s="2" t="s">
        <v>71</v>
      </c>
      <c r="B192" s="2">
        <f>B191/(380^2/$B$3)</f>
        <v>0.82496537396121872</v>
      </c>
      <c r="C192" s="2" t="s">
        <v>53</v>
      </c>
      <c r="D192" s="2"/>
    </row>
    <row r="193" spans="1:4" x14ac:dyDescent="0.25">
      <c r="A193" s="2" t="s">
        <v>72</v>
      </c>
      <c r="B193" s="2" t="str">
        <f>COMPLEX(B189,B192,"j")</f>
        <v>1,70619806094183+0,824965373961219j</v>
      </c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10" t="s">
        <v>110</v>
      </c>
      <c r="B195" s="10"/>
      <c r="C195" s="10"/>
      <c r="D195" s="10"/>
    </row>
    <row r="196" spans="1:4" x14ac:dyDescent="0.25">
      <c r="A196" s="2" t="s">
        <v>95</v>
      </c>
      <c r="B196" s="2">
        <v>0.3725</v>
      </c>
      <c r="C196" s="2" t="s">
        <v>73</v>
      </c>
      <c r="D196" s="2" t="s">
        <v>74</v>
      </c>
    </row>
    <row r="197" spans="1:4" x14ac:dyDescent="0.25">
      <c r="A197" s="2" t="s">
        <v>96</v>
      </c>
      <c r="B197" s="2">
        <f>(B196*B183)/(1000*B184)</f>
        <v>4.6562499999999998E-3</v>
      </c>
      <c r="C197" s="2" t="s">
        <v>8</v>
      </c>
      <c r="D197" s="2"/>
    </row>
    <row r="198" spans="1:4" x14ac:dyDescent="0.25">
      <c r="A198" s="2" t="s">
        <v>97</v>
      </c>
      <c r="B198" s="2">
        <f>B197/(380^2/$B$3)</f>
        <v>3.224549861495845</v>
      </c>
      <c r="C198" s="2" t="s">
        <v>53</v>
      </c>
      <c r="D198" s="2"/>
    </row>
    <row r="199" spans="1:4" x14ac:dyDescent="0.25">
      <c r="A199" s="2" t="s">
        <v>98</v>
      </c>
      <c r="B199" s="2">
        <v>2.52</v>
      </c>
      <c r="C199" s="2" t="s">
        <v>73</v>
      </c>
      <c r="D199" s="2" t="s">
        <v>74</v>
      </c>
    </row>
    <row r="200" spans="1:4" x14ac:dyDescent="0.25">
      <c r="A200" s="2" t="s">
        <v>99</v>
      </c>
      <c r="B200" s="2">
        <f>(B199*B183)/(1000*B184)</f>
        <v>3.15E-2</v>
      </c>
      <c r="C200" s="2" t="s">
        <v>8</v>
      </c>
      <c r="D200" s="2"/>
    </row>
    <row r="201" spans="1:4" x14ac:dyDescent="0.25">
      <c r="A201" s="2" t="s">
        <v>100</v>
      </c>
      <c r="B201" s="2">
        <f>B200/(380^2/$B$3)</f>
        <v>21.814404432132964</v>
      </c>
      <c r="C201" s="2" t="s">
        <v>53</v>
      </c>
      <c r="D201" s="2"/>
    </row>
    <row r="202" spans="1:4" x14ac:dyDescent="0.25">
      <c r="A202" s="2" t="s">
        <v>72</v>
      </c>
      <c r="B202" s="2" t="str">
        <f>COMPLEX(B198,B201,"j")</f>
        <v>3,22454986149584+21,814404432133j</v>
      </c>
      <c r="C202" s="2"/>
      <c r="D202" s="2"/>
    </row>
    <row r="203" spans="1:4" x14ac:dyDescent="0.25">
      <c r="A203" s="10" t="s">
        <v>128</v>
      </c>
      <c r="B203" s="10"/>
      <c r="C203" s="10"/>
      <c r="D203" s="10"/>
    </row>
    <row r="204" spans="1:4" ht="30" x14ac:dyDescent="0.25">
      <c r="A204" s="4" t="s">
        <v>86</v>
      </c>
      <c r="B204" s="10" t="str">
        <f>IMSUM(B193,B97)</f>
        <v>3,21724376731302+5,62115846771764j</v>
      </c>
      <c r="C204" s="10"/>
      <c r="D204" s="2"/>
    </row>
    <row r="205" spans="1:4" x14ac:dyDescent="0.25">
      <c r="A205" s="10" t="s">
        <v>87</v>
      </c>
      <c r="B205" s="10"/>
      <c r="C205" s="10"/>
      <c r="D205" s="10"/>
    </row>
    <row r="206" spans="1:4" x14ac:dyDescent="0.25">
      <c r="A206" s="2" t="s">
        <v>41</v>
      </c>
      <c r="B206" s="2" t="str">
        <f>IMDIV($B$7,B204)</f>
        <v>11652,7292793149-20359,6129475598j</v>
      </c>
      <c r="C206" s="2" t="s">
        <v>32</v>
      </c>
      <c r="D206" s="2"/>
    </row>
    <row r="207" spans="1:4" x14ac:dyDescent="0.25">
      <c r="A207" s="2" t="s">
        <v>40</v>
      </c>
      <c r="B207" s="2">
        <f>IMABS((B206))</f>
        <v>23458.472649161267</v>
      </c>
      <c r="C207" s="2" t="s">
        <v>9</v>
      </c>
      <c r="D207" s="2"/>
    </row>
    <row r="208" spans="1:4" x14ac:dyDescent="0.25">
      <c r="A208" s="2" t="s">
        <v>39</v>
      </c>
      <c r="B208" s="2">
        <f>DEGREES(IMARGUMENT(B206))</f>
        <v>-60.215537755134932</v>
      </c>
      <c r="C208" s="2" t="s">
        <v>33</v>
      </c>
      <c r="D208" s="2"/>
    </row>
    <row r="209" spans="1:10" x14ac:dyDescent="0.25">
      <c r="A209" s="10" t="s">
        <v>88</v>
      </c>
      <c r="B209" s="10"/>
      <c r="C209" s="10"/>
      <c r="D209" s="10"/>
    </row>
    <row r="210" spans="1:10" ht="30" x14ac:dyDescent="0.25">
      <c r="A210" s="4" t="s">
        <v>89</v>
      </c>
      <c r="B210" s="2" t="str">
        <f>IMSUM(B103,B202)</f>
        <v>10,9981994459834+40,6892718020449j</v>
      </c>
      <c r="C210" s="2"/>
      <c r="D210" s="2"/>
    </row>
    <row r="211" spans="1:10" x14ac:dyDescent="0.25">
      <c r="A211" s="2" t="s">
        <v>41</v>
      </c>
      <c r="B211" s="2" t="str">
        <f>IMDIV(3*$B$7,B210)</f>
        <v>2821,72398723802-10439,3355322364j</v>
      </c>
      <c r="C211" s="2" t="s">
        <v>32</v>
      </c>
      <c r="D211" s="2"/>
    </row>
    <row r="212" spans="1:10" x14ac:dyDescent="0.25">
      <c r="A212" s="2" t="s">
        <v>40</v>
      </c>
      <c r="B212" s="2">
        <f>IMABS((B211))</f>
        <v>10813.965628517961</v>
      </c>
      <c r="C212" s="2" t="s">
        <v>9</v>
      </c>
      <c r="D212" s="2"/>
      <c r="J212" t="s">
        <v>131</v>
      </c>
    </row>
    <row r="213" spans="1:10" x14ac:dyDescent="0.25">
      <c r="A213" s="2" t="s">
        <v>39</v>
      </c>
      <c r="B213" s="2">
        <f>DEGREES(IMARGUMENT(B211))</f>
        <v>-74.874550566771973</v>
      </c>
      <c r="C213" s="2" t="s">
        <v>33</v>
      </c>
      <c r="D213" s="2"/>
    </row>
    <row r="214" spans="1:10" x14ac:dyDescent="0.25">
      <c r="A214" s="10" t="s">
        <v>129</v>
      </c>
      <c r="B214" s="10"/>
      <c r="C214" s="10"/>
      <c r="D214" s="10"/>
    </row>
    <row r="215" spans="1:10" x14ac:dyDescent="0.25">
      <c r="A215" s="2" t="s">
        <v>112</v>
      </c>
      <c r="B215" s="2">
        <f>5.621/3.217</f>
        <v>1.7472800746036681</v>
      </c>
      <c r="C215" s="2"/>
      <c r="D215" s="2"/>
    </row>
    <row r="216" spans="1:10" x14ac:dyDescent="0.25">
      <c r="A216" s="2" t="s">
        <v>103</v>
      </c>
      <c r="B216" s="2">
        <v>1.1499999999999999</v>
      </c>
      <c r="C216" s="2"/>
      <c r="D216" s="2" t="s">
        <v>74</v>
      </c>
    </row>
    <row r="217" spans="1:10" x14ac:dyDescent="0.25">
      <c r="A217" s="2" t="s">
        <v>104</v>
      </c>
      <c r="B217" s="2">
        <f>B207*B216</f>
        <v>26977.243546535454</v>
      </c>
      <c r="C217" s="2"/>
      <c r="D217" s="2"/>
    </row>
    <row r="218" spans="1:10" x14ac:dyDescent="0.25">
      <c r="A218" s="2" t="s">
        <v>105</v>
      </c>
      <c r="B218" s="2">
        <f>B217*SQRT(2)</f>
        <v>38151.583698952498</v>
      </c>
      <c r="C218" s="2"/>
      <c r="D218" s="2"/>
    </row>
  </sheetData>
  <mergeCells count="45">
    <mergeCell ref="A138:D138"/>
    <mergeCell ref="A144:D144"/>
    <mergeCell ref="A148:D148"/>
    <mergeCell ref="A157:D157"/>
    <mergeCell ref="A165:D165"/>
    <mergeCell ref="A214:D214"/>
    <mergeCell ref="B166:C166"/>
    <mergeCell ref="A209:D209"/>
    <mergeCell ref="A167:D167"/>
    <mergeCell ref="A176:D176"/>
    <mergeCell ref="A182:D182"/>
    <mergeCell ref="B204:C204"/>
    <mergeCell ref="A205:D205"/>
    <mergeCell ref="A203:D203"/>
    <mergeCell ref="A127:D127"/>
    <mergeCell ref="A129:D129"/>
    <mergeCell ref="B128:D128"/>
    <mergeCell ref="A59:D59"/>
    <mergeCell ref="A35:D35"/>
    <mergeCell ref="A102:D102"/>
    <mergeCell ref="B97:D97"/>
    <mergeCell ref="A107:D107"/>
    <mergeCell ref="A111:D111"/>
    <mergeCell ref="A119:D119"/>
    <mergeCell ref="A77:D77"/>
    <mergeCell ref="A85:D85"/>
    <mergeCell ref="A88:D88"/>
    <mergeCell ref="A96:D96"/>
    <mergeCell ref="A98:D98"/>
    <mergeCell ref="A171:D171"/>
    <mergeCell ref="A186:D186"/>
    <mergeCell ref="A195:D195"/>
    <mergeCell ref="A133:D133"/>
    <mergeCell ref="A8:D8"/>
    <mergeCell ref="A24:D24"/>
    <mergeCell ref="A25:D25"/>
    <mergeCell ref="A29:D29"/>
    <mergeCell ref="B30:D30"/>
    <mergeCell ref="A40:D40"/>
    <mergeCell ref="A49:D49"/>
    <mergeCell ref="B50:D50"/>
    <mergeCell ref="A54:D54"/>
    <mergeCell ref="B55:D55"/>
    <mergeCell ref="A65:D65"/>
    <mergeCell ref="A69:D69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Cardoso</dc:creator>
  <cp:lastModifiedBy>Matheus Cardoso</cp:lastModifiedBy>
  <dcterms:created xsi:type="dcterms:W3CDTF">2025-04-02T20:26:13Z</dcterms:created>
  <dcterms:modified xsi:type="dcterms:W3CDTF">2025-06-22T20:25:29Z</dcterms:modified>
</cp:coreProperties>
</file>