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vama\Documents\Anaconda-Proj\"/>
    </mc:Choice>
  </mc:AlternateContent>
  <xr:revisionPtr revIDLastSave="0" documentId="13_ncr:1_{2FADB906-BA48-4FB5-ACF1-7C21B1BE097F}" xr6:coauthVersionLast="47" xr6:coauthVersionMax="47" xr10:uidLastSave="{00000000-0000-0000-0000-000000000000}"/>
  <bookViews>
    <workbookView xWindow="-108" yWindow="348" windowWidth="23256" windowHeight="12720" tabRatio="764" xr2:uid="{00000000-000D-0000-FFFF-FFFF00000000}"/>
  </bookViews>
  <sheets>
    <sheet name="Arroz" sheetId="21" r:id="rId1"/>
    <sheet name="Almeirão Refogado" sheetId="10" r:id="rId2"/>
    <sheet name="Bife de Panela" sheetId="18" r:id="rId3"/>
    <sheet name="Carne Moída" sheetId="17" r:id="rId4"/>
    <sheet name="Curau" sheetId="2" r:id="rId5"/>
    <sheet name="Cuscuz de Frango" sheetId="4" r:id="rId6"/>
    <sheet name="Chuchu ao Vapor" sheetId="6" r:id="rId7"/>
    <sheet name="Cenoura Alho e Óleo" sheetId="7" r:id="rId8"/>
    <sheet name="Couve Refogada" sheetId="9" r:id="rId9"/>
    <sheet name="Espinafre Refogado" sheetId="8" r:id="rId10"/>
    <sheet name="Feijão" sheetId="20" r:id="rId11"/>
    <sheet name="Frango Xadrez" sheetId="16" r:id="rId12"/>
    <sheet name="Gelatina" sheetId="3" r:id="rId13"/>
    <sheet name="Iscas de Frango Aceboladas" sheetId="15" r:id="rId14"/>
    <sheet name="Jardineira de Legumes" sheetId="5" r:id="rId15"/>
    <sheet name="Manjar" sheetId="1" r:id="rId16"/>
    <sheet name="Omelete de Forno com Mandioquin" sheetId="11" r:id="rId17"/>
    <sheet name="Omelete de Forno com Batatas" sheetId="12" r:id="rId18"/>
    <sheet name="Sobrecoxa Assada" sheetId="13" r:id="rId19"/>
    <sheet name="Sobrecoxa Ensopada" sheetId="14" r:id="rId20"/>
    <sheet name="Tempero" sheetId="19" r:id="rId21"/>
    <sheet name="Tabela Integrada" sheetId="22" r:id="rId22"/>
  </sheets>
  <definedNames>
    <definedName name="Alimento" localSheetId="1">Tabela2[Alimento]</definedName>
    <definedName name="Alimento" localSheetId="2">Tabela2[Alimento]</definedName>
    <definedName name="Alimento" localSheetId="3">Tabela2[Alimento]</definedName>
    <definedName name="Alimento" localSheetId="7">Tabela2[Alimento]</definedName>
    <definedName name="Alimento" localSheetId="6">Tabela2[Alimento]</definedName>
    <definedName name="Alimento" localSheetId="8">Tabela2[Alimento]</definedName>
    <definedName name="Alimento" localSheetId="4">Tabela2[Alimento]</definedName>
    <definedName name="Alimento" localSheetId="5">Tabela2[Alimento]</definedName>
    <definedName name="Alimento" localSheetId="9">Tabela2[Alimento]</definedName>
    <definedName name="Alimento" localSheetId="10">Tabela2[Alimento]</definedName>
    <definedName name="Alimento" localSheetId="11">Tabela2[Alimento]</definedName>
    <definedName name="Alimento" localSheetId="12">Tabela2[Alimento]</definedName>
    <definedName name="Alimento" localSheetId="13">Tabela2[Alimento]</definedName>
    <definedName name="Alimento" localSheetId="14">Tabela2[Alimento]</definedName>
    <definedName name="Alimento" localSheetId="15">Tabela2[Alimento]</definedName>
    <definedName name="Alimento" localSheetId="17">Tabela2[Alimento]</definedName>
    <definedName name="Alimento" localSheetId="16">Tabela2[Alimento]</definedName>
    <definedName name="Alimento" localSheetId="18">Tabela2[Alimento]</definedName>
    <definedName name="Alimento" localSheetId="19">Tabela2[Alimento]</definedName>
    <definedName name="Alimento" localSheetId="20">Tabela2[Alimento]</definedName>
    <definedName name="Alimento">Tabela2[Alimento]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21" l="1"/>
  <c r="F10" i="21"/>
  <c r="F9" i="20"/>
  <c r="F10" i="20"/>
  <c r="F4" i="20" s="1"/>
  <c r="F5" i="19"/>
  <c r="F11" i="19"/>
  <c r="F10" i="19"/>
  <c r="F9" i="19"/>
  <c r="F4" i="19"/>
  <c r="F12" i="18"/>
  <c r="F14" i="18"/>
  <c r="F13" i="18"/>
  <c r="F11" i="18"/>
  <c r="F10" i="18"/>
  <c r="F9" i="18"/>
  <c r="F13" i="17"/>
  <c r="F14" i="17"/>
  <c r="F12" i="17"/>
  <c r="F9" i="17"/>
  <c r="F11" i="17"/>
  <c r="F10" i="17"/>
  <c r="F17" i="16"/>
  <c r="F16" i="16"/>
  <c r="F15" i="16"/>
  <c r="F13" i="16"/>
  <c r="F14" i="16"/>
  <c r="F12" i="16"/>
  <c r="F11" i="16"/>
  <c r="F10" i="16"/>
  <c r="F9" i="16"/>
  <c r="F11" i="15"/>
  <c r="F9" i="15"/>
  <c r="F13" i="15"/>
  <c r="F12" i="15"/>
  <c r="F10" i="15"/>
  <c r="F11" i="14"/>
  <c r="F10" i="14"/>
  <c r="F9" i="14"/>
  <c r="F4" i="14" s="1"/>
  <c r="F11" i="13"/>
  <c r="F9" i="13"/>
  <c r="F10" i="13"/>
  <c r="F11" i="12"/>
  <c r="F17" i="12"/>
  <c r="F16" i="12"/>
  <c r="F15" i="12"/>
  <c r="F14" i="12"/>
  <c r="F13" i="12"/>
  <c r="F12" i="12"/>
  <c r="F10" i="12"/>
  <c r="F9" i="12"/>
  <c r="F17" i="11"/>
  <c r="F16" i="11"/>
  <c r="F15" i="11"/>
  <c r="F14" i="11"/>
  <c r="F13" i="11"/>
  <c r="F12" i="11"/>
  <c r="F11" i="11"/>
  <c r="F9" i="11"/>
  <c r="F10" i="11"/>
  <c r="F9" i="10"/>
  <c r="F10" i="10"/>
  <c r="F9" i="9"/>
  <c r="F4" i="9"/>
  <c r="F10" i="9"/>
  <c r="F5" i="8"/>
  <c r="F9" i="8"/>
  <c r="F10" i="8"/>
  <c r="F9" i="7"/>
  <c r="F10" i="7"/>
  <c r="F9" i="1"/>
  <c r="F4" i="1" s="1"/>
  <c r="F10" i="1"/>
  <c r="B22" i="3"/>
  <c r="F10" i="2"/>
  <c r="F9" i="2"/>
  <c r="F9" i="3"/>
  <c r="F4" i="3" s="1"/>
  <c r="B23" i="6"/>
  <c r="F9" i="6"/>
  <c r="F10" i="6"/>
  <c r="B39" i="5"/>
  <c r="B38" i="5"/>
  <c r="B37" i="5"/>
  <c r="F9" i="5"/>
  <c r="F4" i="5" s="1"/>
  <c r="F10" i="5"/>
  <c r="F5" i="4"/>
  <c r="C37" i="4"/>
  <c r="C40" i="4"/>
  <c r="B40" i="4"/>
  <c r="B37" i="4"/>
  <c r="D18" i="4"/>
  <c r="E18" i="4" s="1"/>
  <c r="F9" i="4"/>
  <c r="F16" i="4"/>
  <c r="F15" i="4"/>
  <c r="F14" i="4"/>
  <c r="F13" i="4"/>
  <c r="F12" i="4"/>
  <c r="F11" i="4"/>
  <c r="F10" i="4"/>
  <c r="B23" i="1"/>
  <c r="I54" i="22"/>
  <c r="A31" i="21"/>
  <c r="A30" i="21"/>
  <c r="A29" i="21"/>
  <c r="A28" i="21"/>
  <c r="A27" i="21"/>
  <c r="A26" i="21"/>
  <c r="A25" i="21"/>
  <c r="A24" i="21"/>
  <c r="A23" i="21"/>
  <c r="A22" i="21"/>
  <c r="D18" i="21"/>
  <c r="E18" i="21" s="1"/>
  <c r="D17" i="21"/>
  <c r="E17" i="21" s="1"/>
  <c r="D16" i="21"/>
  <c r="E16" i="21" s="1"/>
  <c r="D15" i="21"/>
  <c r="E15" i="21" s="1"/>
  <c r="D14" i="21"/>
  <c r="E14" i="21" s="1"/>
  <c r="D13" i="21"/>
  <c r="E13" i="21" s="1"/>
  <c r="D12" i="21"/>
  <c r="E12" i="21" s="1"/>
  <c r="D11" i="21"/>
  <c r="E11" i="21" s="1"/>
  <c r="D10" i="21"/>
  <c r="E10" i="21" s="1"/>
  <c r="D9" i="21"/>
  <c r="E9" i="21" s="1"/>
  <c r="D4" i="21"/>
  <c r="A31" i="20"/>
  <c r="A30" i="20"/>
  <c r="A29" i="20"/>
  <c r="A28" i="20"/>
  <c r="A27" i="20"/>
  <c r="A26" i="20"/>
  <c r="A25" i="20"/>
  <c r="A24" i="20"/>
  <c r="A23" i="20"/>
  <c r="D18" i="20"/>
  <c r="E18" i="20" s="1"/>
  <c r="D17" i="20"/>
  <c r="E17" i="20" s="1"/>
  <c r="D16" i="20"/>
  <c r="E16" i="20" s="1"/>
  <c r="D15" i="20"/>
  <c r="E15" i="20" s="1"/>
  <c r="D14" i="20"/>
  <c r="E14" i="20" s="1"/>
  <c r="D13" i="20"/>
  <c r="E13" i="20" s="1"/>
  <c r="D12" i="20"/>
  <c r="E12" i="20" s="1"/>
  <c r="D11" i="20"/>
  <c r="E11" i="20" s="1"/>
  <c r="D10" i="20"/>
  <c r="E10" i="20" s="1"/>
  <c r="D9" i="20"/>
  <c r="E9" i="20" s="1"/>
  <c r="D4" i="20"/>
  <c r="A43" i="19"/>
  <c r="A42" i="19"/>
  <c r="A41" i="19"/>
  <c r="A40" i="19"/>
  <c r="A39" i="19"/>
  <c r="A38" i="19"/>
  <c r="A37" i="19"/>
  <c r="A36" i="19"/>
  <c r="A35" i="19"/>
  <c r="A34" i="19"/>
  <c r="A33" i="19"/>
  <c r="A32" i="19"/>
  <c r="D20" i="19"/>
  <c r="E20" i="19" s="1"/>
  <c r="D19" i="19"/>
  <c r="E19" i="19" s="1"/>
  <c r="D18" i="19"/>
  <c r="E18" i="19" s="1"/>
  <c r="D17" i="19"/>
  <c r="E17" i="19" s="1"/>
  <c r="D16" i="19"/>
  <c r="E16" i="19" s="1"/>
  <c r="D15" i="19"/>
  <c r="E15" i="19" s="1"/>
  <c r="D14" i="19"/>
  <c r="E14" i="19" s="1"/>
  <c r="D13" i="19"/>
  <c r="E13" i="19" s="1"/>
  <c r="D12" i="19"/>
  <c r="E12" i="19" s="1"/>
  <c r="D11" i="19"/>
  <c r="E11" i="19" s="1"/>
  <c r="D10" i="19"/>
  <c r="E10" i="19" s="1"/>
  <c r="D9" i="19"/>
  <c r="E9" i="19" s="1"/>
  <c r="D4" i="19"/>
  <c r="A31" i="18"/>
  <c r="A30" i="18"/>
  <c r="A29" i="18"/>
  <c r="A28" i="18"/>
  <c r="A27" i="18"/>
  <c r="A26" i="18"/>
  <c r="A25" i="18"/>
  <c r="A24" i="18"/>
  <c r="A23" i="18"/>
  <c r="D18" i="18"/>
  <c r="E18" i="18" s="1"/>
  <c r="D17" i="18"/>
  <c r="E17" i="18" s="1"/>
  <c r="D16" i="18"/>
  <c r="E16" i="18" s="1"/>
  <c r="D15" i="18"/>
  <c r="E15" i="18" s="1"/>
  <c r="D14" i="18"/>
  <c r="E14" i="18" s="1"/>
  <c r="D13" i="18"/>
  <c r="E13" i="18" s="1"/>
  <c r="D12" i="18"/>
  <c r="E12" i="18" s="1"/>
  <c r="D11" i="18"/>
  <c r="E11" i="18" s="1"/>
  <c r="D10" i="18"/>
  <c r="E10" i="18" s="1"/>
  <c r="D9" i="18"/>
  <c r="E9" i="18" s="1"/>
  <c r="D4" i="18"/>
  <c r="A31" i="17"/>
  <c r="A30" i="17"/>
  <c r="A29" i="17"/>
  <c r="A28" i="17"/>
  <c r="A27" i="17"/>
  <c r="A26" i="17"/>
  <c r="A25" i="17"/>
  <c r="A24" i="17"/>
  <c r="A23" i="17"/>
  <c r="D18" i="17"/>
  <c r="E18" i="17" s="1"/>
  <c r="D17" i="17"/>
  <c r="E17" i="17" s="1"/>
  <c r="D16" i="17"/>
  <c r="E16" i="17" s="1"/>
  <c r="D15" i="17"/>
  <c r="E15" i="17" s="1"/>
  <c r="D14" i="17"/>
  <c r="E14" i="17" s="1"/>
  <c r="D13" i="17"/>
  <c r="E13" i="17" s="1"/>
  <c r="D12" i="17"/>
  <c r="E12" i="17" s="1"/>
  <c r="D11" i="17"/>
  <c r="E11" i="17" s="1"/>
  <c r="D10" i="17"/>
  <c r="E10" i="17" s="1"/>
  <c r="D9" i="17"/>
  <c r="E9" i="17" s="1"/>
  <c r="D4" i="17"/>
  <c r="A31" i="16"/>
  <c r="A30" i="16"/>
  <c r="A29" i="16"/>
  <c r="A28" i="16"/>
  <c r="A27" i="16"/>
  <c r="A26" i="16"/>
  <c r="A25" i="16"/>
  <c r="A24" i="16"/>
  <c r="A23" i="16"/>
  <c r="D18" i="16"/>
  <c r="E18" i="16" s="1"/>
  <c r="D17" i="16"/>
  <c r="E17" i="16" s="1"/>
  <c r="D16" i="16"/>
  <c r="E16" i="16" s="1"/>
  <c r="D15" i="16"/>
  <c r="E15" i="16" s="1"/>
  <c r="D14" i="16"/>
  <c r="E14" i="16" s="1"/>
  <c r="D13" i="16"/>
  <c r="E13" i="16" s="1"/>
  <c r="D12" i="16"/>
  <c r="E12" i="16" s="1"/>
  <c r="D11" i="16"/>
  <c r="E11" i="16" s="1"/>
  <c r="D10" i="16"/>
  <c r="E10" i="16" s="1"/>
  <c r="D9" i="16"/>
  <c r="E9" i="16" s="1"/>
  <c r="D4" i="16"/>
  <c r="A31" i="15"/>
  <c r="A30" i="15"/>
  <c r="A29" i="15"/>
  <c r="A28" i="15"/>
  <c r="A27" i="15"/>
  <c r="A26" i="15"/>
  <c r="A25" i="15"/>
  <c r="A24" i="15"/>
  <c r="A23" i="15"/>
  <c r="D18" i="15"/>
  <c r="E18" i="15" s="1"/>
  <c r="D17" i="15"/>
  <c r="E17" i="15" s="1"/>
  <c r="D16" i="15"/>
  <c r="E16" i="15" s="1"/>
  <c r="D15" i="15"/>
  <c r="E15" i="15" s="1"/>
  <c r="D14" i="15"/>
  <c r="E14" i="15" s="1"/>
  <c r="D13" i="15"/>
  <c r="E13" i="15" s="1"/>
  <c r="D12" i="15"/>
  <c r="E12" i="15" s="1"/>
  <c r="D11" i="15"/>
  <c r="E11" i="15" s="1"/>
  <c r="D10" i="15"/>
  <c r="E10" i="15" s="1"/>
  <c r="D9" i="15"/>
  <c r="E9" i="15" s="1"/>
  <c r="D4" i="15"/>
  <c r="A31" i="14"/>
  <c r="A30" i="14"/>
  <c r="A29" i="14"/>
  <c r="A28" i="14"/>
  <c r="A27" i="14"/>
  <c r="A26" i="14"/>
  <c r="A25" i="14"/>
  <c r="A24" i="14"/>
  <c r="A23" i="14"/>
  <c r="D18" i="14"/>
  <c r="E18" i="14" s="1"/>
  <c r="D17" i="14"/>
  <c r="E17" i="14" s="1"/>
  <c r="D16" i="14"/>
  <c r="E16" i="14" s="1"/>
  <c r="D15" i="14"/>
  <c r="E15" i="14" s="1"/>
  <c r="D14" i="14"/>
  <c r="E14" i="14" s="1"/>
  <c r="D13" i="14"/>
  <c r="E13" i="14" s="1"/>
  <c r="D12" i="14"/>
  <c r="E12" i="14" s="1"/>
  <c r="D11" i="14"/>
  <c r="E11" i="14" s="1"/>
  <c r="D10" i="14"/>
  <c r="E10" i="14" s="1"/>
  <c r="D9" i="14"/>
  <c r="E9" i="14" s="1"/>
  <c r="D4" i="14"/>
  <c r="A31" i="13"/>
  <c r="A30" i="13"/>
  <c r="A29" i="13"/>
  <c r="A28" i="13"/>
  <c r="A27" i="13"/>
  <c r="A26" i="13"/>
  <c r="A25" i="13"/>
  <c r="A24" i="13"/>
  <c r="A23" i="13"/>
  <c r="D18" i="13"/>
  <c r="E18" i="13" s="1"/>
  <c r="D17" i="13"/>
  <c r="E17" i="13" s="1"/>
  <c r="D16" i="13"/>
  <c r="E16" i="13" s="1"/>
  <c r="D15" i="13"/>
  <c r="E15" i="13" s="1"/>
  <c r="D14" i="13"/>
  <c r="E14" i="13" s="1"/>
  <c r="D13" i="13"/>
  <c r="E13" i="13" s="1"/>
  <c r="D12" i="13"/>
  <c r="E12" i="13" s="1"/>
  <c r="D11" i="13"/>
  <c r="E11" i="13" s="1"/>
  <c r="D10" i="13"/>
  <c r="E10" i="13" s="1"/>
  <c r="D9" i="13"/>
  <c r="E9" i="13" s="1"/>
  <c r="D4" i="13"/>
  <c r="A31" i="12"/>
  <c r="A30" i="12"/>
  <c r="A29" i="12"/>
  <c r="A28" i="12"/>
  <c r="A27" i="12"/>
  <c r="A26" i="12"/>
  <c r="A25" i="12"/>
  <c r="A24" i="12"/>
  <c r="A23" i="12"/>
  <c r="D18" i="12"/>
  <c r="E18" i="12" s="1"/>
  <c r="D17" i="12"/>
  <c r="E17" i="12" s="1"/>
  <c r="D16" i="12"/>
  <c r="E16" i="12" s="1"/>
  <c r="D15" i="12"/>
  <c r="E15" i="12" s="1"/>
  <c r="D14" i="12"/>
  <c r="E14" i="12" s="1"/>
  <c r="D13" i="12"/>
  <c r="E13" i="12" s="1"/>
  <c r="D12" i="12"/>
  <c r="E12" i="12" s="1"/>
  <c r="D11" i="12"/>
  <c r="E11" i="12" s="1"/>
  <c r="D10" i="12"/>
  <c r="E10" i="12" s="1"/>
  <c r="D9" i="12"/>
  <c r="E9" i="12" s="1"/>
  <c r="D4" i="12"/>
  <c r="A31" i="11"/>
  <c r="A30" i="11"/>
  <c r="A29" i="11"/>
  <c r="A28" i="11"/>
  <c r="A27" i="11"/>
  <c r="A26" i="11"/>
  <c r="A25" i="11"/>
  <c r="A24" i="11"/>
  <c r="A23" i="11"/>
  <c r="D18" i="11"/>
  <c r="E18" i="11" s="1"/>
  <c r="D17" i="11"/>
  <c r="E17" i="11" s="1"/>
  <c r="D16" i="11"/>
  <c r="E16" i="11" s="1"/>
  <c r="D15" i="11"/>
  <c r="E15" i="11" s="1"/>
  <c r="D14" i="11"/>
  <c r="E14" i="11" s="1"/>
  <c r="D13" i="11"/>
  <c r="E13" i="11" s="1"/>
  <c r="D12" i="11"/>
  <c r="E12" i="11" s="1"/>
  <c r="D11" i="11"/>
  <c r="E11" i="11" s="1"/>
  <c r="D10" i="11"/>
  <c r="E10" i="11" s="1"/>
  <c r="D9" i="11"/>
  <c r="E9" i="11" s="1"/>
  <c r="D4" i="11"/>
  <c r="A31" i="10"/>
  <c r="A30" i="10"/>
  <c r="A29" i="10"/>
  <c r="A28" i="10"/>
  <c r="A27" i="10"/>
  <c r="A26" i="10"/>
  <c r="A25" i="10"/>
  <c r="A24" i="10"/>
  <c r="A23" i="10"/>
  <c r="D18" i="10"/>
  <c r="E18" i="10" s="1"/>
  <c r="D17" i="10"/>
  <c r="E17" i="10" s="1"/>
  <c r="D10" i="10"/>
  <c r="E10" i="10" s="1"/>
  <c r="D9" i="10"/>
  <c r="E9" i="10" s="1"/>
  <c r="D4" i="10"/>
  <c r="A31" i="9"/>
  <c r="A30" i="9"/>
  <c r="A29" i="9"/>
  <c r="A28" i="9"/>
  <c r="A27" i="9"/>
  <c r="A26" i="9"/>
  <c r="A25" i="9"/>
  <c r="A24" i="9"/>
  <c r="A23" i="9"/>
  <c r="D18" i="9"/>
  <c r="E18" i="9" s="1"/>
  <c r="D17" i="9"/>
  <c r="E17" i="9" s="1"/>
  <c r="D10" i="9"/>
  <c r="E10" i="9" s="1"/>
  <c r="D9" i="9"/>
  <c r="E9" i="9" s="1"/>
  <c r="D4" i="9"/>
  <c r="A31" i="8"/>
  <c r="A30" i="8"/>
  <c r="A29" i="8"/>
  <c r="A28" i="8"/>
  <c r="A27" i="8"/>
  <c r="A26" i="8"/>
  <c r="A25" i="8"/>
  <c r="A24" i="8"/>
  <c r="A23" i="8"/>
  <c r="D18" i="8"/>
  <c r="E18" i="8" s="1"/>
  <c r="D17" i="8"/>
  <c r="E17" i="8" s="1"/>
  <c r="D10" i="8"/>
  <c r="E10" i="8" s="1"/>
  <c r="D9" i="8"/>
  <c r="E9" i="8" s="1"/>
  <c r="D4" i="8"/>
  <c r="A31" i="7"/>
  <c r="A30" i="7"/>
  <c r="A29" i="7"/>
  <c r="A28" i="7"/>
  <c r="A27" i="7"/>
  <c r="A26" i="7"/>
  <c r="A25" i="7"/>
  <c r="A24" i="7"/>
  <c r="A23" i="7"/>
  <c r="D18" i="7"/>
  <c r="E18" i="7" s="1"/>
  <c r="D17" i="7"/>
  <c r="E17" i="7" s="1"/>
  <c r="D10" i="7"/>
  <c r="E10" i="7" s="1"/>
  <c r="D9" i="7"/>
  <c r="E9" i="7" s="1"/>
  <c r="D4" i="7"/>
  <c r="A31" i="6"/>
  <c r="A30" i="6"/>
  <c r="A29" i="6"/>
  <c r="A28" i="6"/>
  <c r="A27" i="6"/>
  <c r="A26" i="6"/>
  <c r="A25" i="6"/>
  <c r="A24" i="6"/>
  <c r="A23" i="6"/>
  <c r="D18" i="6"/>
  <c r="E18" i="6" s="1"/>
  <c r="D17" i="6"/>
  <c r="E17" i="6" s="1"/>
  <c r="D10" i="6"/>
  <c r="E10" i="6" s="1"/>
  <c r="D9" i="6"/>
  <c r="E9" i="6" s="1"/>
  <c r="D4" i="6"/>
  <c r="B22" i="6" s="1"/>
  <c r="A31" i="5"/>
  <c r="A30" i="5"/>
  <c r="A29" i="5"/>
  <c r="A28" i="5"/>
  <c r="A27" i="5"/>
  <c r="A26" i="5"/>
  <c r="A25" i="5"/>
  <c r="A24" i="5"/>
  <c r="A23" i="5"/>
  <c r="D18" i="5"/>
  <c r="E18" i="5" s="1"/>
  <c r="D17" i="5"/>
  <c r="E17" i="5" s="1"/>
  <c r="D10" i="5"/>
  <c r="E10" i="5" s="1"/>
  <c r="D9" i="5"/>
  <c r="E9" i="5" s="1"/>
  <c r="D4" i="5"/>
  <c r="A31" i="4"/>
  <c r="A30" i="4"/>
  <c r="A29" i="4"/>
  <c r="A28" i="4"/>
  <c r="A27" i="4"/>
  <c r="A26" i="4"/>
  <c r="A25" i="4"/>
  <c r="A24" i="4"/>
  <c r="A23" i="4"/>
  <c r="D17" i="4"/>
  <c r="E17" i="4" s="1"/>
  <c r="E16" i="4"/>
  <c r="E15" i="4"/>
  <c r="E14" i="4"/>
  <c r="E13" i="4"/>
  <c r="E12" i="4"/>
  <c r="E11" i="4"/>
  <c r="D10" i="4"/>
  <c r="E10" i="4" s="1"/>
  <c r="D9" i="4"/>
  <c r="E9" i="4" s="1"/>
  <c r="D4" i="4"/>
  <c r="B23" i="4" s="1"/>
  <c r="D18" i="3"/>
  <c r="E18" i="3" s="1"/>
  <c r="D17" i="3"/>
  <c r="E17" i="3" s="1"/>
  <c r="D10" i="3"/>
  <c r="E10" i="3" s="1"/>
  <c r="D9" i="3"/>
  <c r="E9" i="3" s="1"/>
  <c r="D4" i="3"/>
  <c r="A31" i="2"/>
  <c r="A30" i="2"/>
  <c r="A29" i="2"/>
  <c r="A28" i="2"/>
  <c r="A27" i="2"/>
  <c r="A26" i="2"/>
  <c r="A25" i="2"/>
  <c r="A24" i="2"/>
  <c r="D18" i="2"/>
  <c r="E18" i="2" s="1"/>
  <c r="D17" i="2"/>
  <c r="E17" i="2" s="1"/>
  <c r="D10" i="2"/>
  <c r="E10" i="2" s="1"/>
  <c r="D9" i="2"/>
  <c r="E9" i="2" s="1"/>
  <c r="D4" i="2"/>
  <c r="B23" i="2" s="1"/>
  <c r="A31" i="1"/>
  <c r="A30" i="1"/>
  <c r="A29" i="1"/>
  <c r="A28" i="1"/>
  <c r="A27" i="1"/>
  <c r="A26" i="1"/>
  <c r="A25" i="1"/>
  <c r="A24" i="1"/>
  <c r="A23" i="1"/>
  <c r="D18" i="1"/>
  <c r="E18" i="1" s="1"/>
  <c r="D17" i="1"/>
  <c r="E17" i="1" s="1"/>
  <c r="D10" i="1"/>
  <c r="E10" i="1" s="1"/>
  <c r="D9" i="1"/>
  <c r="E9" i="1" s="1"/>
  <c r="D4" i="1"/>
  <c r="B22" i="1" s="1"/>
  <c r="F4" i="21" l="1"/>
  <c r="F5" i="21"/>
  <c r="F5" i="20"/>
  <c r="F4" i="18"/>
  <c r="F5" i="18" s="1"/>
  <c r="F4" i="17"/>
  <c r="F5" i="17" s="1"/>
  <c r="F4" i="16"/>
  <c r="F5" i="16" s="1"/>
  <c r="F4" i="15"/>
  <c r="F5" i="15" s="1"/>
  <c r="F5" i="14"/>
  <c r="F4" i="13"/>
  <c r="F5" i="13" s="1"/>
  <c r="F4" i="12"/>
  <c r="F5" i="12" s="1"/>
  <c r="F4" i="11"/>
  <c r="F5" i="11" s="1"/>
  <c r="F4" i="10"/>
  <c r="F5" i="10" s="1"/>
  <c r="F5" i="9"/>
  <c r="F4" i="8"/>
  <c r="F4" i="7"/>
  <c r="F5" i="7" s="1"/>
  <c r="F5" i="1"/>
  <c r="F4" i="2"/>
  <c r="F5" i="2" s="1"/>
  <c r="B22" i="2"/>
  <c r="F5" i="3"/>
  <c r="F4" i="6"/>
  <c r="F5" i="6"/>
  <c r="F5" i="5"/>
  <c r="F4" i="4"/>
  <c r="B22" i="4"/>
  <c r="B31" i="1"/>
  <c r="K31" i="1" s="1"/>
  <c r="B30" i="1"/>
  <c r="I30" i="1" s="1"/>
  <c r="B29" i="1"/>
  <c r="J29" i="1" s="1"/>
  <c r="B28" i="1"/>
  <c r="J28" i="1" s="1"/>
  <c r="B27" i="1"/>
  <c r="L27" i="1" s="1"/>
  <c r="B26" i="1"/>
  <c r="B25" i="1"/>
  <c r="H25" i="1" s="1"/>
  <c r="B24" i="1"/>
  <c r="L24" i="1" s="1"/>
  <c r="H23" i="1"/>
  <c r="K29" i="1"/>
  <c r="N30" i="1"/>
  <c r="K30" i="1"/>
  <c r="H30" i="1"/>
  <c r="F30" i="1"/>
  <c r="C30" i="1"/>
  <c r="B31" i="2"/>
  <c r="L31" i="2" s="1"/>
  <c r="B30" i="2"/>
  <c r="H30" i="2" s="1"/>
  <c r="B29" i="2"/>
  <c r="B28" i="2"/>
  <c r="I28" i="2" s="1"/>
  <c r="B27" i="2"/>
  <c r="L27" i="2" s="1"/>
  <c r="B26" i="2"/>
  <c r="L26" i="2" s="1"/>
  <c r="B25" i="2"/>
  <c r="L25" i="2" s="1"/>
  <c r="B24" i="2"/>
  <c r="H24" i="2" s="1"/>
  <c r="L23" i="2"/>
  <c r="K23" i="2"/>
  <c r="F23" i="2"/>
  <c r="C23" i="2"/>
  <c r="H25" i="2"/>
  <c r="N31" i="2"/>
  <c r="M31" i="2"/>
  <c r="K31" i="2"/>
  <c r="H31" i="2"/>
  <c r="G31" i="2"/>
  <c r="F31" i="2"/>
  <c r="E31" i="2"/>
  <c r="C31" i="2"/>
  <c r="B31" i="4"/>
  <c r="B30" i="4"/>
  <c r="J30" i="4" s="1"/>
  <c r="B29" i="4"/>
  <c r="J29" i="4" s="1"/>
  <c r="B28" i="4"/>
  <c r="G28" i="4" s="1"/>
  <c r="B27" i="4"/>
  <c r="M27" i="4" s="1"/>
  <c r="B26" i="4"/>
  <c r="H26" i="4" s="1"/>
  <c r="B25" i="4"/>
  <c r="E25" i="4" s="1"/>
  <c r="B24" i="4"/>
  <c r="J24" i="4" s="1"/>
  <c r="H30" i="4"/>
  <c r="B31" i="5"/>
  <c r="F31" i="5" s="1"/>
  <c r="B30" i="5"/>
  <c r="N30" i="5" s="1"/>
  <c r="B29" i="5"/>
  <c r="H29" i="5" s="1"/>
  <c r="B28" i="5"/>
  <c r="G28" i="5" s="1"/>
  <c r="B27" i="5"/>
  <c r="G27" i="5" s="1"/>
  <c r="B26" i="5"/>
  <c r="H26" i="5" s="1"/>
  <c r="B25" i="5"/>
  <c r="B24" i="5"/>
  <c r="M24" i="5" s="1"/>
  <c r="B23" i="5"/>
  <c r="L23" i="5" s="1"/>
  <c r="B22" i="5"/>
  <c r="L29" i="5"/>
  <c r="B31" i="6"/>
  <c r="B30" i="6"/>
  <c r="J30" i="6" s="1"/>
  <c r="B29" i="6"/>
  <c r="L29" i="6" s="1"/>
  <c r="B28" i="6"/>
  <c r="L28" i="6" s="1"/>
  <c r="B27" i="6"/>
  <c r="N27" i="6" s="1"/>
  <c r="B26" i="6"/>
  <c r="B25" i="6"/>
  <c r="D25" i="6" s="1"/>
  <c r="B24" i="6"/>
  <c r="J24" i="6" s="1"/>
  <c r="B31" i="7"/>
  <c r="G31" i="7" s="1"/>
  <c r="B30" i="7"/>
  <c r="H30" i="7" s="1"/>
  <c r="B29" i="7"/>
  <c r="I29" i="7" s="1"/>
  <c r="B28" i="7"/>
  <c r="K28" i="7" s="1"/>
  <c r="B27" i="7"/>
  <c r="E27" i="7" s="1"/>
  <c r="B26" i="7"/>
  <c r="N26" i="7" s="1"/>
  <c r="B25" i="7"/>
  <c r="J25" i="7" s="1"/>
  <c r="B24" i="7"/>
  <c r="I24" i="7" s="1"/>
  <c r="B23" i="7"/>
  <c r="K23" i="7" s="1"/>
  <c r="B22" i="7"/>
  <c r="H28" i="7"/>
  <c r="G28" i="7"/>
  <c r="B31" i="8"/>
  <c r="H31" i="8" s="1"/>
  <c r="B30" i="8"/>
  <c r="L30" i="8" s="1"/>
  <c r="B29" i="8"/>
  <c r="H29" i="8" s="1"/>
  <c r="B28" i="8"/>
  <c r="E28" i="8" s="1"/>
  <c r="B27" i="8"/>
  <c r="K27" i="8" s="1"/>
  <c r="B26" i="8"/>
  <c r="K26" i="8" s="1"/>
  <c r="B25" i="8"/>
  <c r="G25" i="8" s="1"/>
  <c r="B24" i="8"/>
  <c r="J24" i="8" s="1"/>
  <c r="B23" i="8"/>
  <c r="H23" i="8" s="1"/>
  <c r="B22" i="8"/>
  <c r="I31" i="8"/>
  <c r="B31" i="9"/>
  <c r="G31" i="9" s="1"/>
  <c r="B30" i="9"/>
  <c r="L30" i="9" s="1"/>
  <c r="B29" i="9"/>
  <c r="M29" i="9" s="1"/>
  <c r="B28" i="9"/>
  <c r="D28" i="9" s="1"/>
  <c r="B27" i="9"/>
  <c r="B26" i="9"/>
  <c r="J26" i="9" s="1"/>
  <c r="B25" i="9"/>
  <c r="J25" i="9" s="1"/>
  <c r="B24" i="9"/>
  <c r="N24" i="9" s="1"/>
  <c r="B23" i="9"/>
  <c r="G23" i="9" s="1"/>
  <c r="B22" i="9"/>
  <c r="B31" i="10"/>
  <c r="L31" i="10" s="1"/>
  <c r="B30" i="10"/>
  <c r="H30" i="10" s="1"/>
  <c r="B29" i="10"/>
  <c r="B28" i="10"/>
  <c r="N28" i="10" s="1"/>
  <c r="B27" i="10"/>
  <c r="E27" i="10" s="1"/>
  <c r="B26" i="10"/>
  <c r="B25" i="10"/>
  <c r="D25" i="10" s="1"/>
  <c r="B24" i="10"/>
  <c r="K24" i="10" s="1"/>
  <c r="B23" i="10"/>
  <c r="L23" i="10" s="1"/>
  <c r="B22" i="10"/>
  <c r="D31" i="10"/>
  <c r="B31" i="11"/>
  <c r="J31" i="11" s="1"/>
  <c r="B30" i="11"/>
  <c r="F30" i="11" s="1"/>
  <c r="B29" i="11"/>
  <c r="G29" i="11" s="1"/>
  <c r="B28" i="11"/>
  <c r="M28" i="11" s="1"/>
  <c r="B27" i="11"/>
  <c r="L27" i="11" s="1"/>
  <c r="B26" i="11"/>
  <c r="I26" i="11" s="1"/>
  <c r="B25" i="11"/>
  <c r="J25" i="11" s="1"/>
  <c r="B24" i="11"/>
  <c r="F24" i="11" s="1"/>
  <c r="B23" i="11"/>
  <c r="N23" i="11" s="1"/>
  <c r="B22" i="11"/>
  <c r="B31" i="12"/>
  <c r="B30" i="12"/>
  <c r="J30" i="12" s="1"/>
  <c r="B29" i="12"/>
  <c r="I29" i="12" s="1"/>
  <c r="B28" i="12"/>
  <c r="N28" i="12" s="1"/>
  <c r="B27" i="12"/>
  <c r="H27" i="12" s="1"/>
  <c r="B26" i="12"/>
  <c r="I26" i="12" s="1"/>
  <c r="B25" i="12"/>
  <c r="N25" i="12" s="1"/>
  <c r="B24" i="12"/>
  <c r="C24" i="12" s="1"/>
  <c r="B23" i="12"/>
  <c r="B22" i="12"/>
  <c r="B31" i="13"/>
  <c r="M31" i="13" s="1"/>
  <c r="B30" i="13"/>
  <c r="D30" i="13" s="1"/>
  <c r="B29" i="13"/>
  <c r="J29" i="13" s="1"/>
  <c r="B28" i="13"/>
  <c r="J28" i="13" s="1"/>
  <c r="B27" i="13"/>
  <c r="L27" i="13" s="1"/>
  <c r="B26" i="13"/>
  <c r="G26" i="13" s="1"/>
  <c r="B25" i="13"/>
  <c r="J25" i="13" s="1"/>
  <c r="B24" i="13"/>
  <c r="G24" i="13" s="1"/>
  <c r="B23" i="13"/>
  <c r="E23" i="13" s="1"/>
  <c r="B22" i="13"/>
  <c r="L31" i="13"/>
  <c r="E31" i="13"/>
  <c r="D31" i="13"/>
  <c r="B31" i="14"/>
  <c r="G31" i="14" s="1"/>
  <c r="B30" i="14"/>
  <c r="K30" i="14" s="1"/>
  <c r="B29" i="14"/>
  <c r="G29" i="14" s="1"/>
  <c r="B28" i="14"/>
  <c r="G28" i="14" s="1"/>
  <c r="B27" i="14"/>
  <c r="K27" i="14" s="1"/>
  <c r="B26" i="14"/>
  <c r="I26" i="14" s="1"/>
  <c r="B25" i="14"/>
  <c r="K25" i="14" s="1"/>
  <c r="B24" i="14"/>
  <c r="H24" i="14" s="1"/>
  <c r="B23" i="14"/>
  <c r="L23" i="14" s="1"/>
  <c r="B22" i="14"/>
  <c r="B31" i="15"/>
  <c r="L31" i="15" s="1"/>
  <c r="B30" i="15"/>
  <c r="H30" i="15" s="1"/>
  <c r="B29" i="15"/>
  <c r="F29" i="15" s="1"/>
  <c r="B28" i="15"/>
  <c r="H28" i="15" s="1"/>
  <c r="B27" i="15"/>
  <c r="E27" i="15" s="1"/>
  <c r="B26" i="15"/>
  <c r="D26" i="15" s="1"/>
  <c r="B25" i="15"/>
  <c r="M25" i="15" s="1"/>
  <c r="B24" i="15"/>
  <c r="H24" i="15" s="1"/>
  <c r="B23" i="15"/>
  <c r="N23" i="15" s="1"/>
  <c r="B22" i="15"/>
  <c r="I28" i="15"/>
  <c r="E28" i="15"/>
  <c r="H29" i="15"/>
  <c r="B31" i="16"/>
  <c r="M31" i="16" s="1"/>
  <c r="B30" i="16"/>
  <c r="M30" i="16" s="1"/>
  <c r="B29" i="16"/>
  <c r="F29" i="16" s="1"/>
  <c r="B28" i="16"/>
  <c r="J28" i="16" s="1"/>
  <c r="B27" i="16"/>
  <c r="I27" i="16" s="1"/>
  <c r="B26" i="16"/>
  <c r="L26" i="16" s="1"/>
  <c r="B25" i="16"/>
  <c r="M25" i="16" s="1"/>
  <c r="B24" i="16"/>
  <c r="B23" i="16"/>
  <c r="E23" i="16" s="1"/>
  <c r="B22" i="16"/>
  <c r="G29" i="16"/>
  <c r="B31" i="17"/>
  <c r="G31" i="17" s="1"/>
  <c r="B30" i="17"/>
  <c r="N30" i="17" s="1"/>
  <c r="B29" i="17"/>
  <c r="I29" i="17" s="1"/>
  <c r="B28" i="17"/>
  <c r="F28" i="17" s="1"/>
  <c r="B27" i="17"/>
  <c r="I27" i="17" s="1"/>
  <c r="B26" i="17"/>
  <c r="K26" i="17" s="1"/>
  <c r="B25" i="17"/>
  <c r="J25" i="17" s="1"/>
  <c r="B24" i="17"/>
  <c r="C24" i="17" s="1"/>
  <c r="B23" i="17"/>
  <c r="K23" i="17" s="1"/>
  <c r="B22" i="17"/>
  <c r="B31" i="18"/>
  <c r="G31" i="18" s="1"/>
  <c r="B30" i="18"/>
  <c r="M30" i="18" s="1"/>
  <c r="B29" i="18"/>
  <c r="I29" i="18" s="1"/>
  <c r="B28" i="18"/>
  <c r="M28" i="18" s="1"/>
  <c r="B27" i="18"/>
  <c r="I27" i="18" s="1"/>
  <c r="B26" i="18"/>
  <c r="M26" i="18" s="1"/>
  <c r="B25" i="18"/>
  <c r="I25" i="18" s="1"/>
  <c r="B24" i="18"/>
  <c r="F24" i="18" s="1"/>
  <c r="B23" i="18"/>
  <c r="K23" i="18" s="1"/>
  <c r="B22" i="18"/>
  <c r="B43" i="19"/>
  <c r="C43" i="19" s="1"/>
  <c r="B42" i="19"/>
  <c r="N42" i="19" s="1"/>
  <c r="B41" i="19"/>
  <c r="C41" i="19" s="1"/>
  <c r="B40" i="19"/>
  <c r="J40" i="19" s="1"/>
  <c r="B39" i="19"/>
  <c r="N39" i="19" s="1"/>
  <c r="B38" i="19"/>
  <c r="J38" i="19" s="1"/>
  <c r="B37" i="19"/>
  <c r="N37" i="19" s="1"/>
  <c r="B36" i="19"/>
  <c r="J36" i="19" s="1"/>
  <c r="B35" i="19"/>
  <c r="G35" i="19" s="1"/>
  <c r="B34" i="19"/>
  <c r="M34" i="19" s="1"/>
  <c r="B33" i="19"/>
  <c r="B32" i="19"/>
  <c r="L32" i="19" s="1"/>
  <c r="E33" i="19"/>
  <c r="N36" i="19"/>
  <c r="K42" i="19"/>
  <c r="C42" i="19"/>
  <c r="B31" i="20"/>
  <c r="H31" i="20" s="1"/>
  <c r="B30" i="20"/>
  <c r="F30" i="20" s="1"/>
  <c r="B29" i="20"/>
  <c r="M29" i="20" s="1"/>
  <c r="B28" i="20"/>
  <c r="G28" i="20" s="1"/>
  <c r="B27" i="20"/>
  <c r="G27" i="20" s="1"/>
  <c r="B26" i="20"/>
  <c r="J26" i="20" s="1"/>
  <c r="B25" i="20"/>
  <c r="G25" i="20" s="1"/>
  <c r="B24" i="20"/>
  <c r="N24" i="20" s="1"/>
  <c r="B23" i="20"/>
  <c r="L23" i="20" s="1"/>
  <c r="B22" i="20"/>
  <c r="L25" i="20"/>
  <c r="H28" i="20"/>
  <c r="B31" i="21"/>
  <c r="I31" i="21" s="1"/>
  <c r="B30" i="21"/>
  <c r="J30" i="21" s="1"/>
  <c r="B29" i="21"/>
  <c r="K29" i="21" s="1"/>
  <c r="B28" i="21"/>
  <c r="H28" i="21" s="1"/>
  <c r="B27" i="21"/>
  <c r="M27" i="21" s="1"/>
  <c r="B26" i="21"/>
  <c r="F26" i="21" s="1"/>
  <c r="B25" i="21"/>
  <c r="F25" i="21" s="1"/>
  <c r="B24" i="21"/>
  <c r="J24" i="21" s="1"/>
  <c r="B23" i="21"/>
  <c r="K23" i="21" s="1"/>
  <c r="B22" i="21"/>
  <c r="M22" i="21" s="1"/>
  <c r="D30" i="21"/>
  <c r="K28" i="16" l="1"/>
  <c r="F31" i="13"/>
  <c r="F23" i="13"/>
  <c r="G31" i="13"/>
  <c r="G23" i="13"/>
  <c r="N31" i="13"/>
  <c r="H31" i="13"/>
  <c r="I23" i="13"/>
  <c r="I31" i="13"/>
  <c r="J23" i="13"/>
  <c r="J31" i="13"/>
  <c r="K23" i="13"/>
  <c r="C31" i="13"/>
  <c r="K31" i="13"/>
  <c r="E28" i="10"/>
  <c r="N31" i="9"/>
  <c r="C30" i="8"/>
  <c r="E30" i="8"/>
  <c r="F30" i="8"/>
  <c r="I30" i="8"/>
  <c r="K30" i="8"/>
  <c r="M30" i="8"/>
  <c r="L29" i="7"/>
  <c r="D29" i="7"/>
  <c r="N27" i="1"/>
  <c r="E23" i="2"/>
  <c r="D28" i="6"/>
  <c r="L30" i="4"/>
  <c r="I29" i="4"/>
  <c r="N30" i="4"/>
  <c r="C30" i="4"/>
  <c r="D30" i="4"/>
  <c r="E30" i="4"/>
  <c r="G30" i="4"/>
  <c r="M30" i="4"/>
  <c r="G41" i="19"/>
  <c r="G30" i="11"/>
  <c r="H23" i="11"/>
  <c r="F30" i="4"/>
  <c r="E29" i="1"/>
  <c r="F27" i="17"/>
  <c r="H26" i="16"/>
  <c r="L28" i="15"/>
  <c r="G27" i="12"/>
  <c r="D25" i="11"/>
  <c r="C25" i="10"/>
  <c r="L26" i="17"/>
  <c r="E25" i="12"/>
  <c r="M26" i="7"/>
  <c r="M23" i="13"/>
  <c r="H27" i="2"/>
  <c r="L28" i="21"/>
  <c r="D29" i="5"/>
  <c r="G29" i="5"/>
  <c r="M31" i="1"/>
  <c r="M26" i="12"/>
  <c r="H31" i="7"/>
  <c r="J24" i="2"/>
  <c r="L31" i="1"/>
  <c r="F29" i="1"/>
  <c r="G26" i="21"/>
  <c r="C24" i="8"/>
  <c r="I25" i="4"/>
  <c r="L29" i="1"/>
  <c r="C23" i="8"/>
  <c r="D27" i="6"/>
  <c r="L28" i="5"/>
  <c r="D31" i="1"/>
  <c r="G23" i="2"/>
  <c r="E31" i="1"/>
  <c r="C23" i="1"/>
  <c r="H31" i="9"/>
  <c r="H23" i="2"/>
  <c r="G31" i="1"/>
  <c r="J23" i="1"/>
  <c r="H31" i="1"/>
  <c r="K23" i="1"/>
  <c r="E31" i="18"/>
  <c r="J31" i="1"/>
  <c r="N23" i="1"/>
  <c r="J26" i="21"/>
  <c r="K26" i="13"/>
  <c r="L30" i="12"/>
  <c r="K23" i="9"/>
  <c r="J29" i="7"/>
  <c r="I29" i="5"/>
  <c r="L29" i="4"/>
  <c r="C29" i="1"/>
  <c r="M29" i="1"/>
  <c r="K26" i="21"/>
  <c r="M31" i="17"/>
  <c r="J31" i="16"/>
  <c r="L26" i="13"/>
  <c r="N31" i="11"/>
  <c r="F31" i="9"/>
  <c r="H30" i="8"/>
  <c r="K29" i="7"/>
  <c r="J29" i="5"/>
  <c r="M28" i="4"/>
  <c r="D29" i="1"/>
  <c r="N29" i="1"/>
  <c r="C28" i="21"/>
  <c r="F34" i="19"/>
  <c r="F28" i="18"/>
  <c r="L27" i="17"/>
  <c r="I31" i="9"/>
  <c r="E28" i="5"/>
  <c r="L24" i="4"/>
  <c r="K30" i="6"/>
  <c r="H28" i="5"/>
  <c r="F26" i="2"/>
  <c r="G29" i="1"/>
  <c r="F23" i="1"/>
  <c r="E26" i="21"/>
  <c r="G32" i="19"/>
  <c r="D28" i="14"/>
  <c r="C30" i="12"/>
  <c r="C23" i="9"/>
  <c r="N30" i="8"/>
  <c r="C29" i="7"/>
  <c r="L26" i="7"/>
  <c r="N30" i="6"/>
  <c r="E30" i="5"/>
  <c r="J28" i="5"/>
  <c r="C25" i="2"/>
  <c r="H29" i="1"/>
  <c r="I25" i="15"/>
  <c r="H26" i="13"/>
  <c r="D30" i="12"/>
  <c r="I23" i="9"/>
  <c r="I26" i="21"/>
  <c r="E42" i="19"/>
  <c r="J26" i="13"/>
  <c r="K30" i="12"/>
  <c r="J23" i="9"/>
  <c r="H29" i="7"/>
  <c r="N28" i="5"/>
  <c r="M25" i="2"/>
  <c r="K29" i="16"/>
  <c r="I30" i="15"/>
  <c r="M25" i="11"/>
  <c r="J25" i="2"/>
  <c r="G39" i="19"/>
  <c r="C27" i="6"/>
  <c r="K25" i="2"/>
  <c r="M35" i="19"/>
  <c r="F24" i="9"/>
  <c r="L27" i="6"/>
  <c r="E25" i="2"/>
  <c r="N25" i="2"/>
  <c r="F30" i="18"/>
  <c r="C31" i="7"/>
  <c r="M27" i="6"/>
  <c r="F25" i="2"/>
  <c r="G23" i="1"/>
  <c r="H29" i="18"/>
  <c r="G30" i="16"/>
  <c r="L27" i="14"/>
  <c r="D31" i="7"/>
  <c r="G25" i="2"/>
  <c r="I29" i="16"/>
  <c r="L25" i="11"/>
  <c r="I25" i="2"/>
  <c r="M27" i="1"/>
  <c r="D36" i="19"/>
  <c r="G29" i="17"/>
  <c r="K25" i="15"/>
  <c r="F28" i="13"/>
  <c r="C23" i="13"/>
  <c r="N23" i="13"/>
  <c r="E30" i="12"/>
  <c r="M30" i="12"/>
  <c r="N24" i="10"/>
  <c r="L23" i="8"/>
  <c r="L31" i="7"/>
  <c r="D23" i="7"/>
  <c r="E27" i="6"/>
  <c r="K24" i="6"/>
  <c r="H30" i="5"/>
  <c r="C30" i="2"/>
  <c r="E24" i="1"/>
  <c r="E37" i="19"/>
  <c r="E36" i="19"/>
  <c r="D27" i="18"/>
  <c r="J29" i="17"/>
  <c r="C25" i="15"/>
  <c r="L25" i="15"/>
  <c r="D29" i="14"/>
  <c r="K28" i="13"/>
  <c r="F30" i="12"/>
  <c r="N30" i="12"/>
  <c r="D26" i="11"/>
  <c r="J29" i="9"/>
  <c r="M31" i="7"/>
  <c r="E23" i="7"/>
  <c r="G27" i="6"/>
  <c r="L24" i="6"/>
  <c r="K30" i="5"/>
  <c r="I30" i="2"/>
  <c r="G24" i="1"/>
  <c r="K31" i="20"/>
  <c r="G36" i="19"/>
  <c r="I28" i="17"/>
  <c r="D25" i="15"/>
  <c r="N25" i="15"/>
  <c r="E29" i="14"/>
  <c r="C26" i="13"/>
  <c r="G30" i="12"/>
  <c r="F28" i="12"/>
  <c r="D26" i="7"/>
  <c r="I23" i="7"/>
  <c r="H27" i="6"/>
  <c r="L30" i="2"/>
  <c r="E27" i="1"/>
  <c r="I24" i="1"/>
  <c r="G29" i="20"/>
  <c r="L36" i="19"/>
  <c r="C27" i="17"/>
  <c r="E31" i="16"/>
  <c r="M23" i="16"/>
  <c r="F25" i="15"/>
  <c r="K29" i="14"/>
  <c r="H30" i="12"/>
  <c r="C27" i="12"/>
  <c r="E26" i="7"/>
  <c r="I27" i="6"/>
  <c r="M30" i="2"/>
  <c r="F27" i="1"/>
  <c r="N24" i="1"/>
  <c r="G25" i="15"/>
  <c r="L29" i="14"/>
  <c r="I30" i="12"/>
  <c r="F26" i="7"/>
  <c r="J27" i="6"/>
  <c r="G27" i="1"/>
  <c r="J25" i="15"/>
  <c r="H25" i="15"/>
  <c r="H26" i="7"/>
  <c r="K27" i="6"/>
  <c r="H27" i="1"/>
  <c r="H26" i="20"/>
  <c r="C31" i="21"/>
  <c r="I25" i="20"/>
  <c r="H42" i="19"/>
  <c r="M39" i="19"/>
  <c r="D34" i="19"/>
  <c r="N28" i="18"/>
  <c r="E31" i="17"/>
  <c r="H27" i="17"/>
  <c r="J29" i="16"/>
  <c r="G23" i="16"/>
  <c r="F27" i="12"/>
  <c r="F25" i="12"/>
  <c r="H28" i="11"/>
  <c r="G31" i="10"/>
  <c r="J25" i="10"/>
  <c r="E31" i="7"/>
  <c r="H23" i="7"/>
  <c r="C29" i="6"/>
  <c r="M30" i="5"/>
  <c r="M29" i="4"/>
  <c r="J25" i="4"/>
  <c r="K25" i="12"/>
  <c r="I31" i="10"/>
  <c r="I27" i="1"/>
  <c r="K39" i="19"/>
  <c r="N25" i="21"/>
  <c r="M42" i="19"/>
  <c r="I34" i="19"/>
  <c r="N24" i="18"/>
  <c r="M29" i="16"/>
  <c r="E31" i="15"/>
  <c r="K26" i="14"/>
  <c r="J27" i="12"/>
  <c r="L25" i="12"/>
  <c r="J31" i="10"/>
  <c r="C23" i="10"/>
  <c r="F28" i="9"/>
  <c r="G29" i="8"/>
  <c r="I31" i="7"/>
  <c r="L23" i="7"/>
  <c r="C27" i="4"/>
  <c r="J27" i="1"/>
  <c r="N26" i="16"/>
  <c r="E25" i="21"/>
  <c r="L34" i="19"/>
  <c r="L23" i="17"/>
  <c r="C29" i="16"/>
  <c r="N29" i="16"/>
  <c r="M31" i="15"/>
  <c r="J31" i="14"/>
  <c r="N24" i="14"/>
  <c r="K27" i="12"/>
  <c r="K31" i="10"/>
  <c r="D23" i="10"/>
  <c r="H26" i="9"/>
  <c r="K29" i="8"/>
  <c r="J31" i="7"/>
  <c r="M23" i="7"/>
  <c r="H31" i="5"/>
  <c r="N27" i="5"/>
  <c r="E27" i="4"/>
  <c r="C27" i="1"/>
  <c r="K27" i="1"/>
  <c r="I23" i="21"/>
  <c r="E30" i="20"/>
  <c r="C39" i="19"/>
  <c r="N34" i="19"/>
  <c r="K29" i="17"/>
  <c r="E29" i="16"/>
  <c r="C30" i="15"/>
  <c r="N24" i="15"/>
  <c r="H23" i="14"/>
  <c r="L27" i="12"/>
  <c r="E31" i="11"/>
  <c r="J23" i="10"/>
  <c r="H25" i="9"/>
  <c r="K31" i="7"/>
  <c r="C30" i="6"/>
  <c r="C30" i="5"/>
  <c r="G27" i="4"/>
  <c r="F27" i="2"/>
  <c r="D27" i="1"/>
  <c r="E39" i="19"/>
  <c r="E26" i="16"/>
  <c r="M27" i="12"/>
  <c r="K25" i="9"/>
  <c r="E30" i="6"/>
  <c r="D29" i="4"/>
  <c r="J27" i="4"/>
  <c r="L27" i="4"/>
  <c r="F31" i="14"/>
  <c r="E23" i="14"/>
  <c r="I25" i="21"/>
  <c r="F42" i="19"/>
  <c r="G34" i="19"/>
  <c r="F29" i="18"/>
  <c r="M25" i="21"/>
  <c r="L27" i="20"/>
  <c r="G42" i="19"/>
  <c r="E41" i="19"/>
  <c r="H34" i="19"/>
  <c r="E32" i="19"/>
  <c r="G29" i="18"/>
  <c r="M27" i="18"/>
  <c r="H29" i="17"/>
  <c r="N31" i="16"/>
  <c r="K26" i="16"/>
  <c r="E29" i="15"/>
  <c r="I31" i="14"/>
  <c r="F29" i="14"/>
  <c r="H26" i="14"/>
  <c r="G23" i="14"/>
  <c r="D27" i="12"/>
  <c r="G26" i="12"/>
  <c r="I29" i="11"/>
  <c r="K25" i="11"/>
  <c r="H24" i="10"/>
  <c r="I29" i="9"/>
  <c r="C25" i="9"/>
  <c r="G30" i="8"/>
  <c r="E29" i="8"/>
  <c r="L27" i="8"/>
  <c r="J23" i="7"/>
  <c r="G30" i="6"/>
  <c r="G30" i="5"/>
  <c r="I28" i="5"/>
  <c r="J27" i="5"/>
  <c r="K29" i="4"/>
  <c r="F24" i="2"/>
  <c r="M23" i="2"/>
  <c r="F31" i="1"/>
  <c r="N31" i="1"/>
  <c r="J30" i="1"/>
  <c r="I23" i="1"/>
  <c r="C24" i="21"/>
  <c r="G40" i="19"/>
  <c r="G37" i="19"/>
  <c r="J34" i="19"/>
  <c r="L29" i="18"/>
  <c r="L25" i="17"/>
  <c r="I30" i="16"/>
  <c r="F25" i="16"/>
  <c r="G31" i="15"/>
  <c r="N29" i="15"/>
  <c r="G23" i="15"/>
  <c r="K31" i="14"/>
  <c r="L26" i="14"/>
  <c r="I23" i="14"/>
  <c r="M27" i="11"/>
  <c r="K29" i="9"/>
  <c r="I29" i="8"/>
  <c r="E24" i="8"/>
  <c r="I30" i="7"/>
  <c r="D24" i="7"/>
  <c r="L30" i="6"/>
  <c r="G25" i="6"/>
  <c r="I30" i="5"/>
  <c r="F26" i="4"/>
  <c r="D30" i="1"/>
  <c r="L30" i="1"/>
  <c r="I42" i="19"/>
  <c r="N32" i="19"/>
  <c r="H31" i="18"/>
  <c r="I23" i="18"/>
  <c r="E24" i="21"/>
  <c r="J25" i="20"/>
  <c r="G43" i="19"/>
  <c r="J42" i="19"/>
  <c r="I40" i="19"/>
  <c r="H37" i="19"/>
  <c r="C34" i="19"/>
  <c r="K34" i="19"/>
  <c r="M31" i="18"/>
  <c r="N29" i="18"/>
  <c r="L23" i="18"/>
  <c r="G28" i="17"/>
  <c r="I23" i="17"/>
  <c r="C31" i="16"/>
  <c r="F23" i="16"/>
  <c r="I31" i="15"/>
  <c r="I23" i="15"/>
  <c r="C31" i="14"/>
  <c r="L31" i="14"/>
  <c r="C28" i="14"/>
  <c r="F24" i="14"/>
  <c r="J23" i="14"/>
  <c r="H28" i="13"/>
  <c r="I27" i="12"/>
  <c r="D24" i="11"/>
  <c r="K28" i="10"/>
  <c r="C29" i="9"/>
  <c r="L29" i="9"/>
  <c r="D24" i="9"/>
  <c r="J30" i="8"/>
  <c r="J29" i="8"/>
  <c r="M24" i="8"/>
  <c r="H24" i="7"/>
  <c r="M30" i="6"/>
  <c r="J30" i="5"/>
  <c r="M28" i="5"/>
  <c r="E28" i="4"/>
  <c r="D30" i="2"/>
  <c r="E26" i="2"/>
  <c r="I31" i="1"/>
  <c r="E30" i="1"/>
  <c r="M30" i="1"/>
  <c r="L23" i="1"/>
  <c r="D31" i="14"/>
  <c r="K23" i="14"/>
  <c r="D29" i="9"/>
  <c r="N29" i="9"/>
  <c r="D25" i="1"/>
  <c r="I37" i="19"/>
  <c r="M31" i="14"/>
  <c r="C25" i="21"/>
  <c r="D22" i="21"/>
  <c r="G30" i="20"/>
  <c r="M24" i="20"/>
  <c r="D42" i="19"/>
  <c r="L42" i="19"/>
  <c r="E34" i="19"/>
  <c r="C29" i="18"/>
  <c r="H31" i="17"/>
  <c r="G31" i="16"/>
  <c r="J27" i="16"/>
  <c r="J23" i="16"/>
  <c r="E31" i="14"/>
  <c r="N31" i="14"/>
  <c r="J28" i="14"/>
  <c r="C23" i="14"/>
  <c r="M23" i="14"/>
  <c r="C25" i="11"/>
  <c r="G25" i="10"/>
  <c r="F29" i="9"/>
  <c r="D30" i="8"/>
  <c r="N29" i="8"/>
  <c r="D30" i="6"/>
  <c r="D30" i="5"/>
  <c r="L30" i="5"/>
  <c r="D28" i="5"/>
  <c r="E27" i="5"/>
  <c r="C29" i="4"/>
  <c r="K24" i="4"/>
  <c r="K30" i="2"/>
  <c r="K26" i="2"/>
  <c r="C31" i="1"/>
  <c r="G30" i="1"/>
  <c r="K25" i="1"/>
  <c r="D23" i="1"/>
  <c r="N23" i="14"/>
  <c r="G29" i="9"/>
  <c r="H27" i="5"/>
  <c r="L25" i="1"/>
  <c r="E29" i="18"/>
  <c r="K26" i="15"/>
  <c r="K27" i="18"/>
  <c r="K31" i="16"/>
  <c r="N23" i="16"/>
  <c r="D29" i="15"/>
  <c r="H31" i="14"/>
  <c r="D26" i="14"/>
  <c r="F23" i="14"/>
  <c r="D29" i="11"/>
  <c r="E25" i="11"/>
  <c r="F24" i="10"/>
  <c r="H29" i="9"/>
  <c r="F30" i="6"/>
  <c r="N28" i="6"/>
  <c r="F30" i="5"/>
  <c r="I27" i="5"/>
  <c r="N25" i="1"/>
  <c r="I27" i="13"/>
  <c r="M27" i="13"/>
  <c r="D27" i="13"/>
  <c r="J27" i="13"/>
  <c r="F30" i="21"/>
  <c r="L30" i="21"/>
  <c r="D29" i="20"/>
  <c r="F23" i="20"/>
  <c r="M40" i="19"/>
  <c r="K32" i="19"/>
  <c r="C30" i="21"/>
  <c r="N30" i="21"/>
  <c r="J31" i="20"/>
  <c r="F29" i="20"/>
  <c r="N29" i="20"/>
  <c r="N26" i="20"/>
  <c r="N23" i="20"/>
  <c r="F40" i="19"/>
  <c r="D32" i="19"/>
  <c r="M32" i="19"/>
  <c r="L28" i="18"/>
  <c r="J27" i="18"/>
  <c r="N25" i="18"/>
  <c r="E27" i="17"/>
  <c r="N27" i="17"/>
  <c r="F31" i="16"/>
  <c r="F30" i="16"/>
  <c r="F28" i="16"/>
  <c r="I23" i="16"/>
  <c r="E30" i="15"/>
  <c r="M29" i="15"/>
  <c r="H26" i="15"/>
  <c r="I24" i="15"/>
  <c r="H28" i="14"/>
  <c r="H25" i="14"/>
  <c r="K27" i="13"/>
  <c r="F26" i="12"/>
  <c r="H26" i="11"/>
  <c r="N26" i="11"/>
  <c r="L26" i="11"/>
  <c r="F26" i="11"/>
  <c r="L29" i="2"/>
  <c r="J29" i="2"/>
  <c r="I29" i="2"/>
  <c r="H29" i="2"/>
  <c r="F29" i="2"/>
  <c r="E30" i="21"/>
  <c r="F28" i="21"/>
  <c r="D24" i="21"/>
  <c r="F22" i="21"/>
  <c r="N31" i="20"/>
  <c r="H29" i="20"/>
  <c r="C27" i="20"/>
  <c r="H40" i="19"/>
  <c r="M37" i="19"/>
  <c r="F32" i="19"/>
  <c r="D30" i="18"/>
  <c r="C27" i="18"/>
  <c r="L27" i="18"/>
  <c r="D23" i="18"/>
  <c r="N29" i="17"/>
  <c r="G27" i="17"/>
  <c r="F25" i="17"/>
  <c r="I31" i="16"/>
  <c r="H30" i="16"/>
  <c r="N28" i="16"/>
  <c r="I25" i="16"/>
  <c r="K23" i="16"/>
  <c r="F31" i="15"/>
  <c r="L30" i="15"/>
  <c r="M26" i="15"/>
  <c r="D23" i="15"/>
  <c r="H29" i="14"/>
  <c r="L28" i="14"/>
  <c r="I24" i="14"/>
  <c r="N27" i="13"/>
  <c r="H25" i="8"/>
  <c r="N25" i="8"/>
  <c r="I25" i="8"/>
  <c r="E25" i="8"/>
  <c r="I23" i="12"/>
  <c r="J23" i="12"/>
  <c r="G31" i="12"/>
  <c r="F31" i="12"/>
  <c r="C31" i="12"/>
  <c r="H29" i="11"/>
  <c r="N29" i="11"/>
  <c r="F29" i="11"/>
  <c r="M29" i="11"/>
  <c r="E29" i="11"/>
  <c r="K29" i="11"/>
  <c r="C29" i="11"/>
  <c r="G22" i="21"/>
  <c r="F30" i="17"/>
  <c r="K25" i="16"/>
  <c r="I30" i="21"/>
  <c r="I24" i="21"/>
  <c r="J29" i="20"/>
  <c r="H32" i="19"/>
  <c r="N27" i="18"/>
  <c r="H30" i="17"/>
  <c r="J27" i="17"/>
  <c r="L30" i="16"/>
  <c r="E27" i="13"/>
  <c r="E29" i="12"/>
  <c r="J29" i="11"/>
  <c r="D27" i="10"/>
  <c r="L30" i="10"/>
  <c r="M30" i="10"/>
  <c r="E26" i="6"/>
  <c r="M26" i="6"/>
  <c r="K26" i="6"/>
  <c r="H26" i="6"/>
  <c r="I24" i="5"/>
  <c r="G24" i="5"/>
  <c r="F24" i="5"/>
  <c r="E24" i="5"/>
  <c r="D24" i="5"/>
  <c r="N24" i="5"/>
  <c r="L24" i="5"/>
  <c r="J26" i="4"/>
  <c r="E26" i="4"/>
  <c r="N26" i="4"/>
  <c r="K26" i="4"/>
  <c r="I26" i="4"/>
  <c r="G26" i="4"/>
  <c r="N28" i="1"/>
  <c r="H28" i="1"/>
  <c r="G28" i="1"/>
  <c r="D28" i="1"/>
  <c r="C28" i="1"/>
  <c r="L28" i="1"/>
  <c r="K28" i="1"/>
  <c r="I28" i="1"/>
  <c r="I29" i="20"/>
  <c r="C27" i="13"/>
  <c r="E27" i="21"/>
  <c r="H22" i="21"/>
  <c r="D26" i="20"/>
  <c r="K40" i="19"/>
  <c r="L30" i="18"/>
  <c r="E27" i="18"/>
  <c r="N24" i="17"/>
  <c r="K30" i="21"/>
  <c r="N27" i="21"/>
  <c r="G25" i="21"/>
  <c r="K24" i="21"/>
  <c r="I22" i="21"/>
  <c r="C31" i="20"/>
  <c r="C29" i="20"/>
  <c r="K29" i="20"/>
  <c r="G26" i="20"/>
  <c r="D23" i="20"/>
  <c r="C40" i="19"/>
  <c r="L40" i="19"/>
  <c r="K38" i="19"/>
  <c r="F36" i="19"/>
  <c r="I32" i="19"/>
  <c r="N30" i="18"/>
  <c r="D28" i="18"/>
  <c r="F27" i="18"/>
  <c r="F26" i="18"/>
  <c r="E29" i="17"/>
  <c r="K28" i="17"/>
  <c r="K27" i="17"/>
  <c r="D23" i="17"/>
  <c r="N30" i="16"/>
  <c r="G26" i="16"/>
  <c r="C23" i="16"/>
  <c r="G29" i="15"/>
  <c r="F27" i="15"/>
  <c r="E25" i="15"/>
  <c r="G30" i="14"/>
  <c r="N29" i="14"/>
  <c r="D23" i="14"/>
  <c r="F30" i="13"/>
  <c r="F27" i="13"/>
  <c r="L29" i="11"/>
  <c r="J23" i="11"/>
  <c r="I23" i="11"/>
  <c r="E23" i="11"/>
  <c r="M31" i="11"/>
  <c r="I31" i="11"/>
  <c r="H31" i="11"/>
  <c r="D31" i="11"/>
  <c r="L27" i="9"/>
  <c r="K27" i="9"/>
  <c r="J28" i="8"/>
  <c r="N28" i="8"/>
  <c r="M28" i="8"/>
  <c r="K28" i="8"/>
  <c r="I28" i="8"/>
  <c r="C28" i="8"/>
  <c r="H27" i="10"/>
  <c r="M27" i="10"/>
  <c r="C27" i="10"/>
  <c r="K27" i="10"/>
  <c r="J27" i="10"/>
  <c r="G27" i="10"/>
  <c r="L22" i="21"/>
  <c r="F31" i="20"/>
  <c r="D40" i="19"/>
  <c r="G27" i="18"/>
  <c r="C25" i="18"/>
  <c r="C26" i="15"/>
  <c r="L30" i="14"/>
  <c r="G29" i="13"/>
  <c r="G27" i="13"/>
  <c r="N24" i="13"/>
  <c r="D24" i="13"/>
  <c r="N26" i="12"/>
  <c r="E26" i="12"/>
  <c r="K26" i="12"/>
  <c r="J26" i="12"/>
  <c r="H26" i="12"/>
  <c r="I27" i="10"/>
  <c r="G24" i="10"/>
  <c r="E24" i="10"/>
  <c r="C24" i="10"/>
  <c r="M24" i="10"/>
  <c r="K28" i="9"/>
  <c r="M28" i="9"/>
  <c r="E28" i="9"/>
  <c r="K28" i="6"/>
  <c r="C28" i="6"/>
  <c r="J28" i="6"/>
  <c r="I28" i="6"/>
  <c r="H28" i="6"/>
  <c r="G28" i="6"/>
  <c r="M28" i="6"/>
  <c r="E28" i="6"/>
  <c r="F26" i="5"/>
  <c r="L26" i="5"/>
  <c r="L28" i="4"/>
  <c r="D28" i="4"/>
  <c r="K28" i="4"/>
  <c r="C28" i="4"/>
  <c r="J28" i="4"/>
  <c r="I28" i="4"/>
  <c r="H28" i="4"/>
  <c r="N28" i="4"/>
  <c r="F28" i="4"/>
  <c r="L24" i="21"/>
  <c r="L29" i="20"/>
  <c r="M30" i="21"/>
  <c r="M24" i="21"/>
  <c r="N22" i="21"/>
  <c r="I31" i="20"/>
  <c r="E29" i="20"/>
  <c r="L26" i="20"/>
  <c r="H23" i="20"/>
  <c r="E40" i="19"/>
  <c r="N40" i="19"/>
  <c r="C32" i="19"/>
  <c r="J28" i="18"/>
  <c r="H27" i="18"/>
  <c r="J25" i="18"/>
  <c r="D27" i="17"/>
  <c r="M27" i="17"/>
  <c r="D30" i="16"/>
  <c r="C28" i="16"/>
  <c r="I29" i="15"/>
  <c r="E26" i="15"/>
  <c r="F24" i="15"/>
  <c r="H27" i="13"/>
  <c r="L31" i="12"/>
  <c r="C26" i="12"/>
  <c r="L27" i="10"/>
  <c r="G25" i="7"/>
  <c r="I25" i="7"/>
  <c r="H25" i="7"/>
  <c r="D25" i="7"/>
  <c r="F28" i="6"/>
  <c r="J24" i="5"/>
  <c r="I25" i="10"/>
  <c r="I23" i="8"/>
  <c r="D30" i="7"/>
  <c r="F24" i="7"/>
  <c r="C29" i="5"/>
  <c r="K29" i="5"/>
  <c r="G27" i="2"/>
  <c r="G26" i="2"/>
  <c r="N24" i="2"/>
  <c r="N23" i="2"/>
  <c r="C25" i="1"/>
  <c r="M25" i="1"/>
  <c r="E23" i="1"/>
  <c r="M23" i="1"/>
  <c r="M30" i="7"/>
  <c r="L24" i="7"/>
  <c r="K31" i="5"/>
  <c r="E29" i="5"/>
  <c r="M29" i="5"/>
  <c r="I27" i="2"/>
  <c r="M26" i="2"/>
  <c r="E25" i="1"/>
  <c r="N30" i="7"/>
  <c r="N24" i="7"/>
  <c r="N31" i="5"/>
  <c r="F29" i="5"/>
  <c r="N29" i="5"/>
  <c r="I23" i="5"/>
  <c r="J27" i="2"/>
  <c r="N26" i="2"/>
  <c r="F25" i="1"/>
  <c r="K27" i="2"/>
  <c r="I25" i="1"/>
  <c r="J31" i="8"/>
  <c r="G25" i="4"/>
  <c r="C26" i="2"/>
  <c r="J25" i="1"/>
  <c r="G26" i="1"/>
  <c r="N26" i="1"/>
  <c r="L26" i="1"/>
  <c r="H26" i="1"/>
  <c r="F26" i="1"/>
  <c r="E26" i="1"/>
  <c r="D26" i="1"/>
  <c r="H31" i="21"/>
  <c r="G30" i="21"/>
  <c r="C29" i="21"/>
  <c r="G28" i="21"/>
  <c r="M26" i="21"/>
  <c r="M23" i="21"/>
  <c r="J22" i="21"/>
  <c r="H30" i="20"/>
  <c r="D27" i="20"/>
  <c r="M27" i="20"/>
  <c r="C25" i="20"/>
  <c r="N25" i="20"/>
  <c r="K43" i="19"/>
  <c r="C38" i="19"/>
  <c r="L38" i="19"/>
  <c r="J37" i="19"/>
  <c r="I36" i="19"/>
  <c r="I31" i="18"/>
  <c r="J29" i="18"/>
  <c r="G26" i="18"/>
  <c r="F25" i="18"/>
  <c r="E23" i="18"/>
  <c r="M23" i="18"/>
  <c r="I31" i="17"/>
  <c r="C29" i="17"/>
  <c r="L29" i="17"/>
  <c r="N26" i="17"/>
  <c r="E23" i="17"/>
  <c r="M23" i="17"/>
  <c r="J30" i="16"/>
  <c r="K27" i="16"/>
  <c r="I26" i="16"/>
  <c r="J30" i="15"/>
  <c r="G27" i="15"/>
  <c r="I26" i="15"/>
  <c r="J24" i="15"/>
  <c r="M27" i="14"/>
  <c r="J24" i="14"/>
  <c r="C28" i="13"/>
  <c r="L28" i="13"/>
  <c r="K24" i="13"/>
  <c r="G29" i="12"/>
  <c r="K30" i="10"/>
  <c r="M28" i="10"/>
  <c r="F26" i="10"/>
  <c r="N26" i="10"/>
  <c r="M26" i="10"/>
  <c r="G26" i="10"/>
  <c r="C27" i="9"/>
  <c r="H27" i="8"/>
  <c r="I27" i="8"/>
  <c r="F27" i="8"/>
  <c r="E27" i="8"/>
  <c r="D27" i="8"/>
  <c r="N27" i="8"/>
  <c r="C27" i="8"/>
  <c r="M27" i="8"/>
  <c r="G25" i="5"/>
  <c r="N25" i="5"/>
  <c r="L25" i="5"/>
  <c r="I25" i="5"/>
  <c r="H25" i="5"/>
  <c r="E25" i="5"/>
  <c r="C25" i="5"/>
  <c r="H28" i="2"/>
  <c r="F28" i="2"/>
  <c r="D28" i="2"/>
  <c r="N28" i="2"/>
  <c r="L28" i="2"/>
  <c r="J28" i="2"/>
  <c r="J31" i="21"/>
  <c r="H30" i="21"/>
  <c r="F29" i="21"/>
  <c r="I28" i="21"/>
  <c r="D26" i="21"/>
  <c r="C22" i="21"/>
  <c r="K22" i="21"/>
  <c r="J30" i="20"/>
  <c r="E27" i="20"/>
  <c r="N27" i="20"/>
  <c r="D25" i="20"/>
  <c r="D24" i="20"/>
  <c r="M43" i="19"/>
  <c r="D38" i="19"/>
  <c r="M38" i="19"/>
  <c r="K37" i="19"/>
  <c r="K36" i="19"/>
  <c r="J31" i="18"/>
  <c r="K29" i="18"/>
  <c r="H26" i="18"/>
  <c r="H25" i="18"/>
  <c r="F23" i="18"/>
  <c r="N23" i="18"/>
  <c r="J31" i="17"/>
  <c r="D29" i="17"/>
  <c r="M29" i="17"/>
  <c r="C26" i="17"/>
  <c r="D25" i="17"/>
  <c r="F23" i="17"/>
  <c r="N23" i="17"/>
  <c r="C30" i="16"/>
  <c r="K30" i="16"/>
  <c r="M27" i="16"/>
  <c r="J26" i="16"/>
  <c r="K30" i="15"/>
  <c r="I27" i="15"/>
  <c r="J26" i="15"/>
  <c r="C24" i="15"/>
  <c r="K24" i="15"/>
  <c r="D30" i="14"/>
  <c r="C27" i="14"/>
  <c r="N27" i="14"/>
  <c r="C24" i="14"/>
  <c r="K24" i="14"/>
  <c r="D28" i="13"/>
  <c r="N28" i="13"/>
  <c r="D27" i="9"/>
  <c r="D27" i="7"/>
  <c r="M27" i="7"/>
  <c r="L27" i="7"/>
  <c r="J27" i="7"/>
  <c r="I27" i="7"/>
  <c r="H27" i="7"/>
  <c r="H29" i="12"/>
  <c r="F29" i="12"/>
  <c r="N29" i="12"/>
  <c r="M29" i="12"/>
  <c r="J29" i="21"/>
  <c r="F27" i="20"/>
  <c r="F25" i="20"/>
  <c r="E24" i="20"/>
  <c r="E38" i="19"/>
  <c r="N38" i="19"/>
  <c r="C31" i="18"/>
  <c r="K31" i="18"/>
  <c r="I26" i="18"/>
  <c r="G23" i="18"/>
  <c r="C31" i="17"/>
  <c r="K31" i="17"/>
  <c r="F26" i="17"/>
  <c r="G23" i="17"/>
  <c r="C27" i="16"/>
  <c r="N27" i="16"/>
  <c r="L27" i="15"/>
  <c r="D24" i="15"/>
  <c r="L24" i="15"/>
  <c r="D27" i="14"/>
  <c r="D24" i="14"/>
  <c r="L24" i="14"/>
  <c r="J29" i="12"/>
  <c r="K28" i="11"/>
  <c r="I28" i="11"/>
  <c r="G28" i="11"/>
  <c r="F28" i="11"/>
  <c r="N28" i="11"/>
  <c r="E28" i="11"/>
  <c r="L28" i="10"/>
  <c r="D28" i="10"/>
  <c r="J28" i="10"/>
  <c r="I28" i="10"/>
  <c r="H28" i="10"/>
  <c r="K31" i="21"/>
  <c r="J28" i="21"/>
  <c r="M31" i="21"/>
  <c r="M29" i="21"/>
  <c r="K28" i="21"/>
  <c r="E22" i="21"/>
  <c r="H27" i="20"/>
  <c r="F26" i="20"/>
  <c r="H25" i="20"/>
  <c r="F24" i="20"/>
  <c r="F38" i="19"/>
  <c r="C37" i="19"/>
  <c r="C36" i="19"/>
  <c r="M36" i="19"/>
  <c r="D31" i="18"/>
  <c r="L31" i="18"/>
  <c r="D29" i="18"/>
  <c r="M29" i="18"/>
  <c r="J26" i="18"/>
  <c r="K25" i="18"/>
  <c r="H23" i="18"/>
  <c r="D31" i="17"/>
  <c r="L31" i="17"/>
  <c r="F29" i="17"/>
  <c r="G26" i="17"/>
  <c r="H23" i="17"/>
  <c r="E30" i="16"/>
  <c r="E27" i="16"/>
  <c r="C26" i="16"/>
  <c r="M26" i="16"/>
  <c r="M30" i="15"/>
  <c r="M27" i="15"/>
  <c r="L26" i="15"/>
  <c r="E24" i="15"/>
  <c r="M24" i="15"/>
  <c r="J30" i="14"/>
  <c r="E27" i="14"/>
  <c r="G26" i="14"/>
  <c r="E24" i="14"/>
  <c r="M24" i="14"/>
  <c r="G28" i="13"/>
  <c r="E25" i="13"/>
  <c r="E28" i="12"/>
  <c r="H25" i="12"/>
  <c r="G25" i="12"/>
  <c r="C25" i="12"/>
  <c r="D28" i="11"/>
  <c r="C28" i="10"/>
  <c r="D29" i="10"/>
  <c r="I29" i="10"/>
  <c r="G29" i="10"/>
  <c r="K26" i="18"/>
  <c r="H26" i="17"/>
  <c r="F27" i="16"/>
  <c r="F27" i="14"/>
  <c r="G25" i="13"/>
  <c r="D30" i="11"/>
  <c r="L30" i="11"/>
  <c r="I30" i="11"/>
  <c r="J30" i="10"/>
  <c r="I30" i="10"/>
  <c r="G30" i="10"/>
  <c r="F30" i="10"/>
  <c r="N30" i="10"/>
  <c r="E30" i="10"/>
  <c r="L23" i="6"/>
  <c r="G23" i="6"/>
  <c r="C23" i="6"/>
  <c r="C31" i="6"/>
  <c r="L31" i="6"/>
  <c r="I31" i="6"/>
  <c r="G31" i="6"/>
  <c r="D31" i="6"/>
  <c r="G23" i="4"/>
  <c r="M23" i="4"/>
  <c r="H23" i="4"/>
  <c r="D23" i="4"/>
  <c r="L31" i="4"/>
  <c r="M31" i="4"/>
  <c r="J31" i="4"/>
  <c r="I31" i="4"/>
  <c r="G31" i="4"/>
  <c r="D31" i="4"/>
  <c r="G38" i="19"/>
  <c r="D28" i="21"/>
  <c r="J27" i="20"/>
  <c r="H38" i="19"/>
  <c r="E35" i="19"/>
  <c r="F31" i="18"/>
  <c r="N31" i="18"/>
  <c r="C26" i="18"/>
  <c r="L26" i="18"/>
  <c r="J23" i="18"/>
  <c r="F31" i="17"/>
  <c r="N31" i="17"/>
  <c r="J26" i="17"/>
  <c r="J23" i="17"/>
  <c r="G27" i="16"/>
  <c r="F26" i="16"/>
  <c r="D30" i="15"/>
  <c r="G24" i="15"/>
  <c r="G27" i="14"/>
  <c r="J26" i="14"/>
  <c r="G24" i="14"/>
  <c r="I28" i="13"/>
  <c r="M25" i="13"/>
  <c r="H23" i="13"/>
  <c r="L23" i="13"/>
  <c r="D23" i="13"/>
  <c r="H30" i="11"/>
  <c r="J28" i="11"/>
  <c r="G23" i="11"/>
  <c r="F23" i="11"/>
  <c r="M23" i="11"/>
  <c r="D23" i="11"/>
  <c r="L23" i="11"/>
  <c r="C23" i="11"/>
  <c r="K23" i="11"/>
  <c r="G31" i="11"/>
  <c r="F31" i="11"/>
  <c r="L31" i="11"/>
  <c r="C31" i="11"/>
  <c r="K31" i="11"/>
  <c r="C30" i="10"/>
  <c r="F28" i="10"/>
  <c r="K26" i="9"/>
  <c r="G26" i="9"/>
  <c r="F26" i="9"/>
  <c r="E26" i="9"/>
  <c r="N26" i="9"/>
  <c r="D26" i="9"/>
  <c r="M26" i="9"/>
  <c r="L26" i="9"/>
  <c r="I27" i="20"/>
  <c r="M28" i="21"/>
  <c r="E28" i="21"/>
  <c r="N28" i="21"/>
  <c r="G23" i="21"/>
  <c r="K27" i="20"/>
  <c r="K25" i="20"/>
  <c r="E43" i="19"/>
  <c r="I38" i="19"/>
  <c r="D26" i="18"/>
  <c r="N26" i="18"/>
  <c r="C23" i="18"/>
  <c r="C23" i="17"/>
  <c r="H27" i="14"/>
  <c r="F24" i="13"/>
  <c r="J24" i="13"/>
  <c r="D29" i="12"/>
  <c r="I28" i="12"/>
  <c r="J28" i="12"/>
  <c r="N30" i="11"/>
  <c r="L28" i="11"/>
  <c r="I24" i="11"/>
  <c r="L24" i="11"/>
  <c r="D30" i="10"/>
  <c r="G28" i="10"/>
  <c r="J27" i="9"/>
  <c r="I27" i="9"/>
  <c r="H27" i="9"/>
  <c r="G27" i="9"/>
  <c r="N27" i="9"/>
  <c r="F27" i="9"/>
  <c r="M27" i="9"/>
  <c r="E27" i="9"/>
  <c r="H24" i="1"/>
  <c r="I28" i="7"/>
  <c r="C24" i="6"/>
  <c r="M24" i="6"/>
  <c r="M24" i="4"/>
  <c r="K25" i="10"/>
  <c r="J31" i="9"/>
  <c r="G28" i="9"/>
  <c r="G24" i="9"/>
  <c r="F28" i="8"/>
  <c r="F24" i="8"/>
  <c r="E29" i="7"/>
  <c r="M29" i="7"/>
  <c r="J28" i="7"/>
  <c r="K25" i="7"/>
  <c r="D29" i="6"/>
  <c r="D24" i="6"/>
  <c r="N24" i="6"/>
  <c r="K27" i="5"/>
  <c r="E29" i="4"/>
  <c r="M25" i="4"/>
  <c r="E30" i="2"/>
  <c r="N30" i="2"/>
  <c r="K29" i="2"/>
  <c r="H26" i="2"/>
  <c r="J24" i="1"/>
  <c r="C27" i="11"/>
  <c r="L25" i="10"/>
  <c r="K31" i="9"/>
  <c r="J28" i="9"/>
  <c r="L24" i="9"/>
  <c r="G31" i="8"/>
  <c r="G28" i="8"/>
  <c r="I24" i="8"/>
  <c r="F29" i="7"/>
  <c r="N29" i="7"/>
  <c r="L28" i="7"/>
  <c r="L25" i="7"/>
  <c r="H30" i="6"/>
  <c r="G29" i="6"/>
  <c r="C26" i="6"/>
  <c r="E24" i="6"/>
  <c r="F28" i="5"/>
  <c r="C27" i="5"/>
  <c r="L27" i="5"/>
  <c r="H24" i="5"/>
  <c r="I30" i="4"/>
  <c r="G29" i="4"/>
  <c r="C26" i="4"/>
  <c r="L26" i="4"/>
  <c r="C24" i="4"/>
  <c r="I31" i="2"/>
  <c r="F30" i="2"/>
  <c r="C29" i="2"/>
  <c r="M29" i="2"/>
  <c r="C27" i="2"/>
  <c r="M27" i="2"/>
  <c r="I26" i="2"/>
  <c r="I23" i="2"/>
  <c r="I29" i="1"/>
  <c r="E28" i="1"/>
  <c r="M28" i="1"/>
  <c r="G25" i="1"/>
  <c r="C24" i="1"/>
  <c r="K24" i="1"/>
  <c r="L28" i="9"/>
  <c r="H28" i="8"/>
  <c r="K24" i="8"/>
  <c r="G29" i="7"/>
  <c r="D28" i="7"/>
  <c r="M28" i="7"/>
  <c r="C25" i="7"/>
  <c r="M25" i="7"/>
  <c r="I30" i="6"/>
  <c r="K29" i="6"/>
  <c r="F24" i="6"/>
  <c r="C31" i="5"/>
  <c r="D27" i="5"/>
  <c r="M27" i="5"/>
  <c r="K30" i="4"/>
  <c r="H29" i="4"/>
  <c r="D26" i="4"/>
  <c r="M26" i="4"/>
  <c r="D24" i="4"/>
  <c r="J31" i="2"/>
  <c r="G30" i="2"/>
  <c r="E29" i="2"/>
  <c r="N29" i="2"/>
  <c r="E27" i="2"/>
  <c r="N27" i="2"/>
  <c r="J26" i="2"/>
  <c r="J23" i="2"/>
  <c r="F28" i="1"/>
  <c r="D24" i="1"/>
  <c r="M24" i="1"/>
  <c r="E28" i="7"/>
  <c r="N28" i="7"/>
  <c r="G24" i="6"/>
  <c r="F24" i="4"/>
  <c r="C31" i="9"/>
  <c r="N28" i="9"/>
  <c r="H23" i="9"/>
  <c r="N24" i="8"/>
  <c r="F28" i="7"/>
  <c r="E25" i="7"/>
  <c r="H24" i="6"/>
  <c r="J31" i="5"/>
  <c r="F27" i="5"/>
  <c r="D25" i="4"/>
  <c r="G24" i="4"/>
  <c r="J30" i="2"/>
  <c r="G29" i="2"/>
  <c r="D26" i="2"/>
  <c r="F24" i="1"/>
  <c r="F31" i="21"/>
  <c r="E23" i="21"/>
  <c r="G31" i="21"/>
  <c r="I29" i="21"/>
  <c r="C27" i="21"/>
  <c r="H25" i="21"/>
  <c r="G24" i="21"/>
  <c r="F23" i="21"/>
  <c r="H26" i="21"/>
  <c r="N26" i="21"/>
  <c r="D31" i="20"/>
  <c r="D30" i="20"/>
  <c r="N30" i="20"/>
  <c r="M26" i="20"/>
  <c r="L24" i="20"/>
  <c r="L27" i="21"/>
  <c r="D27" i="21"/>
  <c r="K28" i="20"/>
  <c r="C28" i="20"/>
  <c r="I28" i="20"/>
  <c r="I24" i="17"/>
  <c r="M24" i="17"/>
  <c r="E24" i="17"/>
  <c r="L24" i="17"/>
  <c r="K24" i="17"/>
  <c r="J24" i="17"/>
  <c r="H24" i="17"/>
  <c r="G24" i="17"/>
  <c r="F24" i="17"/>
  <c r="D24" i="17"/>
  <c r="H24" i="16"/>
  <c r="L24" i="16"/>
  <c r="D24" i="16"/>
  <c r="I24" i="16"/>
  <c r="G24" i="16"/>
  <c r="F24" i="16"/>
  <c r="E24" i="16"/>
  <c r="N24" i="16"/>
  <c r="C24" i="16"/>
  <c r="M24" i="16"/>
  <c r="K24" i="16"/>
  <c r="F27" i="21"/>
  <c r="C26" i="21"/>
  <c r="L26" i="21"/>
  <c r="K25" i="21"/>
  <c r="H23" i="21"/>
  <c r="J28" i="20"/>
  <c r="E26" i="20"/>
  <c r="L29" i="21"/>
  <c r="D29" i="21"/>
  <c r="L28" i="20"/>
  <c r="K30" i="20"/>
  <c r="C30" i="20"/>
  <c r="I30" i="20"/>
  <c r="G27" i="21"/>
  <c r="E29" i="21"/>
  <c r="N29" i="21"/>
  <c r="H27" i="21"/>
  <c r="M28" i="20"/>
  <c r="G23" i="20"/>
  <c r="M23" i="20"/>
  <c r="E23" i="20"/>
  <c r="K23" i="20"/>
  <c r="C23" i="20"/>
  <c r="G31" i="20"/>
  <c r="M31" i="20"/>
  <c r="E31" i="20"/>
  <c r="N33" i="19"/>
  <c r="F33" i="19"/>
  <c r="L33" i="19"/>
  <c r="D33" i="19"/>
  <c r="K33" i="19"/>
  <c r="C33" i="19"/>
  <c r="J33" i="19"/>
  <c r="I33" i="19"/>
  <c r="H33" i="19"/>
  <c r="N41" i="19"/>
  <c r="F41" i="19"/>
  <c r="L41" i="19"/>
  <c r="D41" i="19"/>
  <c r="J41" i="19"/>
  <c r="I41" i="19"/>
  <c r="H41" i="19"/>
  <c r="M24" i="18"/>
  <c r="E24" i="18"/>
  <c r="L24" i="18"/>
  <c r="D24" i="18"/>
  <c r="K24" i="18"/>
  <c r="C24" i="18"/>
  <c r="J24" i="18"/>
  <c r="I24" i="18"/>
  <c r="H24" i="18"/>
  <c r="G24" i="18"/>
  <c r="L23" i="21"/>
  <c r="D23" i="21"/>
  <c r="J23" i="21"/>
  <c r="L31" i="21"/>
  <c r="D31" i="21"/>
  <c r="D28" i="20"/>
  <c r="N28" i="20"/>
  <c r="K24" i="20"/>
  <c r="C24" i="20"/>
  <c r="I24" i="20"/>
  <c r="G24" i="20"/>
  <c r="G33" i="19"/>
  <c r="J24" i="16"/>
  <c r="I27" i="21"/>
  <c r="E31" i="21"/>
  <c r="N31" i="21"/>
  <c r="G29" i="21"/>
  <c r="J27" i="21"/>
  <c r="C23" i="21"/>
  <c r="N23" i="21"/>
  <c r="H24" i="21"/>
  <c r="N24" i="21"/>
  <c r="F24" i="21"/>
  <c r="L31" i="20"/>
  <c r="L30" i="20"/>
  <c r="E28" i="20"/>
  <c r="H24" i="20"/>
  <c r="I23" i="20"/>
  <c r="K41" i="19"/>
  <c r="M33" i="19"/>
  <c r="N35" i="19"/>
  <c r="F35" i="19"/>
  <c r="L35" i="19"/>
  <c r="D35" i="19"/>
  <c r="K35" i="19"/>
  <c r="C35" i="19"/>
  <c r="J35" i="19"/>
  <c r="I35" i="19"/>
  <c r="H35" i="19"/>
  <c r="N43" i="19"/>
  <c r="F43" i="19"/>
  <c r="L43" i="19"/>
  <c r="D43" i="19"/>
  <c r="J43" i="19"/>
  <c r="I43" i="19"/>
  <c r="H43" i="19"/>
  <c r="H29" i="21"/>
  <c r="K27" i="21"/>
  <c r="L25" i="21"/>
  <c r="D25" i="21"/>
  <c r="J25" i="21"/>
  <c r="M30" i="20"/>
  <c r="F28" i="20"/>
  <c r="J24" i="20"/>
  <c r="J23" i="20"/>
  <c r="K26" i="20"/>
  <c r="C26" i="20"/>
  <c r="I26" i="20"/>
  <c r="M41" i="19"/>
  <c r="H39" i="19"/>
  <c r="G30" i="18"/>
  <c r="G28" i="18"/>
  <c r="I30" i="17"/>
  <c r="C28" i="17"/>
  <c r="L28" i="17"/>
  <c r="M25" i="17"/>
  <c r="E25" i="17"/>
  <c r="I25" i="17"/>
  <c r="G28" i="16"/>
  <c r="L25" i="16"/>
  <c r="D25" i="16"/>
  <c r="H25" i="16"/>
  <c r="M28" i="15"/>
  <c r="K23" i="15"/>
  <c r="C23" i="15"/>
  <c r="J23" i="15"/>
  <c r="F23" i="15"/>
  <c r="E23" i="15"/>
  <c r="L23" i="15"/>
  <c r="K31" i="15"/>
  <c r="C31" i="15"/>
  <c r="J31" i="15"/>
  <c r="N31" i="15"/>
  <c r="D31" i="15"/>
  <c r="H31" i="15"/>
  <c r="I29" i="13"/>
  <c r="H29" i="13"/>
  <c r="N29" i="13"/>
  <c r="E29" i="13"/>
  <c r="M29" i="13"/>
  <c r="D29" i="13"/>
  <c r="C29" i="13"/>
  <c r="L29" i="13"/>
  <c r="K29" i="13"/>
  <c r="F29" i="13"/>
  <c r="I39" i="19"/>
  <c r="H30" i="18"/>
  <c r="H28" i="18"/>
  <c r="D25" i="18"/>
  <c r="L25" i="18"/>
  <c r="J30" i="17"/>
  <c r="D28" i="17"/>
  <c r="N28" i="17"/>
  <c r="G25" i="17"/>
  <c r="I26" i="17"/>
  <c r="M26" i="17"/>
  <c r="E26" i="17"/>
  <c r="I28" i="16"/>
  <c r="C25" i="16"/>
  <c r="N25" i="16"/>
  <c r="M30" i="13"/>
  <c r="E30" i="13"/>
  <c r="K30" i="13"/>
  <c r="H30" i="13"/>
  <c r="G30" i="13"/>
  <c r="N30" i="13"/>
  <c r="L30" i="13"/>
  <c r="J30" i="13"/>
  <c r="I30" i="13"/>
  <c r="C30" i="13"/>
  <c r="J39" i="19"/>
  <c r="I30" i="18"/>
  <c r="I28" i="18"/>
  <c r="E25" i="18"/>
  <c r="M25" i="18"/>
  <c r="K30" i="17"/>
  <c r="H25" i="17"/>
  <c r="E25" i="16"/>
  <c r="L27" i="16"/>
  <c r="D27" i="16"/>
  <c r="H27" i="16"/>
  <c r="C28" i="15"/>
  <c r="H23" i="15"/>
  <c r="L24" i="12"/>
  <c r="D24" i="12"/>
  <c r="J24" i="12"/>
  <c r="I24" i="12"/>
  <c r="H24" i="12"/>
  <c r="G24" i="12"/>
  <c r="F24" i="12"/>
  <c r="N24" i="12"/>
  <c r="E24" i="12"/>
  <c r="M24" i="12"/>
  <c r="J30" i="18"/>
  <c r="C30" i="17"/>
  <c r="L30" i="17"/>
  <c r="M28" i="17"/>
  <c r="E28" i="17"/>
  <c r="H28" i="16"/>
  <c r="L28" i="16"/>
  <c r="D28" i="16"/>
  <c r="E25" i="20"/>
  <c r="M25" i="20"/>
  <c r="D39" i="19"/>
  <c r="L39" i="19"/>
  <c r="D37" i="19"/>
  <c r="L37" i="19"/>
  <c r="H36" i="19"/>
  <c r="B44" i="19"/>
  <c r="C30" i="18"/>
  <c r="K30" i="18"/>
  <c r="C28" i="18"/>
  <c r="K28" i="18"/>
  <c r="G25" i="18"/>
  <c r="D30" i="17"/>
  <c r="H28" i="17"/>
  <c r="K25" i="17"/>
  <c r="M28" i="16"/>
  <c r="G25" i="16"/>
  <c r="L29" i="16"/>
  <c r="D29" i="16"/>
  <c r="H29" i="16"/>
  <c r="M23" i="15"/>
  <c r="K27" i="15"/>
  <c r="C27" i="15"/>
  <c r="J27" i="15"/>
  <c r="H27" i="15"/>
  <c r="N27" i="15"/>
  <c r="D27" i="15"/>
  <c r="K24" i="12"/>
  <c r="M30" i="17"/>
  <c r="E30" i="17"/>
  <c r="G28" i="15"/>
  <c r="N28" i="15"/>
  <c r="F28" i="15"/>
  <c r="J28" i="15"/>
  <c r="D28" i="15"/>
  <c r="J25" i="14"/>
  <c r="I25" i="14"/>
  <c r="F25" i="14"/>
  <c r="E25" i="14"/>
  <c r="N25" i="14"/>
  <c r="D25" i="14"/>
  <c r="M25" i="14"/>
  <c r="C25" i="14"/>
  <c r="L25" i="14"/>
  <c r="G25" i="14"/>
  <c r="B32" i="21"/>
  <c r="F39" i="19"/>
  <c r="F37" i="19"/>
  <c r="J32" i="19"/>
  <c r="E30" i="18"/>
  <c r="E28" i="18"/>
  <c r="E26" i="18"/>
  <c r="G30" i="17"/>
  <c r="J28" i="17"/>
  <c r="D26" i="17"/>
  <c r="C25" i="17"/>
  <c r="N25" i="17"/>
  <c r="E28" i="16"/>
  <c r="J25" i="16"/>
  <c r="L23" i="16"/>
  <c r="D23" i="16"/>
  <c r="H23" i="16"/>
  <c r="L31" i="16"/>
  <c r="D31" i="16"/>
  <c r="H31" i="16"/>
  <c r="K28" i="15"/>
  <c r="D26" i="16"/>
  <c r="G26" i="15"/>
  <c r="N26" i="15"/>
  <c r="F26" i="15"/>
  <c r="C30" i="14"/>
  <c r="C29" i="14"/>
  <c r="M29" i="14"/>
  <c r="K28" i="14"/>
  <c r="D25" i="13"/>
  <c r="H23" i="12"/>
  <c r="G23" i="12"/>
  <c r="F23" i="12"/>
  <c r="N23" i="12"/>
  <c r="E23" i="12"/>
  <c r="M23" i="12"/>
  <c r="D23" i="12"/>
  <c r="L23" i="12"/>
  <c r="C23" i="12"/>
  <c r="K23" i="12"/>
  <c r="H31" i="12"/>
  <c r="N31" i="12"/>
  <c r="E31" i="12"/>
  <c r="M31" i="12"/>
  <c r="D31" i="12"/>
  <c r="K31" i="12"/>
  <c r="J31" i="12"/>
  <c r="I31" i="12"/>
  <c r="K29" i="15"/>
  <c r="C29" i="15"/>
  <c r="J29" i="15"/>
  <c r="H30" i="14"/>
  <c r="N26" i="14"/>
  <c r="F26" i="14"/>
  <c r="M26" i="14"/>
  <c r="E26" i="14"/>
  <c r="H25" i="13"/>
  <c r="L29" i="15"/>
  <c r="G30" i="15"/>
  <c r="N30" i="15"/>
  <c r="F30" i="15"/>
  <c r="I30" i="14"/>
  <c r="C26" i="14"/>
  <c r="J27" i="14"/>
  <c r="I27" i="14"/>
  <c r="M24" i="13"/>
  <c r="E24" i="13"/>
  <c r="L24" i="13"/>
  <c r="C24" i="13"/>
  <c r="I24" i="13"/>
  <c r="H24" i="13"/>
  <c r="N28" i="14"/>
  <c r="F28" i="14"/>
  <c r="M28" i="14"/>
  <c r="E28" i="14"/>
  <c r="I25" i="13"/>
  <c r="F25" i="13"/>
  <c r="L25" i="13"/>
  <c r="C25" i="13"/>
  <c r="K25" i="13"/>
  <c r="I28" i="14"/>
  <c r="J29" i="14"/>
  <c r="I29" i="14"/>
  <c r="N25" i="13"/>
  <c r="M26" i="13"/>
  <c r="E26" i="13"/>
  <c r="I26" i="13"/>
  <c r="F26" i="13"/>
  <c r="N26" i="13"/>
  <c r="D26" i="13"/>
  <c r="N30" i="14"/>
  <c r="F30" i="14"/>
  <c r="M30" i="14"/>
  <c r="E30" i="14"/>
  <c r="M30" i="9"/>
  <c r="E30" i="9"/>
  <c r="K30" i="9"/>
  <c r="C30" i="9"/>
  <c r="J30" i="9"/>
  <c r="I30" i="9"/>
  <c r="H30" i="9"/>
  <c r="G30" i="9"/>
  <c r="F30" i="9"/>
  <c r="D30" i="9"/>
  <c r="N30" i="9"/>
  <c r="G28" i="12"/>
  <c r="D27" i="11"/>
  <c r="G24" i="11"/>
  <c r="J29" i="10"/>
  <c r="C26" i="10"/>
  <c r="H23" i="10"/>
  <c r="N23" i="10"/>
  <c r="F23" i="10"/>
  <c r="M23" i="10"/>
  <c r="E23" i="10"/>
  <c r="H31" i="10"/>
  <c r="N31" i="10"/>
  <c r="F31" i="10"/>
  <c r="M31" i="10"/>
  <c r="E31" i="10"/>
  <c r="K29" i="12"/>
  <c r="H28" i="12"/>
  <c r="E27" i="12"/>
  <c r="N27" i="12"/>
  <c r="I25" i="12"/>
  <c r="L26" i="12"/>
  <c r="D26" i="12"/>
  <c r="E27" i="11"/>
  <c r="G26" i="11"/>
  <c r="H25" i="11"/>
  <c r="H24" i="11"/>
  <c r="M30" i="11"/>
  <c r="E30" i="11"/>
  <c r="K30" i="11"/>
  <c r="C30" i="11"/>
  <c r="J30" i="11"/>
  <c r="K29" i="10"/>
  <c r="E26" i="10"/>
  <c r="G23" i="10"/>
  <c r="L24" i="10"/>
  <c r="D24" i="10"/>
  <c r="J24" i="10"/>
  <c r="I24" i="10"/>
  <c r="M24" i="9"/>
  <c r="E24" i="9"/>
  <c r="K24" i="9"/>
  <c r="C24" i="9"/>
  <c r="J24" i="9"/>
  <c r="I24" i="9"/>
  <c r="H24" i="9"/>
  <c r="M28" i="13"/>
  <c r="E28" i="13"/>
  <c r="C29" i="12"/>
  <c r="L29" i="12"/>
  <c r="J25" i="12"/>
  <c r="H27" i="11"/>
  <c r="C31" i="10"/>
  <c r="L29" i="10"/>
  <c r="I23" i="10"/>
  <c r="H25" i="10"/>
  <c r="N25" i="10"/>
  <c r="F25" i="10"/>
  <c r="M25" i="10"/>
  <c r="E25" i="10"/>
  <c r="I25" i="9"/>
  <c r="G25" i="9"/>
  <c r="N25" i="9"/>
  <c r="F25" i="9"/>
  <c r="M25" i="9"/>
  <c r="E25" i="9"/>
  <c r="L25" i="9"/>
  <c r="D25" i="9"/>
  <c r="L26" i="8"/>
  <c r="D26" i="8"/>
  <c r="J26" i="8"/>
  <c r="I26" i="8"/>
  <c r="H26" i="8"/>
  <c r="G26" i="8"/>
  <c r="F26" i="8"/>
  <c r="N26" i="8"/>
  <c r="E26" i="8"/>
  <c r="M26" i="8"/>
  <c r="C26" i="8"/>
  <c r="L28" i="12"/>
  <c r="D28" i="12"/>
  <c r="J27" i="11"/>
  <c r="M24" i="11"/>
  <c r="E24" i="11"/>
  <c r="K24" i="11"/>
  <c r="C24" i="11"/>
  <c r="J24" i="11"/>
  <c r="L26" i="10"/>
  <c r="D26" i="10"/>
  <c r="J26" i="10"/>
  <c r="I26" i="10"/>
  <c r="K28" i="12"/>
  <c r="K27" i="11"/>
  <c r="N24" i="11"/>
  <c r="I25" i="11"/>
  <c r="G25" i="11"/>
  <c r="N25" i="11"/>
  <c r="F25" i="11"/>
  <c r="C29" i="10"/>
  <c r="H26" i="10"/>
  <c r="K23" i="10"/>
  <c r="C28" i="12"/>
  <c r="M28" i="12"/>
  <c r="D25" i="12"/>
  <c r="M25" i="12"/>
  <c r="M26" i="11"/>
  <c r="E26" i="11"/>
  <c r="K26" i="11"/>
  <c r="C26" i="11"/>
  <c r="J26" i="11"/>
  <c r="K26" i="10"/>
  <c r="I27" i="11"/>
  <c r="G27" i="11"/>
  <c r="N27" i="11"/>
  <c r="F27" i="11"/>
  <c r="H29" i="10"/>
  <c r="N29" i="10"/>
  <c r="F29" i="10"/>
  <c r="M29" i="10"/>
  <c r="E29" i="10"/>
  <c r="D31" i="9"/>
  <c r="L31" i="9"/>
  <c r="H28" i="9"/>
  <c r="D23" i="9"/>
  <c r="L23" i="9"/>
  <c r="C31" i="8"/>
  <c r="K31" i="8"/>
  <c r="C29" i="8"/>
  <c r="L29" i="8"/>
  <c r="J25" i="8"/>
  <c r="G24" i="8"/>
  <c r="D23" i="8"/>
  <c r="M23" i="8"/>
  <c r="E30" i="7"/>
  <c r="G26" i="7"/>
  <c r="K26" i="7"/>
  <c r="C26" i="7"/>
  <c r="J26" i="7"/>
  <c r="I25" i="6"/>
  <c r="I23" i="6"/>
  <c r="N26" i="6"/>
  <c r="F26" i="6"/>
  <c r="L26" i="6"/>
  <c r="D26" i="6"/>
  <c r="J26" i="6"/>
  <c r="I26" i="6"/>
  <c r="C28" i="11"/>
  <c r="F27" i="10"/>
  <c r="N27" i="10"/>
  <c r="E31" i="9"/>
  <c r="M31" i="9"/>
  <c r="E29" i="9"/>
  <c r="I28" i="9"/>
  <c r="I26" i="9"/>
  <c r="E23" i="9"/>
  <c r="M23" i="9"/>
  <c r="D31" i="8"/>
  <c r="L31" i="8"/>
  <c r="D29" i="8"/>
  <c r="M29" i="8"/>
  <c r="G27" i="8"/>
  <c r="K25" i="8"/>
  <c r="H24" i="8"/>
  <c r="E23" i="8"/>
  <c r="N23" i="8"/>
  <c r="L28" i="8"/>
  <c r="D28" i="8"/>
  <c r="F30" i="7"/>
  <c r="I26" i="7"/>
  <c r="K27" i="7"/>
  <c r="C27" i="7"/>
  <c r="G27" i="7"/>
  <c r="N27" i="7"/>
  <c r="F27" i="7"/>
  <c r="G26" i="6"/>
  <c r="K25" i="6"/>
  <c r="K23" i="6"/>
  <c r="F23" i="9"/>
  <c r="N23" i="9"/>
  <c r="E31" i="8"/>
  <c r="M31" i="8"/>
  <c r="C25" i="8"/>
  <c r="L25" i="8"/>
  <c r="F23" i="8"/>
  <c r="G30" i="7"/>
  <c r="L25" i="6"/>
  <c r="C28" i="9"/>
  <c r="C26" i="9"/>
  <c r="F31" i="8"/>
  <c r="N31" i="8"/>
  <c r="F29" i="8"/>
  <c r="J27" i="8"/>
  <c r="D25" i="8"/>
  <c r="M25" i="8"/>
  <c r="G23" i="8"/>
  <c r="J29" i="6"/>
  <c r="H29" i="6"/>
  <c r="N29" i="6"/>
  <c r="F29" i="6"/>
  <c r="M29" i="6"/>
  <c r="E29" i="6"/>
  <c r="G23" i="5"/>
  <c r="K23" i="5"/>
  <c r="J23" i="5"/>
  <c r="H23" i="5"/>
  <c r="F23" i="5"/>
  <c r="N23" i="5"/>
  <c r="E23" i="5"/>
  <c r="M23" i="5"/>
  <c r="D23" i="5"/>
  <c r="I31" i="5"/>
  <c r="G31" i="5"/>
  <c r="M31" i="5"/>
  <c r="E31" i="5"/>
  <c r="L31" i="5"/>
  <c r="D31" i="5"/>
  <c r="K30" i="7"/>
  <c r="C30" i="7"/>
  <c r="J30" i="7"/>
  <c r="F25" i="8"/>
  <c r="J23" i="8"/>
  <c r="L24" i="8"/>
  <c r="D24" i="8"/>
  <c r="L30" i="7"/>
  <c r="C25" i="6"/>
  <c r="J23" i="6"/>
  <c r="H23" i="6"/>
  <c r="N23" i="6"/>
  <c r="F23" i="6"/>
  <c r="M23" i="6"/>
  <c r="E23" i="6"/>
  <c r="J31" i="6"/>
  <c r="H31" i="6"/>
  <c r="N31" i="6"/>
  <c r="F31" i="6"/>
  <c r="M31" i="6"/>
  <c r="E31" i="6"/>
  <c r="K23" i="8"/>
  <c r="G24" i="7"/>
  <c r="M24" i="7"/>
  <c r="E24" i="7"/>
  <c r="K24" i="7"/>
  <c r="C24" i="7"/>
  <c r="J24" i="7"/>
  <c r="K31" i="6"/>
  <c r="I29" i="6"/>
  <c r="D23" i="6"/>
  <c r="C23" i="5"/>
  <c r="K26" i="5"/>
  <c r="C26" i="5"/>
  <c r="J26" i="5"/>
  <c r="I26" i="5"/>
  <c r="G26" i="5"/>
  <c r="N26" i="5"/>
  <c r="E26" i="5"/>
  <c r="M26" i="5"/>
  <c r="D26" i="5"/>
  <c r="J25" i="6"/>
  <c r="H25" i="6"/>
  <c r="N25" i="6"/>
  <c r="F25" i="6"/>
  <c r="M25" i="6"/>
  <c r="E25" i="6"/>
  <c r="F31" i="7"/>
  <c r="N31" i="7"/>
  <c r="F25" i="7"/>
  <c r="N25" i="7"/>
  <c r="F23" i="7"/>
  <c r="N23" i="7"/>
  <c r="I24" i="6"/>
  <c r="J25" i="5"/>
  <c r="K31" i="4"/>
  <c r="H27" i="4"/>
  <c r="K25" i="4"/>
  <c r="H24" i="4"/>
  <c r="E23" i="4"/>
  <c r="N29" i="4"/>
  <c r="F29" i="4"/>
  <c r="C28" i="7"/>
  <c r="G23" i="7"/>
  <c r="F27" i="6"/>
  <c r="K25" i="5"/>
  <c r="K28" i="5"/>
  <c r="C28" i="5"/>
  <c r="C31" i="4"/>
  <c r="I27" i="4"/>
  <c r="C25" i="4"/>
  <c r="L25" i="4"/>
  <c r="I24" i="4"/>
  <c r="N23" i="4"/>
  <c r="F23" i="4"/>
  <c r="N31" i="4"/>
  <c r="F31" i="4"/>
  <c r="D25" i="5"/>
  <c r="M25" i="5"/>
  <c r="E31" i="4"/>
  <c r="K27" i="4"/>
  <c r="I23" i="4"/>
  <c r="J23" i="4"/>
  <c r="N25" i="4"/>
  <c r="F25" i="4"/>
  <c r="C23" i="7"/>
  <c r="F25" i="5"/>
  <c r="K24" i="5"/>
  <c r="C24" i="5"/>
  <c r="H31" i="4"/>
  <c r="D27" i="4"/>
  <c r="H25" i="4"/>
  <c r="E24" i="4"/>
  <c r="N24" i="4"/>
  <c r="K23" i="4"/>
  <c r="C23" i="4"/>
  <c r="L23" i="4"/>
  <c r="N27" i="4"/>
  <c r="F27" i="4"/>
  <c r="I24" i="2"/>
  <c r="I26" i="1"/>
  <c r="C28" i="2"/>
  <c r="K28" i="2"/>
  <c r="C24" i="2"/>
  <c r="K24" i="2"/>
  <c r="J26" i="1"/>
  <c r="D24" i="2"/>
  <c r="L24" i="2"/>
  <c r="C26" i="1"/>
  <c r="K26" i="1"/>
  <c r="E28" i="2"/>
  <c r="M28" i="2"/>
  <c r="E24" i="2"/>
  <c r="M24" i="2"/>
  <c r="M26" i="1"/>
  <c r="G28" i="2"/>
  <c r="G24" i="2"/>
  <c r="D31" i="2"/>
  <c r="D29" i="2"/>
  <c r="D27" i="2"/>
  <c r="D25" i="2"/>
  <c r="D23" i="2"/>
  <c r="B3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3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3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3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3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3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3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3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3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3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32" i="9"/>
  <c r="N22" i="9"/>
  <c r="M22" i="9"/>
  <c r="L22" i="9"/>
  <c r="K22" i="9"/>
  <c r="J22" i="9"/>
  <c r="I22" i="9"/>
  <c r="H22" i="9"/>
  <c r="G22" i="9"/>
  <c r="F22" i="9"/>
  <c r="E22" i="9"/>
  <c r="D22" i="9"/>
  <c r="C22" i="9"/>
  <c r="B32" i="8"/>
  <c r="N22" i="8"/>
  <c r="M22" i="8"/>
  <c r="L22" i="8"/>
  <c r="K22" i="8"/>
  <c r="J22" i="8"/>
  <c r="I22" i="8"/>
  <c r="H22" i="8"/>
  <c r="G22" i="8"/>
  <c r="F22" i="8"/>
  <c r="E22" i="8"/>
  <c r="D22" i="8"/>
  <c r="C22" i="8"/>
  <c r="B32" i="7"/>
  <c r="N22" i="7"/>
  <c r="M22" i="7"/>
  <c r="L22" i="7"/>
  <c r="K22" i="7"/>
  <c r="J22" i="7"/>
  <c r="I22" i="7"/>
  <c r="H22" i="7"/>
  <c r="G22" i="7"/>
  <c r="F22" i="7"/>
  <c r="E22" i="7"/>
  <c r="D22" i="7"/>
  <c r="C22" i="7"/>
  <c r="B32" i="6"/>
  <c r="N22" i="6"/>
  <c r="M22" i="6"/>
  <c r="L22" i="6"/>
  <c r="K22" i="6"/>
  <c r="J22" i="6"/>
  <c r="I22" i="6"/>
  <c r="H22" i="6"/>
  <c r="G22" i="6"/>
  <c r="F22" i="6"/>
  <c r="E22" i="6"/>
  <c r="D22" i="6"/>
  <c r="C22" i="6"/>
  <c r="B32" i="5"/>
  <c r="N22" i="5"/>
  <c r="M22" i="5"/>
  <c r="L22" i="5"/>
  <c r="K22" i="5"/>
  <c r="J22" i="5"/>
  <c r="I22" i="5"/>
  <c r="H22" i="5"/>
  <c r="G22" i="5"/>
  <c r="F22" i="5"/>
  <c r="E22" i="5"/>
  <c r="D22" i="5"/>
  <c r="C22" i="5"/>
  <c r="B32" i="4"/>
  <c r="N22" i="4"/>
  <c r="M22" i="4"/>
  <c r="L22" i="4"/>
  <c r="K22" i="4"/>
  <c r="J22" i="4"/>
  <c r="I22" i="4"/>
  <c r="H22" i="4"/>
  <c r="G22" i="4"/>
  <c r="F22" i="4"/>
  <c r="E22" i="4"/>
  <c r="D22" i="4"/>
  <c r="C22" i="4"/>
  <c r="B32" i="3"/>
  <c r="N22" i="3"/>
  <c r="M22" i="3"/>
  <c r="L22" i="3"/>
  <c r="K22" i="3"/>
  <c r="J22" i="3"/>
  <c r="I22" i="3"/>
  <c r="H22" i="3"/>
  <c r="G22" i="3"/>
  <c r="F22" i="3"/>
  <c r="E22" i="3"/>
  <c r="D22" i="3"/>
  <c r="C22" i="3"/>
  <c r="B32" i="2"/>
  <c r="N22" i="2"/>
  <c r="M22" i="2"/>
  <c r="L22" i="2"/>
  <c r="K22" i="2"/>
  <c r="J22" i="2"/>
  <c r="I22" i="2"/>
  <c r="H22" i="2"/>
  <c r="G22" i="2"/>
  <c r="F22" i="2"/>
  <c r="E22" i="2"/>
  <c r="D22" i="2"/>
  <c r="C22" i="2"/>
  <c r="B32" i="1"/>
  <c r="N22" i="1"/>
  <c r="M22" i="1"/>
  <c r="L22" i="1"/>
  <c r="K22" i="1"/>
  <c r="J22" i="1"/>
  <c r="I22" i="1"/>
  <c r="H22" i="1"/>
  <c r="G22" i="1"/>
  <c r="F22" i="1"/>
  <c r="E22" i="1"/>
  <c r="D22" i="1"/>
  <c r="C22" i="1"/>
  <c r="D32" i="1" l="1"/>
  <c r="B37" i="1" s="1"/>
  <c r="M32" i="21"/>
  <c r="L32" i="3"/>
  <c r="F32" i="2"/>
  <c r="B39" i="2" s="1"/>
  <c r="J44" i="19"/>
  <c r="H32" i="14"/>
  <c r="G44" i="19"/>
  <c r="I32" i="21"/>
  <c r="D32" i="9"/>
  <c r="B37" i="9" s="1"/>
  <c r="K32" i="14"/>
  <c r="F32" i="13"/>
  <c r="B39" i="13" s="1"/>
  <c r="N32" i="20"/>
  <c r="F32" i="18"/>
  <c r="B39" i="18" s="1"/>
  <c r="E32" i="1"/>
  <c r="B38" i="1" s="1"/>
  <c r="H32" i="2"/>
  <c r="L32" i="14"/>
  <c r="I32" i="20"/>
  <c r="F32" i="1"/>
  <c r="B39" i="1" s="1"/>
  <c r="N32" i="1"/>
  <c r="I32" i="2"/>
  <c r="G32" i="12"/>
  <c r="J32" i="13"/>
  <c r="H32" i="15"/>
  <c r="C32" i="16"/>
  <c r="K32" i="16"/>
  <c r="F32" i="14"/>
  <c r="B39" i="14" s="1"/>
  <c r="I44" i="19"/>
  <c r="H44" i="19"/>
  <c r="N44" i="19"/>
  <c r="G32" i="1"/>
  <c r="D32" i="18"/>
  <c r="B37" i="18" s="1"/>
  <c r="L32" i="2"/>
  <c r="J32" i="21"/>
  <c r="C44" i="19"/>
  <c r="G32" i="21"/>
  <c r="C32" i="21"/>
  <c r="E44" i="19"/>
  <c r="B50" i="19" s="1"/>
  <c r="K32" i="21"/>
  <c r="E32" i="21"/>
  <c r="B38" i="21" s="1"/>
  <c r="F32" i="21"/>
  <c r="B39" i="21" s="1"/>
  <c r="N32" i="5"/>
  <c r="D32" i="7"/>
  <c r="B37" i="7" s="1"/>
  <c r="G32" i="8"/>
  <c r="D32" i="21"/>
  <c r="B37" i="21" s="1"/>
  <c r="D44" i="19"/>
  <c r="B49" i="19" s="1"/>
  <c r="K44" i="19"/>
  <c r="H32" i="21"/>
  <c r="L44" i="19"/>
  <c r="C32" i="1"/>
  <c r="E32" i="15"/>
  <c r="B38" i="15" s="1"/>
  <c r="N32" i="21"/>
  <c r="L32" i="1"/>
  <c r="G32" i="2"/>
  <c r="H32" i="5"/>
  <c r="C32" i="6"/>
  <c r="I32" i="8"/>
  <c r="G32" i="10"/>
  <c r="J32" i="11"/>
  <c r="E32" i="12"/>
  <c r="B38" i="12" s="1"/>
  <c r="F32" i="15"/>
  <c r="B39" i="15" s="1"/>
  <c r="G32" i="18"/>
  <c r="L32" i="6"/>
  <c r="G32" i="7"/>
  <c r="D32" i="14"/>
  <c r="B37" i="14" s="1"/>
  <c r="M32" i="17"/>
  <c r="E32" i="3"/>
  <c r="B38" i="3" s="1"/>
  <c r="H32" i="4"/>
  <c r="N32" i="6"/>
  <c r="K32" i="13"/>
  <c r="N32" i="14"/>
  <c r="G32" i="17"/>
  <c r="M44" i="19"/>
  <c r="J32" i="2"/>
  <c r="M32" i="3"/>
  <c r="C32" i="5"/>
  <c r="I32" i="7"/>
  <c r="L32" i="8"/>
  <c r="M32" i="11"/>
  <c r="I32" i="15"/>
  <c r="J32" i="18"/>
  <c r="H32" i="1"/>
  <c r="C32" i="2"/>
  <c r="K32" i="2"/>
  <c r="F32" i="3"/>
  <c r="B39" i="3" s="1"/>
  <c r="I32" i="4"/>
  <c r="G32" i="6"/>
  <c r="M32" i="8"/>
  <c r="H32" i="9"/>
  <c r="C32" i="10"/>
  <c r="K32" i="10"/>
  <c r="F32" i="11"/>
  <c r="B39" i="11" s="1"/>
  <c r="N32" i="11"/>
  <c r="D32" i="13"/>
  <c r="B37" i="13" s="1"/>
  <c r="L32" i="13"/>
  <c r="J32" i="15"/>
  <c r="M32" i="16"/>
  <c r="C32" i="18"/>
  <c r="L32" i="10"/>
  <c r="I32" i="17"/>
  <c r="L32" i="18"/>
  <c r="E32" i="20"/>
  <c r="B38" i="20" s="1"/>
  <c r="M32" i="5"/>
  <c r="E32" i="10"/>
  <c r="B38" i="10" s="1"/>
  <c r="D32" i="15"/>
  <c r="B37" i="15" s="1"/>
  <c r="M32" i="18"/>
  <c r="J32" i="4"/>
  <c r="J32" i="9"/>
  <c r="N32" i="13"/>
  <c r="K32" i="1"/>
  <c r="N32" i="2"/>
  <c r="I32" i="3"/>
  <c r="L32" i="4"/>
  <c r="E32" i="7"/>
  <c r="B38" i="7" s="1"/>
  <c r="M32" i="7"/>
  <c r="N32" i="10"/>
  <c r="N32" i="18"/>
  <c r="E32" i="4"/>
  <c r="B38" i="4" s="1"/>
  <c r="N32" i="7"/>
  <c r="H32" i="13"/>
  <c r="C32" i="14"/>
  <c r="D32" i="17"/>
  <c r="B37" i="17" s="1"/>
  <c r="H32" i="20"/>
  <c r="F44" i="19"/>
  <c r="B51" i="19" s="1"/>
  <c r="M32" i="10"/>
  <c r="N32" i="12"/>
  <c r="J32" i="16"/>
  <c r="E32" i="2"/>
  <c r="B38" i="2" s="1"/>
  <c r="F32" i="5"/>
  <c r="K32" i="12"/>
  <c r="M32" i="4"/>
  <c r="C32" i="3"/>
  <c r="G32" i="4"/>
  <c r="E32" i="6"/>
  <c r="B38" i="6" s="1"/>
  <c r="H32" i="7"/>
  <c r="N32" i="9"/>
  <c r="E32" i="14"/>
  <c r="B38" i="14" s="1"/>
  <c r="F32" i="17"/>
  <c r="B39" i="17" s="1"/>
  <c r="K32" i="5"/>
  <c r="F32" i="6"/>
  <c r="B39" i="6" s="1"/>
  <c r="D32" i="8"/>
  <c r="B37" i="8" s="1"/>
  <c r="G32" i="9"/>
  <c r="J32" i="10"/>
  <c r="E32" i="11"/>
  <c r="B38" i="11" s="1"/>
  <c r="H32" i="12"/>
  <c r="C32" i="13"/>
  <c r="D32" i="16"/>
  <c r="B37" i="16" s="1"/>
  <c r="L32" i="16"/>
  <c r="K32" i="20"/>
  <c r="L32" i="21"/>
  <c r="N32" i="3"/>
  <c r="D32" i="5"/>
  <c r="L32" i="5"/>
  <c r="J32" i="7"/>
  <c r="E32" i="8"/>
  <c r="B38" i="8" s="1"/>
  <c r="I32" i="12"/>
  <c r="G32" i="14"/>
  <c r="E32" i="16"/>
  <c r="B38" i="16" s="1"/>
  <c r="H32" i="17"/>
  <c r="K32" i="18"/>
  <c r="J32" i="20"/>
  <c r="I32" i="1"/>
  <c r="D32" i="2"/>
  <c r="B37" i="2" s="1"/>
  <c r="G32" i="3"/>
  <c r="E32" i="5"/>
  <c r="H32" i="6"/>
  <c r="C32" i="7"/>
  <c r="K32" i="7"/>
  <c r="F32" i="8"/>
  <c r="B39" i="8" s="1"/>
  <c r="N32" i="8"/>
  <c r="I32" i="9"/>
  <c r="D32" i="10"/>
  <c r="B37" i="10" s="1"/>
  <c r="G32" i="11"/>
  <c r="J32" i="12"/>
  <c r="E32" i="13"/>
  <c r="B38" i="13" s="1"/>
  <c r="M32" i="13"/>
  <c r="C32" i="15"/>
  <c r="K32" i="15"/>
  <c r="F32" i="16"/>
  <c r="B39" i="16" s="1"/>
  <c r="N32" i="16"/>
  <c r="C32" i="20"/>
  <c r="J32" i="1"/>
  <c r="M32" i="2"/>
  <c r="H32" i="3"/>
  <c r="C32" i="4"/>
  <c r="K32" i="4"/>
  <c r="I32" i="6"/>
  <c r="L32" i="7"/>
  <c r="H32" i="11"/>
  <c r="C32" i="12"/>
  <c r="I32" i="14"/>
  <c r="L32" i="15"/>
  <c r="G32" i="16"/>
  <c r="J32" i="17"/>
  <c r="E32" i="18"/>
  <c r="B38" i="18" s="1"/>
  <c r="D32" i="20"/>
  <c r="B37" i="20" s="1"/>
  <c r="L32" i="20"/>
  <c r="D32" i="4"/>
  <c r="G32" i="5"/>
  <c r="J32" i="6"/>
  <c r="H32" i="8"/>
  <c r="C32" i="9"/>
  <c r="K32" i="9"/>
  <c r="F32" i="10"/>
  <c r="B39" i="10" s="1"/>
  <c r="I32" i="11"/>
  <c r="D32" i="12"/>
  <c r="B37" i="12" s="1"/>
  <c r="L32" i="12"/>
  <c r="G32" i="13"/>
  <c r="J32" i="14"/>
  <c r="M32" i="15"/>
  <c r="H32" i="16"/>
  <c r="C32" i="17"/>
  <c r="K32" i="17"/>
  <c r="M32" i="20"/>
  <c r="F32" i="20"/>
  <c r="B39" i="20" s="1"/>
  <c r="J32" i="3"/>
  <c r="F32" i="7"/>
  <c r="B39" i="7" s="1"/>
  <c r="L32" i="9"/>
  <c r="M32" i="12"/>
  <c r="N32" i="15"/>
  <c r="L32" i="17"/>
  <c r="M32" i="1"/>
  <c r="F32" i="4"/>
  <c r="B39" i="4" s="1"/>
  <c r="D32" i="6"/>
  <c r="B37" i="6" s="1"/>
  <c r="J32" i="8"/>
  <c r="E32" i="9"/>
  <c r="B38" i="9" s="1"/>
  <c r="M32" i="9"/>
  <c r="H32" i="10"/>
  <c r="C32" i="11"/>
  <c r="K32" i="11"/>
  <c r="F32" i="12"/>
  <c r="B39" i="12" s="1"/>
  <c r="I32" i="13"/>
  <c r="G32" i="15"/>
  <c r="E32" i="17"/>
  <c r="B38" i="17" s="1"/>
  <c r="H32" i="18"/>
  <c r="G32" i="20"/>
  <c r="K32" i="6"/>
  <c r="I32" i="16"/>
  <c r="K32" i="3"/>
  <c r="N32" i="4"/>
  <c r="I32" i="5"/>
  <c r="D32" i="3"/>
  <c r="B37" i="3" s="1"/>
  <c r="J32" i="5"/>
  <c r="M32" i="6"/>
  <c r="C32" i="8"/>
  <c r="K32" i="8"/>
  <c r="F32" i="9"/>
  <c r="B39" i="9" s="1"/>
  <c r="I32" i="10"/>
  <c r="D32" i="11"/>
  <c r="B37" i="11" s="1"/>
  <c r="L32" i="11"/>
  <c r="M32" i="14"/>
  <c r="N32" i="17"/>
  <c r="I32" i="18"/>
  <c r="B40" i="17" l="1"/>
  <c r="C38" i="17" s="1"/>
  <c r="B40" i="15"/>
  <c r="C37" i="15" s="1"/>
  <c r="B40" i="14"/>
  <c r="C38" i="4"/>
  <c r="B40" i="5"/>
  <c r="B40" i="21"/>
  <c r="C37" i="21" s="1"/>
  <c r="B40" i="12"/>
  <c r="C39" i="12" s="1"/>
  <c r="B40" i="20"/>
  <c r="C38" i="20" s="1"/>
  <c r="B40" i="1"/>
  <c r="C38" i="1" s="1"/>
  <c r="B40" i="10"/>
  <c r="C38" i="10" s="1"/>
  <c r="B40" i="6"/>
  <c r="C38" i="6" s="1"/>
  <c r="B52" i="19"/>
  <c r="C49" i="19" s="1"/>
  <c r="B40" i="18"/>
  <c r="C37" i="18" s="1"/>
  <c r="B40" i="2"/>
  <c r="C37" i="2" s="1"/>
  <c r="B40" i="11"/>
  <c r="C38" i="11" s="1"/>
  <c r="B40" i="7"/>
  <c r="C37" i="7" s="1"/>
  <c r="B40" i="16"/>
  <c r="C39" i="16" s="1"/>
  <c r="B40" i="8"/>
  <c r="C39" i="8" s="1"/>
  <c r="C38" i="14"/>
  <c r="C37" i="14"/>
  <c r="B40" i="3"/>
  <c r="C38" i="3" s="1"/>
  <c r="B40" i="9"/>
  <c r="C39" i="9" s="1"/>
  <c r="C39" i="14"/>
  <c r="B40" i="13"/>
  <c r="C39" i="21" l="1"/>
  <c r="C38" i="21"/>
  <c r="C37" i="17"/>
  <c r="C39" i="17"/>
  <c r="C38" i="15"/>
  <c r="C39" i="15"/>
  <c r="C38" i="12"/>
  <c r="C37" i="12"/>
  <c r="C39" i="5"/>
  <c r="C37" i="5"/>
  <c r="C38" i="5"/>
  <c r="C39" i="2"/>
  <c r="C39" i="6"/>
  <c r="C38" i="2"/>
  <c r="C39" i="1"/>
  <c r="C37" i="1"/>
  <c r="C39" i="11"/>
  <c r="C38" i="16"/>
  <c r="C37" i="16"/>
  <c r="C39" i="10"/>
  <c r="C50" i="19"/>
  <c r="C39" i="20"/>
  <c r="C37" i="11"/>
  <c r="C51" i="19"/>
  <c r="C38" i="8"/>
  <c r="C37" i="20"/>
  <c r="C38" i="18"/>
  <c r="C37" i="8"/>
  <c r="C39" i="4"/>
  <c r="C39" i="7"/>
  <c r="C39" i="18"/>
  <c r="C37" i="6"/>
  <c r="C37" i="10"/>
  <c r="C40" i="12"/>
  <c r="C38" i="7"/>
  <c r="C40" i="17"/>
  <c r="C39" i="3"/>
  <c r="C37" i="3"/>
  <c r="C40" i="3" s="1"/>
  <c r="C40" i="14"/>
  <c r="C39" i="13"/>
  <c r="C37" i="13"/>
  <c r="C38" i="9"/>
  <c r="C37" i="9"/>
  <c r="C38" i="13"/>
  <c r="C40" i="21" l="1"/>
  <c r="C40" i="15"/>
  <c r="C40" i="2"/>
  <c r="C40" i="6"/>
  <c r="C40" i="1"/>
  <c r="C40" i="11"/>
  <c r="C40" i="16"/>
  <c r="C40" i="10"/>
  <c r="C40" i="5"/>
  <c r="C40" i="18"/>
  <c r="C52" i="19"/>
  <c r="C40" i="8"/>
  <c r="C40" i="20"/>
  <c r="C40" i="7"/>
  <c r="C40" i="9"/>
  <c r="C40" i="13"/>
</calcChain>
</file>

<file path=xl/sharedStrings.xml><?xml version="1.0" encoding="utf-8"?>
<sst xmlns="http://schemas.openxmlformats.org/spreadsheetml/2006/main" count="1566" uniqueCount="391">
  <si>
    <t>FICHA TÉCNICA DE PREPARAÇÃO</t>
  </si>
  <si>
    <t>MANJAR</t>
  </si>
  <si>
    <t>Data:</t>
  </si>
  <si>
    <t>Tipo de ficha técnica</t>
  </si>
  <si>
    <t>Industrializada</t>
  </si>
  <si>
    <t>Rendimento (porções)</t>
  </si>
  <si>
    <t>Custo total</t>
  </si>
  <si>
    <t>Categoria</t>
  </si>
  <si>
    <t>Sobremesa</t>
  </si>
  <si>
    <t>Rendimento (g)</t>
  </si>
  <si>
    <t>Custo por porção</t>
  </si>
  <si>
    <t>Setor</t>
  </si>
  <si>
    <t>Cozinha geral</t>
  </si>
  <si>
    <t>Peso da porção (g)</t>
  </si>
  <si>
    <t>Tempo médio de preparo</t>
  </si>
  <si>
    <t>Ingrediente</t>
  </si>
  <si>
    <t>Unidade</t>
  </si>
  <si>
    <t>Quantidade líquida</t>
  </si>
  <si>
    <t>Fator de correção</t>
  </si>
  <si>
    <t>Quantidade bruta</t>
  </si>
  <si>
    <t>Custo unitário</t>
  </si>
  <si>
    <t xml:space="preserve">Pudim em pó </t>
  </si>
  <si>
    <t>Leite integral</t>
  </si>
  <si>
    <t>Modo de preparo</t>
  </si>
  <si>
    <t>Conservação pós-cocção</t>
  </si>
  <si>
    <t>Equipamentos e utensílios</t>
  </si>
  <si>
    <t>Observações</t>
  </si>
  <si>
    <t>Valor Nutricional da porção</t>
  </si>
  <si>
    <t>Alimento</t>
  </si>
  <si>
    <t>Quantidade
(g)</t>
  </si>
  <si>
    <t>Energia 
(Kcal)</t>
  </si>
  <si>
    <t>Carboidratos
(g)</t>
  </si>
  <si>
    <t>Proteína
(g)</t>
  </si>
  <si>
    <t>Lipídeos
(g)</t>
  </si>
  <si>
    <t>Gordura Saturada
(g)</t>
  </si>
  <si>
    <t>Colesterol
(mg)</t>
  </si>
  <si>
    <t>Fibra
(g)</t>
  </si>
  <si>
    <t>Cálcio
(mg)</t>
  </si>
  <si>
    <t>Ferro
(mg)</t>
  </si>
  <si>
    <t>Sódio
(mg)</t>
  </si>
  <si>
    <t>Potássio
(mg)</t>
  </si>
  <si>
    <t>Vit K
(mg)</t>
  </si>
  <si>
    <t>Feijão carioca</t>
  </si>
  <si>
    <t>TOTAL</t>
  </si>
  <si>
    <t>Proporção de macronutrientes na porção</t>
  </si>
  <si>
    <t>Valor (g)</t>
  </si>
  <si>
    <t>Valor (%)</t>
  </si>
  <si>
    <t>Carboidratos</t>
  </si>
  <si>
    <t>Proteínas</t>
  </si>
  <si>
    <t>Lípideos</t>
  </si>
  <si>
    <t>Total</t>
  </si>
  <si>
    <t>CURAU</t>
  </si>
  <si>
    <t>Curau em pó sem leite</t>
  </si>
  <si>
    <t>GELATINA</t>
  </si>
  <si>
    <t>Gelatina em pó</t>
  </si>
  <si>
    <t>CUSCUZ DE FRANGO</t>
  </si>
  <si>
    <t>Estocáveis</t>
  </si>
  <si>
    <t>Guarnição</t>
  </si>
  <si>
    <t>Farinha de milho amarela</t>
  </si>
  <si>
    <t>Sal dietético</t>
  </si>
  <si>
    <t>Ovo (de galinha, inteiro)</t>
  </si>
  <si>
    <t>Tomate (com semente)</t>
  </si>
  <si>
    <t>Cebola</t>
  </si>
  <si>
    <t>Ervilha enlatada drenada</t>
  </si>
  <si>
    <t>Milho verde enlatado (drenado)</t>
  </si>
  <si>
    <t>Salsa</t>
  </si>
  <si>
    <t>JARDINEIRA DE LEGUMES</t>
  </si>
  <si>
    <t>Legumes</t>
  </si>
  <si>
    <t>Hortaliça congelada</t>
  </si>
  <si>
    <t>CHUCHU AO VAPOR</t>
  </si>
  <si>
    <t>Chuchu</t>
  </si>
  <si>
    <t>CENOURA ALHO E ÓLEO</t>
  </si>
  <si>
    <t>Cenoura crua</t>
  </si>
  <si>
    <t>ESPINAFRE REFOGADO</t>
  </si>
  <si>
    <t>Verduras</t>
  </si>
  <si>
    <t>Espinafre</t>
  </si>
  <si>
    <t>COUVE REFOGADA</t>
  </si>
  <si>
    <t>Couve manteiga</t>
  </si>
  <si>
    <t>ALMEIRÃO REFOGADO</t>
  </si>
  <si>
    <t>Almeirão</t>
  </si>
  <si>
    <t>OMELETE DE FORNO COM MANDIOQUINHA</t>
  </si>
  <si>
    <t>Ovos</t>
  </si>
  <si>
    <t>Prato proteico</t>
  </si>
  <si>
    <t>Mandioquinha congelada</t>
  </si>
  <si>
    <t>Flocos de batata</t>
  </si>
  <si>
    <t>Margarina com sal</t>
  </si>
  <si>
    <t>Milho (amido)</t>
  </si>
  <si>
    <t>OMELETE DE FORNO COM BATATAS</t>
  </si>
  <si>
    <t>Batata congelada</t>
  </si>
  <si>
    <t>SOBRECOXA ASSADA</t>
  </si>
  <si>
    <t>Frango</t>
  </si>
  <si>
    <t>Frango (sobrecoxa com pele)</t>
  </si>
  <si>
    <t>Vinagre</t>
  </si>
  <si>
    <t>SOBRECOXA ENSOPADA</t>
  </si>
  <si>
    <t>ISCAS DE FRANGO ACEBOLADAS</t>
  </si>
  <si>
    <t>Frango (peito sem pele)</t>
  </si>
  <si>
    <t>FRANGO XADREZ</t>
  </si>
  <si>
    <t>Brócolis congelado</t>
  </si>
  <si>
    <t>Cenoura congelada</t>
  </si>
  <si>
    <t>Amendoim cru</t>
  </si>
  <si>
    <t>CARNE MOÍDA</t>
  </si>
  <si>
    <t>Carne bovina</t>
  </si>
  <si>
    <t>Carne bovina (acém) moída</t>
  </si>
  <si>
    <t>Cebolinha</t>
  </si>
  <si>
    <t>BIFE DE PANELA</t>
  </si>
  <si>
    <t>Carne bovina (coxão duro, sem gordura)</t>
  </si>
  <si>
    <t>TEMPERO ALHO E ÓLEO</t>
  </si>
  <si>
    <t>Tempero</t>
  </si>
  <si>
    <t>Óleo de soja</t>
  </si>
  <si>
    <t>Alho</t>
  </si>
  <si>
    <t>FEIJÃO</t>
  </si>
  <si>
    <t>Leguminosas</t>
  </si>
  <si>
    <t>ARROZ</t>
  </si>
  <si>
    <t>Cereais</t>
  </si>
  <si>
    <t>Prato principal</t>
  </si>
  <si>
    <t>Arroz tipo 1, cru</t>
  </si>
  <si>
    <t>Energia (kcal)</t>
  </si>
  <si>
    <t>Carboidrato (g)</t>
  </si>
  <si>
    <t>Proteína (g)</t>
  </si>
  <si>
    <t>Lipídeos (g)</t>
  </si>
  <si>
    <t>Gordura Saturada (g)</t>
  </si>
  <si>
    <t>Colesterol (mg)</t>
  </si>
  <si>
    <t>Fibra (g)</t>
  </si>
  <si>
    <t>Cálcio (mg)</t>
  </si>
  <si>
    <t>Ferro (mg)</t>
  </si>
  <si>
    <t>Sódio (mg)</t>
  </si>
  <si>
    <t>Potássio (mg)</t>
  </si>
  <si>
    <t>Vitamina K</t>
  </si>
  <si>
    <t>Valor</t>
  </si>
  <si>
    <t>FATOR DE CORREÇÃO</t>
  </si>
  <si>
    <t>Abacate, cru</t>
  </si>
  <si>
    <t>Abacate</t>
  </si>
  <si>
    <t>Frutas e derivados</t>
  </si>
  <si>
    <t>kg</t>
  </si>
  <si>
    <t>Abacaxi, cru</t>
  </si>
  <si>
    <t>Abacaxi</t>
  </si>
  <si>
    <t>und</t>
  </si>
  <si>
    <t>Abóbora, cabotian, crua</t>
  </si>
  <si>
    <t>Abóbora japonesa</t>
  </si>
  <si>
    <t>Verduras, hortaliças e derivados</t>
  </si>
  <si>
    <t>Kg</t>
  </si>
  <si>
    <t>Abóbora, menina brasileira, crua</t>
  </si>
  <si>
    <t>Abóbora brasileira</t>
  </si>
  <si>
    <t>Abóbora, moranga, crua</t>
  </si>
  <si>
    <t>Abóbora moranga</t>
  </si>
  <si>
    <t>Abóbora, pescoço, crua</t>
  </si>
  <si>
    <t>Abóbora pescoço</t>
  </si>
  <si>
    <t>Abobrinha, italia, crua</t>
  </si>
  <si>
    <t>Abobrinha italiana</t>
  </si>
  <si>
    <t>Acelga, crua</t>
  </si>
  <si>
    <t>Acelga</t>
  </si>
  <si>
    <t>Achocolatado, pó</t>
  </si>
  <si>
    <t>Achocolatado em pó</t>
  </si>
  <si>
    <t>Produtos açucarados</t>
  </si>
  <si>
    <t>Açúcar, refinado</t>
  </si>
  <si>
    <t>Açúcar refinado</t>
  </si>
  <si>
    <t>Alface, americana, crua</t>
  </si>
  <si>
    <t>Alface americana</t>
  </si>
  <si>
    <t>Alface, crespa, crua</t>
  </si>
  <si>
    <t>Alface crespa</t>
  </si>
  <si>
    <t>Alface, lisa, crua</t>
  </si>
  <si>
    <t>Alface lisa</t>
  </si>
  <si>
    <t>Alho, cru</t>
  </si>
  <si>
    <t>Almeirão, cru</t>
  </si>
  <si>
    <t>Maço</t>
  </si>
  <si>
    <t>Amendoim, grão, cru</t>
  </si>
  <si>
    <t>Leguminosas e derivados</t>
  </si>
  <si>
    <t>Arroz, tipo 1, cru</t>
  </si>
  <si>
    <t>Cereais e derivados</t>
  </si>
  <si>
    <t>Atum, conserva em óleo</t>
  </si>
  <si>
    <t>Pescados e frutos do mar</t>
  </si>
  <si>
    <t>Aveia, flocos, crua</t>
  </si>
  <si>
    <t>Aveia em flocos</t>
  </si>
  <si>
    <t>Pacote</t>
  </si>
  <si>
    <t>Azeite, de oliva, exa virgem</t>
  </si>
  <si>
    <t>Azeite de oliva extra virgem</t>
  </si>
  <si>
    <t>Azeitona, preta, conserva</t>
  </si>
  <si>
    <t>Azeitona preta em conserva</t>
  </si>
  <si>
    <t>Outros alimentos industrializados</t>
  </si>
  <si>
    <t>Azeitona, verde, conserva</t>
  </si>
  <si>
    <t>Azeitona verde em conserva</t>
  </si>
  <si>
    <t>Banana, nanica, crua</t>
  </si>
  <si>
    <t>Banana nanica</t>
  </si>
  <si>
    <t>Banana, prata, crua</t>
  </si>
  <si>
    <t>Banana prata crua</t>
  </si>
  <si>
    <t>Batata, doce, crua</t>
  </si>
  <si>
    <t>Batata doce</t>
  </si>
  <si>
    <t>Batata, inglesa, crua</t>
  </si>
  <si>
    <t>Batata inglesa</t>
  </si>
  <si>
    <t>Berinjela, crua</t>
  </si>
  <si>
    <t>Berinjela</t>
  </si>
  <si>
    <t>Beterraba, crua</t>
  </si>
  <si>
    <t>Beterraba</t>
  </si>
  <si>
    <t>Biscoito de água individual</t>
  </si>
  <si>
    <t>Biscoito doce individual</t>
  </si>
  <si>
    <t>Bolo individual</t>
  </si>
  <si>
    <t>Brócolis, congelado</t>
  </si>
  <si>
    <t>Brócolis, cru</t>
  </si>
  <si>
    <t>Brócolis cru</t>
  </si>
  <si>
    <t>Café, pó, torrado</t>
  </si>
  <si>
    <t>Café em pó torrado</t>
  </si>
  <si>
    <t>Miscelâneas</t>
  </si>
  <si>
    <t>Pacote 500g</t>
  </si>
  <si>
    <t>Caqui, chocolate, cru</t>
  </si>
  <si>
    <t>Caqui chocolate</t>
  </si>
  <si>
    <t>Carne, bovina, acém, moído, cru</t>
  </si>
  <si>
    <t>Carnes e derivados</t>
  </si>
  <si>
    <t>Carne, bovina, acém, sem gordura, cru</t>
  </si>
  <si>
    <t>Carne bovina (acém sem gordura)</t>
  </si>
  <si>
    <t>Carne, bovina, coxão duro, sem gordura, cru</t>
  </si>
  <si>
    <t>Carne, bovina, coxão mole, sem gordura, cru</t>
  </si>
  <si>
    <t>Carne bovina (coxão mole, sem gordura)</t>
  </si>
  <si>
    <t>Carne, bovina, lagarto, cru</t>
  </si>
  <si>
    <t>Carne bovina (lagarto)</t>
  </si>
  <si>
    <t>Carne, bovina, patinho, sem gordura, cru</t>
  </si>
  <si>
    <t>Carne bovina (patinho, sem gordura)</t>
  </si>
  <si>
    <t>Catalonha, crua</t>
  </si>
  <si>
    <t>Catalonha</t>
  </si>
  <si>
    <t>Cebola, crua</t>
  </si>
  <si>
    <t>Cebolinha, crua</t>
  </si>
  <si>
    <t>Cenoura, congelada</t>
  </si>
  <si>
    <t>Cenoura, crua</t>
  </si>
  <si>
    <t>Chuchu, cru</t>
  </si>
  <si>
    <t>Coco ralado</t>
  </si>
  <si>
    <t>Couve, manteiga, crua</t>
  </si>
  <si>
    <t>Couve-flor, congelada</t>
  </si>
  <si>
    <t>Couve-flor congelada</t>
  </si>
  <si>
    <t>Couve-flor, crua</t>
  </si>
  <si>
    <t>Couve-flor crua</t>
  </si>
  <si>
    <t>Creme de Leite</t>
  </si>
  <si>
    <t>Creme de leite</t>
  </si>
  <si>
    <t>Leite e derivados</t>
  </si>
  <si>
    <t>Doce, de leite, cremoso</t>
  </si>
  <si>
    <t>Doce de leite cremoso</t>
  </si>
  <si>
    <t>Litro</t>
  </si>
  <si>
    <t>Doce em tablete</t>
  </si>
  <si>
    <t>Ervilha, enlatada, drenada</t>
  </si>
  <si>
    <t>Ervilha verde partida</t>
  </si>
  <si>
    <t>Escarola</t>
  </si>
  <si>
    <t>Espinafre, Nova Zelândia, cru</t>
  </si>
  <si>
    <t>Farinha, de mandioca, crua</t>
  </si>
  <si>
    <t>Farinha de mandioca crua</t>
  </si>
  <si>
    <t>Farinha, de trigo</t>
  </si>
  <si>
    <t>Farinha de trigo</t>
  </si>
  <si>
    <t>Feijão branco</t>
  </si>
  <si>
    <t>Feijão, broto, cru</t>
  </si>
  <si>
    <t>Feijão (broto, cru)</t>
  </si>
  <si>
    <t>Feijão, carioca, cru</t>
  </si>
  <si>
    <t>Feijão, preto, cru</t>
  </si>
  <si>
    <t>Feijão preto</t>
  </si>
  <si>
    <t>Fermento em pó, químico</t>
  </si>
  <si>
    <t>Fermento em pó químico</t>
  </si>
  <si>
    <t xml:space="preserve"> </t>
  </si>
  <si>
    <t>Frango, coxa, com pele, crua</t>
  </si>
  <si>
    <t>Frango (coxa com pele)</t>
  </si>
  <si>
    <t>Frango, coxa, sem pele, crua</t>
  </si>
  <si>
    <t>Frango (coxa sem pele)</t>
  </si>
  <si>
    <t>Frango, peito, sem pele, cru</t>
  </si>
  <si>
    <t>Frango, sobrecoxa, com pele, crua</t>
  </si>
  <si>
    <t>Frango, sobrecoxa, sem pele, crua</t>
  </si>
  <si>
    <t>Frango (sobrecoxa sem pele)</t>
  </si>
  <si>
    <t>Gelatina dietética – 12 g</t>
  </si>
  <si>
    <t>Gelatina dietética</t>
  </si>
  <si>
    <t>Goiaba, vermelha, com casca, crua</t>
  </si>
  <si>
    <t>Goiaba (vermelha, com casca)</t>
  </si>
  <si>
    <t>Grão-de-bico, cru</t>
  </si>
  <si>
    <t>Grão-de-bico</t>
  </si>
  <si>
    <t>Laranja, lima, crua</t>
  </si>
  <si>
    <t>Laranja lima</t>
  </si>
  <si>
    <t>Laranja, lima, suco</t>
  </si>
  <si>
    <t>Laranja lima (suco)</t>
  </si>
  <si>
    <t>Laranja, pêra, crua</t>
  </si>
  <si>
    <t>Laranja (pêra)</t>
  </si>
  <si>
    <t>Laranja, pêra, suco</t>
  </si>
  <si>
    <t>Laranja pêra (suco)</t>
  </si>
  <si>
    <t>Leite, condensado</t>
  </si>
  <si>
    <t>Leite condensado</t>
  </si>
  <si>
    <t>Leite, de coco</t>
  </si>
  <si>
    <t>Leite de coco</t>
  </si>
  <si>
    <t>Leite, de vaca, desnatado, pó</t>
  </si>
  <si>
    <t>Leite desnatado (em pó)</t>
  </si>
  <si>
    <t>Leite, de vaca, desnatado, UHT</t>
  </si>
  <si>
    <t>Leite desnatado (UHT)</t>
  </si>
  <si>
    <t>*</t>
  </si>
  <si>
    <t>Leite, de vaca, integral</t>
  </si>
  <si>
    <t>Leite, de vaca, integral, pó</t>
  </si>
  <si>
    <t>Leite integral (em pó)</t>
  </si>
  <si>
    <t>Lentilha, crua</t>
  </si>
  <si>
    <t>Lentilha</t>
  </si>
  <si>
    <t>Limão, tahiti, cru</t>
  </si>
  <si>
    <t>Limão tahiti</t>
  </si>
  <si>
    <t>Duzia</t>
  </si>
  <si>
    <t>Louro</t>
  </si>
  <si>
    <t>Maçã, Argentina, com casca, crua</t>
  </si>
  <si>
    <t>Maçã, Argentina (com casca)</t>
  </si>
  <si>
    <t>Maçã, Fuji, com casca, crua</t>
  </si>
  <si>
    <t>Maçã, Fuji (com casca)</t>
  </si>
  <si>
    <t>Macarrão, trigo, cru</t>
  </si>
  <si>
    <t>Macarrão (de trigo)</t>
  </si>
  <si>
    <t>Macarrão para sopa</t>
  </si>
  <si>
    <t>Macarrão, trigo, cru, com ovos</t>
  </si>
  <si>
    <t>Macarrão (com ovos)</t>
  </si>
  <si>
    <t>Mamão, Formosa, cru</t>
  </si>
  <si>
    <t>Mamão formosa</t>
  </si>
  <si>
    <t>Mamão, Papaia, cru</t>
  </si>
  <si>
    <t>Mamão papaia</t>
  </si>
  <si>
    <t>Mandioquinha</t>
  </si>
  <si>
    <t>Mandioca, crua</t>
  </si>
  <si>
    <t>Mandioca</t>
  </si>
  <si>
    <t>Manga, Haden, crua</t>
  </si>
  <si>
    <t>Manga Haden</t>
  </si>
  <si>
    <t>Manga, Palmer, crua</t>
  </si>
  <si>
    <t>Manga Palmer</t>
  </si>
  <si>
    <t>Manjericão, cru</t>
  </si>
  <si>
    <t>Manjericão</t>
  </si>
  <si>
    <t>Maracujá, cru</t>
  </si>
  <si>
    <t>Maracujá</t>
  </si>
  <si>
    <t>Margarina, com óleo interesterificado, com sal (65%de lipídeos)</t>
  </si>
  <si>
    <t>Margarina, com óleo interesterificado, sem sal (65% de lipídeos)</t>
  </si>
  <si>
    <t>Margarina sem sal</t>
  </si>
  <si>
    <t>Unidade 500g</t>
  </si>
  <si>
    <t>Melancia, crua</t>
  </si>
  <si>
    <t>Melancia</t>
  </si>
  <si>
    <t>Melão, cru</t>
  </si>
  <si>
    <t>Melão</t>
  </si>
  <si>
    <t>Mexerica, Murcote, crua</t>
  </si>
  <si>
    <t>Mexerica murcote</t>
  </si>
  <si>
    <t>Milho, amido, cru</t>
  </si>
  <si>
    <t>Unidade 1kg</t>
  </si>
  <si>
    <t>Milho, fubá, cru</t>
  </si>
  <si>
    <t>Milho (fubá)</t>
  </si>
  <si>
    <t>Milho, verde, cru</t>
  </si>
  <si>
    <t>Milho verde</t>
  </si>
  <si>
    <t>Milho, verde, enlatado, dredo</t>
  </si>
  <si>
    <t>Mostarda, folha, crua</t>
  </si>
  <si>
    <t>Mostarda (folha)</t>
  </si>
  <si>
    <t>Óleo, de canola</t>
  </si>
  <si>
    <t>Óleo de canola</t>
  </si>
  <si>
    <t>Óleo, de girassol</t>
  </si>
  <si>
    <t>Óleo de girassol</t>
  </si>
  <si>
    <t>Óleo, de milho</t>
  </si>
  <si>
    <t>Óleo de milho</t>
  </si>
  <si>
    <t>Óleo, de soja</t>
  </si>
  <si>
    <t>Orégano in natura</t>
  </si>
  <si>
    <t>Ovo, de galinha, inteiro, cru</t>
  </si>
  <si>
    <t>Ovos e derivados</t>
  </si>
  <si>
    <t>Paçoca, amendoim</t>
  </si>
  <si>
    <t>Paçoca de amendoim</t>
  </si>
  <si>
    <t>Pão, trigo, francês</t>
  </si>
  <si>
    <t>Pão francês</t>
  </si>
  <si>
    <t>Pão, trigo, sovado</t>
  </si>
  <si>
    <t>Pão sovado</t>
  </si>
  <si>
    <t>Pé-de-moleque, amendoim</t>
  </si>
  <si>
    <t>Pé-de-moleque</t>
  </si>
  <si>
    <t>Pepino, cru</t>
  </si>
  <si>
    <t>Pepino</t>
  </si>
  <si>
    <t>Pêra, Williams, crua</t>
  </si>
  <si>
    <t>Pêra Williams</t>
  </si>
  <si>
    <t>Pêssego, Aurora, cru</t>
  </si>
  <si>
    <t>Pêssego</t>
  </si>
  <si>
    <t>Pimentão, amarelo, cru</t>
  </si>
  <si>
    <t>Pimentão amarelo</t>
  </si>
  <si>
    <t>Pimentão, verde, cru</t>
  </si>
  <si>
    <t>Pimentão verde</t>
  </si>
  <si>
    <t>Pimentão, vermelho, cru</t>
  </si>
  <si>
    <t>Pimentão vermelho</t>
  </si>
  <si>
    <t>Porco, lombo, cru</t>
  </si>
  <si>
    <t>Porco (lombo)</t>
  </si>
  <si>
    <t xml:space="preserve">Pudim dietético – 35 g </t>
  </si>
  <si>
    <t>Pudim dietético</t>
  </si>
  <si>
    <t>Queijo, mozarela</t>
  </si>
  <si>
    <t>Queijo mozarela</t>
  </si>
  <si>
    <t>Queijo, parmesão</t>
  </si>
  <si>
    <t>Queijo parmesão</t>
  </si>
  <si>
    <t>Repolho, branco, cru</t>
  </si>
  <si>
    <t>Repolho branco</t>
  </si>
  <si>
    <t>Sal granulado sem Iodo 100% puro</t>
  </si>
  <si>
    <t>Sal, dietético</t>
  </si>
  <si>
    <t>Salsa, crua</t>
  </si>
  <si>
    <t>Suco líquido individual</t>
  </si>
  <si>
    <t>Tapioca farinha</t>
  </si>
  <si>
    <t>Tapioca (farinha)</t>
  </si>
  <si>
    <t>Tangerina, Poncã, crua</t>
  </si>
  <si>
    <t>Tangerina poncã</t>
  </si>
  <si>
    <t>Tomate, com semente, cru</t>
  </si>
  <si>
    <t>Tomate, salada</t>
  </si>
  <si>
    <t>Tomate (salada)</t>
  </si>
  <si>
    <t>Vagem congelada</t>
  </si>
  <si>
    <t>Vagem, crua</t>
  </si>
  <si>
    <t>Vagem</t>
  </si>
  <si>
    <t>Tempero alho e óleo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</si>
</sst>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/m/yyyy"/>
    <numFmt numFmtId="165" formatCode="_-&quot;R$ &quot;* #,##0.00_-;&quot;-R$ &quot;* #,##0.00_-;_-&quot;R$ &quot;* \-??_-;_-@_-"/>
    <numFmt numFmtId="166" formatCode="0.0"/>
    <numFmt numFmtId="167" formatCode="[$R$-416]\ #,##0.00;[Red]\-[$R$-416]\ #,##0.00"/>
  </numFmts>
  <fonts count="19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MS Sans Serif"/>
      <family val="2"/>
      <charset val="1"/>
    </font>
    <font>
      <b/>
      <sz val="14"/>
      <color rgb="FF000000"/>
      <name val="Calibri"/>
      <family val="2"/>
      <charset val="1"/>
    </font>
    <font>
      <b/>
      <i/>
      <sz val="16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2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indexed="63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9DC3E6"/>
        <bgColor rgb="FFBFBFBF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FFE699"/>
        <bgColor rgb="FFFFD966"/>
      </patternFill>
    </fill>
    <fill>
      <patternFill patternType="solid">
        <fgColor rgb="FFF4B183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E699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5" fillId="0" borderId="0"/>
    <xf numFmtId="0" fontId="1" fillId="0" borderId="0"/>
    <xf numFmtId="0" fontId="2" fillId="0" borderId="0"/>
    <xf numFmtId="0" fontId="3" fillId="0" borderId="0"/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3" fillId="0" borderId="0"/>
    <xf numFmtId="44" fontId="15" fillId="0" borderId="0" applyFont="0" applyFill="0" applyBorder="0" applyAlignment="0" applyProtection="0"/>
  </cellStyleXfs>
  <cellXfs count="121">
    <xf numFmtId="0" fontId="0" fillId="0" borderId="0" xfId="0"/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65" fontId="0" fillId="0" borderId="0" xfId="0" applyNumberFormat="1"/>
    <xf numFmtId="0" fontId="7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7" fillId="4" borderId="1" xfId="0" applyNumberFormat="1" applyFon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9" fillId="0" borderId="0" xfId="6" applyFont="1"/>
    <xf numFmtId="166" fontId="9" fillId="0" borderId="0" xfId="6" applyNumberFormat="1" applyFont="1"/>
    <xf numFmtId="0" fontId="1" fillId="0" borderId="0" xfId="6"/>
    <xf numFmtId="0" fontId="15" fillId="0" borderId="0" xfId="1"/>
    <xf numFmtId="166" fontId="6" fillId="6" borderId="1" xfId="6" applyNumberFormat="1" applyFont="1" applyFill="1" applyBorder="1" applyAlignment="1">
      <alignment horizontal="center" vertical="center" wrapText="1"/>
    </xf>
    <xf numFmtId="166" fontId="6" fillId="6" borderId="5" xfId="6" applyNumberFormat="1" applyFont="1" applyFill="1" applyBorder="1" applyAlignment="1">
      <alignment horizontal="center" vertical="center" wrapText="1"/>
    </xf>
    <xf numFmtId="166" fontId="6" fillId="6" borderId="6" xfId="6" applyNumberFormat="1" applyFont="1" applyFill="1" applyBorder="1" applyAlignment="1">
      <alignment horizontal="center" vertical="center" wrapText="1"/>
    </xf>
    <xf numFmtId="1" fontId="6" fillId="6" borderId="6" xfId="6" applyNumberFormat="1" applyFont="1" applyFill="1" applyBorder="1" applyAlignment="1">
      <alignment horizontal="center" vertical="center" wrapText="1"/>
    </xf>
    <xf numFmtId="1" fontId="6" fillId="7" borderId="6" xfId="6" applyNumberFormat="1" applyFont="1" applyFill="1" applyBorder="1" applyAlignment="1">
      <alignment horizontal="center" vertical="center" wrapText="1"/>
    </xf>
    <xf numFmtId="1" fontId="6" fillId="8" borderId="3" xfId="6" applyNumberFormat="1" applyFont="1" applyFill="1" applyBorder="1" applyAlignment="1">
      <alignment horizontal="center" vertical="center" wrapText="1"/>
    </xf>
    <xf numFmtId="0" fontId="10" fillId="0" borderId="1" xfId="6" applyFont="1" applyBorder="1"/>
    <xf numFmtId="0" fontId="10" fillId="0" borderId="7" xfId="6" applyFont="1" applyBorder="1"/>
    <xf numFmtId="166" fontId="10" fillId="0" borderId="1" xfId="9" applyNumberFormat="1" applyFont="1" applyBorder="1" applyAlignment="1">
      <alignment horizontal="center"/>
    </xf>
    <xf numFmtId="166" fontId="10" fillId="0" borderId="1" xfId="10" applyNumberFormat="1" applyFont="1" applyBorder="1" applyAlignment="1">
      <alignment horizontal="center"/>
    </xf>
    <xf numFmtId="166" fontId="10" fillId="0" borderId="1" xfId="7" applyNumberFormat="1" applyFont="1" applyBorder="1" applyAlignment="1">
      <alignment horizontal="center"/>
    </xf>
    <xf numFmtId="1" fontId="10" fillId="0" borderId="1" xfId="3" applyNumberFormat="1" applyFont="1" applyBorder="1" applyAlignment="1">
      <alignment horizontal="center"/>
    </xf>
    <xf numFmtId="1" fontId="10" fillId="0" borderId="1" xfId="9" applyNumberFormat="1" applyFont="1" applyBorder="1" applyAlignment="1">
      <alignment horizontal="center"/>
    </xf>
    <xf numFmtId="0" fontId="10" fillId="9" borderId="1" xfId="6" applyFont="1" applyFill="1" applyBorder="1" applyAlignment="1">
      <alignment horizontal="center"/>
    </xf>
    <xf numFmtId="0" fontId="11" fillId="9" borderId="1" xfId="1" applyFont="1" applyFill="1" applyBorder="1" applyAlignment="1">
      <alignment horizontal="center"/>
    </xf>
    <xf numFmtId="0" fontId="15" fillId="10" borderId="2" xfId="1" applyFill="1" applyBorder="1" applyAlignment="1">
      <alignment horizontal="center"/>
    </xf>
    <xf numFmtId="166" fontId="10" fillId="0" borderId="1" xfId="8" applyNumberFormat="1" applyFont="1" applyBorder="1" applyAlignment="1">
      <alignment horizontal="center"/>
    </xf>
    <xf numFmtId="1" fontId="10" fillId="0" borderId="1" xfId="7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167" fontId="11" fillId="9" borderId="1" xfId="0" applyNumberFormat="1" applyFont="1" applyFill="1" applyBorder="1" applyAlignment="1">
      <alignment horizontal="center"/>
    </xf>
    <xf numFmtId="1" fontId="10" fillId="0" borderId="1" xfId="7" applyNumberFormat="1" applyFont="1" applyBorder="1" applyAlignment="1">
      <alignment horizontal="center" vertical="top"/>
    </xf>
    <xf numFmtId="166" fontId="10" fillId="0" borderId="1" xfId="4" applyNumberFormat="1" applyFont="1" applyBorder="1" applyAlignment="1">
      <alignment horizontal="center"/>
    </xf>
    <xf numFmtId="1" fontId="10" fillId="0" borderId="1" xfId="3" applyNumberFormat="1" applyFont="1" applyBorder="1" applyAlignment="1">
      <alignment horizontal="center" wrapText="1"/>
    </xf>
    <xf numFmtId="166" fontId="10" fillId="0" borderId="1" xfId="3" applyNumberFormat="1" applyFont="1" applyBorder="1" applyAlignment="1">
      <alignment horizontal="center" wrapText="1"/>
    </xf>
    <xf numFmtId="1" fontId="10" fillId="0" borderId="1" xfId="10" applyNumberFormat="1" applyFont="1" applyBorder="1" applyAlignment="1">
      <alignment horizontal="center"/>
    </xf>
    <xf numFmtId="166" fontId="10" fillId="0" borderId="1" xfId="5" applyNumberFormat="1" applyFont="1" applyBorder="1" applyAlignment="1">
      <alignment horizontal="center"/>
    </xf>
    <xf numFmtId="0" fontId="10" fillId="0" borderId="1" xfId="10" applyFont="1" applyBorder="1"/>
    <xf numFmtId="0" fontId="11" fillId="0" borderId="1" xfId="1" applyFont="1" applyBorder="1"/>
    <xf numFmtId="0" fontId="11" fillId="0" borderId="1" xfId="0" applyFont="1" applyBorder="1"/>
    <xf numFmtId="0" fontId="10" fillId="11" borderId="7" xfId="0" applyFont="1" applyFill="1" applyBorder="1"/>
    <xf numFmtId="166" fontId="10" fillId="12" borderId="1" xfId="7" applyNumberFormat="1" applyFont="1" applyFill="1" applyBorder="1" applyAlignment="1">
      <alignment horizontal="center"/>
    </xf>
    <xf numFmtId="166" fontId="10" fillId="0" borderId="1" xfId="9" applyNumberFormat="1" applyFont="1" applyBorder="1" applyAlignment="1">
      <alignment horizontal="center" vertical="top" wrapText="1"/>
    </xf>
    <xf numFmtId="1" fontId="10" fillId="0" borderId="1" xfId="9" applyNumberFormat="1" applyFont="1" applyBorder="1" applyAlignment="1">
      <alignment horizontal="center" vertical="top" wrapText="1"/>
    </xf>
    <xf numFmtId="0" fontId="10" fillId="11" borderId="7" xfId="6" applyFont="1" applyFill="1" applyBorder="1"/>
    <xf numFmtId="0" fontId="11" fillId="0" borderId="7" xfId="1" applyFont="1" applyBorder="1"/>
    <xf numFmtId="166" fontId="10" fillId="0" borderId="1" xfId="1" applyNumberFormat="1" applyFont="1" applyBorder="1" applyAlignment="1">
      <alignment horizontal="center"/>
    </xf>
    <xf numFmtId="166" fontId="11" fillId="0" borderId="1" xfId="1" applyNumberFormat="1" applyFont="1" applyBorder="1" applyAlignment="1">
      <alignment horizontal="center" wrapText="1"/>
    </xf>
    <xf numFmtId="1" fontId="11" fillId="0" borderId="1" xfId="1" applyNumberFormat="1" applyFont="1" applyBorder="1" applyAlignment="1">
      <alignment horizontal="center"/>
    </xf>
    <xf numFmtId="166" fontId="11" fillId="0" borderId="1" xfId="1" applyNumberFormat="1" applyFont="1" applyBorder="1" applyAlignment="1">
      <alignment horizontal="center"/>
    </xf>
    <xf numFmtId="1" fontId="11" fillId="0" borderId="1" xfId="1" applyNumberFormat="1" applyFont="1" applyBorder="1" applyAlignment="1">
      <alignment horizontal="center" wrapText="1"/>
    </xf>
    <xf numFmtId="0" fontId="11" fillId="11" borderId="7" xfId="0" applyFont="1" applyFill="1" applyBorder="1"/>
    <xf numFmtId="166" fontId="10" fillId="12" borderId="1" xfId="1" applyNumberFormat="1" applyFont="1" applyFill="1" applyBorder="1" applyAlignment="1">
      <alignment horizontal="center"/>
    </xf>
    <xf numFmtId="0" fontId="11" fillId="11" borderId="7" xfId="1" applyFont="1" applyFill="1" applyBorder="1"/>
    <xf numFmtId="166" fontId="10" fillId="7" borderId="1" xfId="1" applyNumberFormat="1" applyFont="1" applyFill="1" applyBorder="1" applyAlignment="1">
      <alignment horizontal="center"/>
    </xf>
    <xf numFmtId="166" fontId="10" fillId="7" borderId="1" xfId="9" applyNumberFormat="1" applyFont="1" applyFill="1" applyBorder="1" applyAlignment="1">
      <alignment horizontal="center"/>
    </xf>
    <xf numFmtId="166" fontId="10" fillId="7" borderId="1" xfId="7" applyNumberFormat="1" applyFont="1" applyFill="1" applyBorder="1" applyAlignment="1">
      <alignment horizontal="center"/>
    </xf>
    <xf numFmtId="166" fontId="10" fillId="7" borderId="1" xfId="10" applyNumberFormat="1" applyFont="1" applyFill="1" applyBorder="1" applyAlignment="1">
      <alignment horizontal="center"/>
    </xf>
    <xf numFmtId="1" fontId="10" fillId="0" borderId="1" xfId="2" applyNumberFormat="1" applyFont="1" applyBorder="1" applyAlignment="1">
      <alignment horizontal="center"/>
    </xf>
    <xf numFmtId="166" fontId="10" fillId="0" borderId="1" xfId="7" applyNumberFormat="1" applyFont="1" applyBorder="1" applyAlignment="1">
      <alignment horizontal="center" vertical="top" wrapText="1"/>
    </xf>
    <xf numFmtId="0" fontId="11" fillId="0" borderId="7" xfId="0" applyFont="1" applyBorder="1"/>
    <xf numFmtId="166" fontId="10" fillId="0" borderId="1" xfId="6" applyNumberFormat="1" applyFont="1" applyBorder="1" applyAlignment="1">
      <alignment horizontal="center"/>
    </xf>
    <xf numFmtId="0" fontId="15" fillId="9" borderId="1" xfId="1" applyFill="1" applyBorder="1"/>
    <xf numFmtId="0" fontId="10" fillId="11" borderId="8" xfId="6" applyFont="1" applyFill="1" applyBorder="1"/>
    <xf numFmtId="0" fontId="9" fillId="0" borderId="9" xfId="6" applyFont="1" applyBorder="1"/>
    <xf numFmtId="166" fontId="9" fillId="7" borderId="9" xfId="6" applyNumberFormat="1" applyFont="1" applyFill="1" applyBorder="1" applyAlignment="1">
      <alignment horizontal="center"/>
    </xf>
    <xf numFmtId="166" fontId="9" fillId="0" borderId="9" xfId="6" applyNumberFormat="1" applyFont="1" applyBorder="1" applyAlignment="1">
      <alignment horizontal="center"/>
    </xf>
    <xf numFmtId="1" fontId="9" fillId="0" borderId="9" xfId="6" applyNumberFormat="1" applyFont="1" applyBorder="1" applyAlignment="1">
      <alignment horizontal="center"/>
    </xf>
    <xf numFmtId="0" fontId="11" fillId="9" borderId="9" xfId="0" applyFont="1" applyFill="1" applyBorder="1" applyAlignment="1">
      <alignment horizontal="center"/>
    </xf>
    <xf numFmtId="167" fontId="11" fillId="9" borderId="9" xfId="0" applyNumberFormat="1" applyFont="1" applyFill="1" applyBorder="1" applyAlignment="1">
      <alignment horizontal="center"/>
    </xf>
    <xf numFmtId="0" fontId="15" fillId="10" borderId="10" xfId="1" applyFill="1" applyBorder="1" applyAlignment="1">
      <alignment horizontal="center"/>
    </xf>
    <xf numFmtId="1" fontId="9" fillId="0" borderId="0" xfId="6" applyNumberFormat="1" applyFont="1" applyAlignment="1">
      <alignment horizontal="center"/>
    </xf>
    <xf numFmtId="0" fontId="12" fillId="0" borderId="8" xfId="6" applyFont="1" applyBorder="1"/>
    <xf numFmtId="0" fontId="12" fillId="0" borderId="9" xfId="6" applyFont="1" applyBorder="1"/>
    <xf numFmtId="166" fontId="12" fillId="0" borderId="9" xfId="7" applyNumberFormat="1" applyFont="1" applyBorder="1" applyAlignment="1">
      <alignment horizontal="center"/>
    </xf>
    <xf numFmtId="166" fontId="12" fillId="0" borderId="9" xfId="10" applyNumberFormat="1" applyFont="1" applyBorder="1" applyAlignment="1">
      <alignment horizontal="center"/>
    </xf>
    <xf numFmtId="166" fontId="12" fillId="0" borderId="9" xfId="8" applyNumberFormat="1" applyFont="1" applyBorder="1" applyAlignment="1">
      <alignment horizontal="center"/>
    </xf>
    <xf numFmtId="1" fontId="12" fillId="0" borderId="9" xfId="7" applyNumberFormat="1" applyFont="1" applyBorder="1" applyAlignment="1">
      <alignment horizontal="center" vertical="top"/>
    </xf>
    <xf numFmtId="0" fontId="13" fillId="9" borderId="9" xfId="6" applyFont="1" applyFill="1" applyBorder="1" applyAlignment="1">
      <alignment horizontal="center"/>
    </xf>
    <xf numFmtId="167" fontId="13" fillId="9" borderId="9" xfId="6" applyNumberFormat="1" applyFont="1" applyFill="1" applyBorder="1" applyAlignment="1">
      <alignment horizontal="center"/>
    </xf>
    <xf numFmtId="0" fontId="14" fillId="0" borderId="0" xfId="1" applyFont="1"/>
    <xf numFmtId="166" fontId="9" fillId="0" borderId="0" xfId="6" applyNumberFormat="1" applyFont="1" applyAlignment="1">
      <alignment horizontal="center"/>
    </xf>
    <xf numFmtId="0" fontId="0" fillId="0" borderId="1" xfId="0" applyBorder="1" applyAlignment="1">
      <alignment vertical="center"/>
    </xf>
    <xf numFmtId="165" fontId="0" fillId="4" borderId="1" xfId="0" applyNumberFormat="1" applyFill="1" applyBorder="1" applyAlignment="1">
      <alignment vertical="center"/>
    </xf>
    <xf numFmtId="0" fontId="7" fillId="4" borderId="1" xfId="0" applyFont="1" applyFill="1" applyBorder="1" applyAlignment="1">
      <alignment horizontal="center"/>
    </xf>
    <xf numFmtId="0" fontId="0" fillId="0" borderId="1" xfId="0" applyBorder="1"/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/>
    <xf numFmtId="0" fontId="6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11" xfId="0" applyNumberFormat="1" applyFont="1" applyBorder="1" applyAlignment="1">
      <alignment horizontal="left" vertical="center"/>
    </xf>
    <xf numFmtId="164" fontId="6" fillId="0" borderId="7" xfId="0" applyNumberFormat="1" applyFont="1" applyBorder="1" applyAlignment="1">
      <alignment horizontal="left" vertical="center"/>
    </xf>
    <xf numFmtId="0" fontId="18" fillId="4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44" fontId="18" fillId="4" borderId="1" xfId="11" applyFont="1" applyFill="1" applyBorder="1" applyAlignment="1">
      <alignment horizontal="center"/>
    </xf>
    <xf numFmtId="0" fontId="0" fillId="13" borderId="0" xfId="0" applyFill="1" applyAlignment="1">
      <alignment horizontal="center" vertical="center"/>
    </xf>
  </cellXfs>
  <cellStyles count="12">
    <cellStyle name="Moeda" xfId="11" builtinId="4"/>
    <cellStyle name="Normal" xfId="0" builtinId="0"/>
    <cellStyle name="Normal 2" xfId="1" xr:uid="{00000000-0005-0000-0000-000006000000}"/>
    <cellStyle name="Normal_Análises e formulários 9 semana 2 lote ital" xfId="2" xr:uid="{00000000-0005-0000-0000-000007000000}"/>
    <cellStyle name="Normal_Conferencia_Embrapa" xfId="3" xr:uid="{00000000-0005-0000-0000-000008000000}"/>
    <cellStyle name="Normal_ConferenciaComReanaliseSubstituida (1)" xfId="4" xr:uid="{00000000-0005-0000-0000-000009000000}"/>
    <cellStyle name="Normal_conversãoproteínaprimeiraversão" xfId="5" xr:uid="{00000000-0005-0000-0000-00000A000000}"/>
    <cellStyle name="Normal_Documento para banco de dados" xfId="6" xr:uid="{00000000-0005-0000-0000-00000B000000}"/>
    <cellStyle name="Normal_Fernando fatores de conversão nova" xfId="7" xr:uid="{00000000-0005-0000-0000-00000C000000}"/>
    <cellStyle name="Normal_Formatação final tabela 1 sem traços" xfId="8" xr:uid="{00000000-0005-0000-0000-00000D000000}"/>
    <cellStyle name="Normal_resultadoscarneseoutros" xfId="9" xr:uid="{00000000-0005-0000-0000-00000E000000}"/>
    <cellStyle name="Normal_Tabela3" xfId="10" xr:uid="{00000000-0005-0000-0000-00000F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DC3E6"/>
      <rgbColor rgb="FFF4B183"/>
      <rgbColor rgb="FFCC99FF"/>
      <rgbColor rgb="FFFFD966"/>
      <rgbColor rgb="FF4472C4"/>
      <rgbColor rgb="FF33CCCC"/>
      <rgbColor rgb="FF99CC00"/>
      <rgbColor rgb="FFFFC0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sz="1800" b="1" strike="noStrike" spc="-1">
                <a:solidFill>
                  <a:srgbClr val="404040"/>
                </a:solidFill>
                <a:latin typeface="Calibri"/>
              </a:rPr>
              <a:t>Proporção de Macronutrientes na porção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42819843341999"/>
          <c:y val="0.15192470133944699"/>
          <c:w val="0.45347733206740998"/>
          <c:h val="0.81175334861831805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6F58-473B-94CA-FDC3FA272980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6F58-473B-94CA-FDC3FA272980}"/>
              </c:ext>
            </c:extLst>
          </c:dPt>
          <c:dPt>
            <c:idx val="2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6F58-473B-94CA-FDC3FA27298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6F58-473B-94CA-FDC3FA27298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6F58-473B-94CA-FDC3FA27298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6F58-473B-94CA-FDC3FA2729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Arroz!$A$38:$A$39</c:f>
              <c:strCache>
                <c:ptCount val="2"/>
                <c:pt idx="0">
                  <c:v>Proteínas</c:v>
                </c:pt>
                <c:pt idx="1">
                  <c:v>Lípideos</c:v>
                </c:pt>
              </c:strCache>
            </c:strRef>
          </c:cat>
          <c:val>
            <c:numRef>
              <c:f>Arroz!$C$37:$C$39</c:f>
              <c:numCache>
                <c:formatCode>0.00</c:formatCode>
                <c:ptCount val="3"/>
                <c:pt idx="0">
                  <c:v>91.312148429392437</c:v>
                </c:pt>
                <c:pt idx="1">
                  <c:v>8.2994596580479243</c:v>
                </c:pt>
                <c:pt idx="2">
                  <c:v>0.38839191255964756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58-473B-94CA-FDC3FA272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sz="1800" b="1" strike="noStrike" spc="-1">
                <a:solidFill>
                  <a:srgbClr val="404040"/>
                </a:solidFill>
                <a:latin typeface="Calibri"/>
              </a:rPr>
              <a:t>Proporção de Macronutrientes na porção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42819843341999"/>
          <c:y val="0.15192470133944699"/>
          <c:w val="0.45347733206740998"/>
          <c:h val="0.81175334861831805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EBF-4BDE-9986-F0197CD2488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EBF-4BDE-9986-F0197CD24881}"/>
              </c:ext>
            </c:extLst>
          </c:dPt>
          <c:dPt>
            <c:idx val="2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EBF-4BDE-9986-F0197CD24881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9EBF-4BDE-9986-F0197CD24881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9EBF-4BDE-9986-F0197CD24881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9EBF-4BDE-9986-F0197CD248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'Espinafre Refogado'!$A$38:$A$39</c:f>
              <c:strCache>
                <c:ptCount val="2"/>
                <c:pt idx="0">
                  <c:v>Proteínas</c:v>
                </c:pt>
                <c:pt idx="1">
                  <c:v>Lípideos</c:v>
                </c:pt>
              </c:strCache>
            </c:strRef>
          </c:cat>
          <c:val>
            <c:numRef>
              <c:f>'Espinafre Refogado'!$C$37:$C$39</c:f>
              <c:numCache>
                <c:formatCode>0.00</c:formatCode>
                <c:ptCount val="3"/>
                <c:pt idx="0">
                  <c:v>53.46862579790443</c:v>
                </c:pt>
                <c:pt idx="1">
                  <c:v>41.475972540045703</c:v>
                </c:pt>
                <c:pt idx="2">
                  <c:v>5.0554016620498547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BF-4BDE-9986-F0197CD24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sz="1800" b="1" strike="noStrike" spc="-1">
                <a:solidFill>
                  <a:srgbClr val="404040"/>
                </a:solidFill>
                <a:latin typeface="Calibri"/>
              </a:rPr>
              <a:t>Proporção de Macronutrientes na porção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42819843341999"/>
          <c:y val="0.15192470133944699"/>
          <c:w val="0.45347733206740998"/>
          <c:h val="0.81175334861831805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2622-4F93-BBF6-EA73A5F093A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2622-4F93-BBF6-EA73A5F093A1}"/>
              </c:ext>
            </c:extLst>
          </c:dPt>
          <c:dPt>
            <c:idx val="2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2622-4F93-BBF6-EA73A5F093A1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2622-4F93-BBF6-EA73A5F093A1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2622-4F93-BBF6-EA73A5F093A1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2622-4F93-BBF6-EA73A5F093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Feijão!$A$38:$A$39</c:f>
              <c:strCache>
                <c:ptCount val="2"/>
                <c:pt idx="0">
                  <c:v>Proteínas</c:v>
                </c:pt>
                <c:pt idx="1">
                  <c:v>Lípideos</c:v>
                </c:pt>
              </c:strCache>
            </c:strRef>
          </c:cat>
          <c:val>
            <c:numRef>
              <c:f>Feijão!$C$37:$C$39</c:f>
              <c:numCache>
                <c:formatCode>0.00</c:formatCode>
                <c:ptCount val="3"/>
                <c:pt idx="0">
                  <c:v>74.243814304344312</c:v>
                </c:pt>
                <c:pt idx="1">
                  <c:v>24.232214477287176</c:v>
                </c:pt>
                <c:pt idx="2">
                  <c:v>1.5239712183685064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22-4F93-BBF6-EA73A5F09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404040"/>
                </a:solidFill>
                <a:latin typeface="Calibri"/>
              </a:rPr>
              <a:t>Proporção de Macronutrientes na porção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42819843341999"/>
          <c:y val="0.15192470133944699"/>
          <c:w val="0.45347733206740998"/>
          <c:h val="0.81175334861831805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6C8-405F-88B5-B8D123CD65E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6C8-405F-88B5-B8D123CD65E1}"/>
              </c:ext>
            </c:extLst>
          </c:dPt>
          <c:dPt>
            <c:idx val="2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6C8-405F-88B5-B8D123CD65E1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F6C8-405F-88B5-B8D123CD65E1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F6C8-405F-88B5-B8D123CD65E1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F6C8-405F-88B5-B8D123CD65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'Frango Xadrez'!$A$38:$A$39</c:f>
              <c:strCache>
                <c:ptCount val="2"/>
                <c:pt idx="0">
                  <c:v>Proteínas</c:v>
                </c:pt>
                <c:pt idx="1">
                  <c:v>Lípideos</c:v>
                </c:pt>
              </c:strCache>
            </c:strRef>
          </c:cat>
          <c:val>
            <c:numRef>
              <c:f>'Frango Xadrez'!$C$37:$C$39</c:f>
              <c:numCache>
                <c:formatCode>0.00</c:formatCode>
                <c:ptCount val="3"/>
                <c:pt idx="0">
                  <c:v>46.036537115891733</c:v>
                </c:pt>
                <c:pt idx="1">
                  <c:v>33.944359018785157</c:v>
                </c:pt>
                <c:pt idx="2">
                  <c:v>20.019103865323107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C8-405F-88B5-B8D123CD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Proporção de Macronutrientes na porção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42819843341999"/>
          <c:y val="0.15192470133944699"/>
          <c:w val="0.45347733206740998"/>
          <c:h val="0.81175334861831805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CF8-458B-9C02-921E8849B312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CF8-458B-9C02-921E8849B312}"/>
              </c:ext>
            </c:extLst>
          </c:dPt>
          <c:dPt>
            <c:idx val="2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CF8-458B-9C02-921E8849B31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FCF8-458B-9C02-921E8849B31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FCF8-458B-9C02-921E8849B31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FCF8-458B-9C02-921E8849B3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Gelatina!$A$38:$A$39</c:f>
              <c:strCache>
                <c:ptCount val="2"/>
                <c:pt idx="0">
                  <c:v>Proteínas</c:v>
                </c:pt>
                <c:pt idx="1">
                  <c:v>Lípideos</c:v>
                </c:pt>
              </c:strCache>
            </c:strRef>
          </c:cat>
          <c:val>
            <c:numRef>
              <c:f>Gelatina!$C$37:$C$39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F8-458B-9C02-921E8849B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sz="1800" b="1" strike="noStrike" spc="-1">
                <a:solidFill>
                  <a:srgbClr val="404040"/>
                </a:solidFill>
                <a:latin typeface="Calibri"/>
              </a:rPr>
              <a:t>Proporção de Macronutrientes na porção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42819843341999"/>
          <c:y val="0.15192470133944699"/>
          <c:w val="0.45347733206740998"/>
          <c:h val="0.81175334861831805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0AE-4D96-ACD0-EEF851B6567F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0AE-4D96-ACD0-EEF851B6567F}"/>
              </c:ext>
            </c:extLst>
          </c:dPt>
          <c:dPt>
            <c:idx val="2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0AE-4D96-ACD0-EEF851B6567F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A0AE-4D96-ACD0-EEF851B6567F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A0AE-4D96-ACD0-EEF851B6567F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A0AE-4D96-ACD0-EEF851B656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'Iscas de Frango Aceboladas'!$A$38:$A$39</c:f>
              <c:strCache>
                <c:ptCount val="2"/>
                <c:pt idx="0">
                  <c:v>Proteínas</c:v>
                </c:pt>
                <c:pt idx="1">
                  <c:v>Lípideos</c:v>
                </c:pt>
              </c:strCache>
            </c:strRef>
          </c:cat>
          <c:val>
            <c:numRef>
              <c:f>'Iscas de Frango Aceboladas'!$C$37:$C$39</c:f>
              <c:numCache>
                <c:formatCode>0.00</c:formatCode>
                <c:ptCount val="3"/>
                <c:pt idx="0">
                  <c:v>3.2580963802283645</c:v>
                </c:pt>
                <c:pt idx="1">
                  <c:v>84.858691081099224</c:v>
                </c:pt>
                <c:pt idx="2">
                  <c:v>11.883212538672391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AE-4D96-ACD0-EEF851B65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Proporção de Macronutrientes na porção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42819843341999"/>
          <c:y val="0.15192470133944699"/>
          <c:w val="0.45347733206740998"/>
          <c:h val="0.81175334861831805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ED3-494B-A246-0F6C2438E3F2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ED3-494B-A246-0F6C2438E3F2}"/>
              </c:ext>
            </c:extLst>
          </c:dPt>
          <c:dPt>
            <c:idx val="2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ED3-494B-A246-0F6C2438E3F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BED3-494B-A246-0F6C2438E3F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BED3-494B-A246-0F6C2438E3F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BED3-494B-A246-0F6C2438E3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'Jardineira de Legumes'!$A$38:$A$39</c:f>
              <c:strCache>
                <c:ptCount val="2"/>
                <c:pt idx="0">
                  <c:v>Proteínas</c:v>
                </c:pt>
                <c:pt idx="1">
                  <c:v>Lípideos</c:v>
                </c:pt>
              </c:strCache>
            </c:strRef>
          </c:cat>
          <c:val>
            <c:numRef>
              <c:f>'Jardineira de Legumes'!$C$37:$C$39</c:f>
              <c:numCache>
                <c:formatCode>0.00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D3-494B-A246-0F6C2438E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sz="1800" b="1" strike="noStrike" spc="-1">
                <a:solidFill>
                  <a:srgbClr val="404040"/>
                </a:solidFill>
                <a:latin typeface="Calibri"/>
              </a:rPr>
              <a:t>Proporção de Macronutrientes na porção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42819843341999"/>
          <c:y val="0.15192470133944699"/>
          <c:w val="0.45347733206740998"/>
          <c:h val="0.81175334861831805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D2EE-469B-A7DE-D88038DE7515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2EE-469B-A7DE-D88038DE7515}"/>
              </c:ext>
            </c:extLst>
          </c:dPt>
          <c:dPt>
            <c:idx val="2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D2EE-469B-A7DE-D88038DE7515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D2EE-469B-A7DE-D88038DE7515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D2EE-469B-A7DE-D88038DE7515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D2EE-469B-A7DE-D88038DE75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'Omelete de Forno com Mandioquin'!$A$38:$A$39</c:f>
              <c:strCache>
                <c:ptCount val="2"/>
                <c:pt idx="0">
                  <c:v>Proteínas</c:v>
                </c:pt>
                <c:pt idx="1">
                  <c:v>Lípideos</c:v>
                </c:pt>
              </c:strCache>
            </c:strRef>
          </c:cat>
          <c:val>
            <c:numRef>
              <c:f>'Omelete de Forno com Mandioquin'!$C$37:$C$39</c:f>
              <c:numCache>
                <c:formatCode>0.00</c:formatCode>
                <c:ptCount val="3"/>
                <c:pt idx="0">
                  <c:v>32.694225778170974</c:v>
                </c:pt>
                <c:pt idx="1">
                  <c:v>38.59116050164608</c:v>
                </c:pt>
                <c:pt idx="2">
                  <c:v>28.714613720182957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EE-469B-A7DE-D88038DE7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sz="1800" b="1" strike="noStrike" spc="-1">
                <a:solidFill>
                  <a:srgbClr val="404040"/>
                </a:solidFill>
                <a:latin typeface="Calibri"/>
              </a:rPr>
              <a:t>Proporção de Macronutrientes na porção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42819843341999"/>
          <c:y val="0.15192470133944699"/>
          <c:w val="0.45347733206740998"/>
          <c:h val="0.81175334861831805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00B4-4C2E-BC2F-7336D0FB6B52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00B4-4C2E-BC2F-7336D0FB6B52}"/>
              </c:ext>
            </c:extLst>
          </c:dPt>
          <c:dPt>
            <c:idx val="2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00B4-4C2E-BC2F-7336D0FB6B5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00B4-4C2E-BC2F-7336D0FB6B5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00B4-4C2E-BC2F-7336D0FB6B5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00B4-4C2E-BC2F-7336D0FB6B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'Omelete de Forno com Batatas'!$A$38:$A$39</c:f>
              <c:strCache>
                <c:ptCount val="2"/>
                <c:pt idx="0">
                  <c:v>Proteínas</c:v>
                </c:pt>
                <c:pt idx="1">
                  <c:v>Lípideos</c:v>
                </c:pt>
              </c:strCache>
            </c:strRef>
          </c:cat>
          <c:val>
            <c:numRef>
              <c:f>'Omelete de Forno com Batatas'!$C$37:$C$39</c:f>
              <c:numCache>
                <c:formatCode>0.00</c:formatCode>
                <c:ptCount val="3"/>
                <c:pt idx="0">
                  <c:v>32.208737636744701</c:v>
                </c:pt>
                <c:pt idx="1">
                  <c:v>39.503042115160369</c:v>
                </c:pt>
                <c:pt idx="2">
                  <c:v>28.288220248094916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B4-4C2E-BC2F-7336D0FB6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sz="1800" b="1" strike="noStrike" spc="-1">
                <a:solidFill>
                  <a:srgbClr val="404040"/>
                </a:solidFill>
                <a:latin typeface="Calibri"/>
              </a:rPr>
              <a:t>Proporção de Macronutrientes na porção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42819843341999"/>
          <c:y val="0.15192470133944699"/>
          <c:w val="0.45347733206740998"/>
          <c:h val="0.81175334861831805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CE5-486F-8759-A12FB77C2FB8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CE5-486F-8759-A12FB77C2FB8}"/>
              </c:ext>
            </c:extLst>
          </c:dPt>
          <c:dPt>
            <c:idx val="2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CE5-486F-8759-A12FB77C2FB8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5CE5-486F-8759-A12FB77C2FB8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5CE5-486F-8759-A12FB77C2FB8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5CE5-486F-8759-A12FB77C2F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'Sobrecoxa Assada'!$A$38:$A$39</c:f>
              <c:strCache>
                <c:ptCount val="2"/>
                <c:pt idx="0">
                  <c:v>Proteínas</c:v>
                </c:pt>
                <c:pt idx="1">
                  <c:v>Lípideos</c:v>
                </c:pt>
              </c:strCache>
            </c:strRef>
          </c:cat>
          <c:val>
            <c:numRef>
              <c:f>'Sobrecoxa Assada'!$C$37:$C$39</c:f>
              <c:numCache>
                <c:formatCode>0.00</c:formatCode>
                <c:ptCount val="3"/>
                <c:pt idx="0">
                  <c:v>0</c:v>
                </c:pt>
                <c:pt idx="1">
                  <c:v>42.519251925192521</c:v>
                </c:pt>
                <c:pt idx="2">
                  <c:v>57.480748074807479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E5-486F-8759-A12FB77C2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sz="1800" b="1" strike="noStrike" spc="-1">
                <a:solidFill>
                  <a:srgbClr val="404040"/>
                </a:solidFill>
                <a:latin typeface="Calibri"/>
              </a:rPr>
              <a:t>Proporção de Macronutrientes na porção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42819843341999"/>
          <c:y val="0.15192470133944699"/>
          <c:w val="0.45347733206740998"/>
          <c:h val="0.81175334861831805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709C-4C83-A18A-0817823E6C2E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709C-4C83-A18A-0817823E6C2E}"/>
              </c:ext>
            </c:extLst>
          </c:dPt>
          <c:dPt>
            <c:idx val="2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709C-4C83-A18A-0817823E6C2E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709C-4C83-A18A-0817823E6C2E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709C-4C83-A18A-0817823E6C2E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709C-4C83-A18A-0817823E6C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'Sobrecoxa Ensopada'!$A$38:$A$39</c:f>
              <c:strCache>
                <c:ptCount val="2"/>
                <c:pt idx="0">
                  <c:v>Proteínas</c:v>
                </c:pt>
                <c:pt idx="1">
                  <c:v>Lípideos</c:v>
                </c:pt>
              </c:strCache>
            </c:strRef>
          </c:cat>
          <c:val>
            <c:numRef>
              <c:f>'Sobrecoxa Ensopada'!$C$37:$C$39</c:f>
              <c:numCache>
                <c:formatCode>0.00</c:formatCode>
                <c:ptCount val="3"/>
                <c:pt idx="0">
                  <c:v>0</c:v>
                </c:pt>
                <c:pt idx="1">
                  <c:v>42.519251925192521</c:v>
                </c:pt>
                <c:pt idx="2">
                  <c:v>57.480748074807472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9C-4C83-A18A-0817823E6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sz="1800" b="1" strike="noStrike" spc="-1">
                <a:solidFill>
                  <a:srgbClr val="404040"/>
                </a:solidFill>
                <a:latin typeface="Calibri"/>
              </a:rPr>
              <a:t>Proporção de Macronutrientes na porção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42819843341999"/>
          <c:y val="0.15192470133944699"/>
          <c:w val="0.45347733206740998"/>
          <c:h val="0.81175334861831805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D1D6-457D-AE09-8BF674A1816F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1D6-457D-AE09-8BF674A1816F}"/>
              </c:ext>
            </c:extLst>
          </c:dPt>
          <c:dPt>
            <c:idx val="2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D1D6-457D-AE09-8BF674A1816F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D1D6-457D-AE09-8BF674A1816F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D1D6-457D-AE09-8BF674A1816F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D1D6-457D-AE09-8BF674A181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'Almeirão Refogado'!$A$38:$A$39</c:f>
              <c:strCache>
                <c:ptCount val="2"/>
                <c:pt idx="0">
                  <c:v>Proteínas</c:v>
                </c:pt>
                <c:pt idx="1">
                  <c:v>Lípideos</c:v>
                </c:pt>
              </c:strCache>
            </c:strRef>
          </c:cat>
          <c:val>
            <c:numRef>
              <c:f>'Almeirão Refogado'!$C$37:$C$39</c:f>
              <c:numCache>
                <c:formatCode>0.00</c:formatCode>
                <c:ptCount val="3"/>
                <c:pt idx="0">
                  <c:v>62.692056227525285</c:v>
                </c:pt>
                <c:pt idx="1">
                  <c:v>33.235262068214055</c:v>
                </c:pt>
                <c:pt idx="2">
                  <c:v>4.0726817042606527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D6-457D-AE09-8BF674A18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sz="1800" b="1" strike="noStrike" spc="-1">
                <a:solidFill>
                  <a:srgbClr val="404040"/>
                </a:solidFill>
                <a:latin typeface="Calibri"/>
              </a:rPr>
              <a:t>Proporção de Macronutrientes na porção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42819843341999"/>
          <c:y val="0.15192470133944699"/>
          <c:w val="0.45347733206740998"/>
          <c:h val="0.81175334861831805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EF5-4DBA-AA25-9FEC08533CA7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EEF5-4DBA-AA25-9FEC08533CA7}"/>
              </c:ext>
            </c:extLst>
          </c:dPt>
          <c:dPt>
            <c:idx val="2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EEF5-4DBA-AA25-9FEC08533CA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EEF5-4DBA-AA25-9FEC08533CA7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EEF5-4DBA-AA25-9FEC08533CA7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EEF5-4DBA-AA25-9FEC08533C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Tempero!$A$50:$A$51</c:f>
              <c:strCache>
                <c:ptCount val="2"/>
                <c:pt idx="0">
                  <c:v>Proteínas</c:v>
                </c:pt>
                <c:pt idx="1">
                  <c:v>Lípideos</c:v>
                </c:pt>
              </c:strCache>
            </c:strRef>
          </c:cat>
          <c:val>
            <c:numRef>
              <c:f>Tempero!$C$49:$C$51</c:f>
              <c:numCache>
                <c:formatCode>0.00</c:formatCode>
                <c:ptCount val="3"/>
                <c:pt idx="0">
                  <c:v>12.014100258824918</c:v>
                </c:pt>
                <c:pt idx="1">
                  <c:v>2.8589607953218747</c:v>
                </c:pt>
                <c:pt idx="2">
                  <c:v>85.126938945853212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F5-4DBA-AA25-9FEC08533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sz="1800" b="1" strike="noStrike" spc="-1">
                <a:solidFill>
                  <a:srgbClr val="404040"/>
                </a:solidFill>
                <a:latin typeface="Calibri"/>
              </a:rPr>
              <a:t>Proporção de Macronutrientes na porção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42819843341999"/>
          <c:y val="0.15192470133944699"/>
          <c:w val="0.45347733206740998"/>
          <c:h val="0.81175334861831805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68C4-4BAA-89D3-956E5E82595F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68C4-4BAA-89D3-956E5E82595F}"/>
              </c:ext>
            </c:extLst>
          </c:dPt>
          <c:dPt>
            <c:idx val="2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68C4-4BAA-89D3-956E5E82595F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68C4-4BAA-89D3-956E5E82595F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68C4-4BAA-89D3-956E5E82595F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68C4-4BAA-89D3-956E5E8259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'Bife de Panela'!$A$38:$A$39</c:f>
              <c:strCache>
                <c:ptCount val="2"/>
                <c:pt idx="0">
                  <c:v>Proteínas</c:v>
                </c:pt>
                <c:pt idx="1">
                  <c:v>Lípideos</c:v>
                </c:pt>
              </c:strCache>
            </c:strRef>
          </c:cat>
          <c:val>
            <c:numRef>
              <c:f>'Bife de Panela'!$C$37:$C$39</c:f>
              <c:numCache>
                <c:formatCode>0.00</c:formatCode>
                <c:ptCount val="3"/>
                <c:pt idx="0">
                  <c:v>4.7891210287305759</c:v>
                </c:pt>
                <c:pt idx="1">
                  <c:v>74.030207290431818</c:v>
                </c:pt>
                <c:pt idx="2">
                  <c:v>21.180671680837609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C4-4BAA-89D3-956E5E82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sz="1800" b="1" strike="noStrike" spc="-1">
                <a:solidFill>
                  <a:srgbClr val="404040"/>
                </a:solidFill>
                <a:latin typeface="Calibri"/>
              </a:rPr>
              <a:t>Proporção de Macronutrientes na porção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42819843341999"/>
          <c:y val="0.15192470133944699"/>
          <c:w val="0.45347733206740998"/>
          <c:h val="0.81175334861831805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017A-4205-A85A-DE5FF5DC74A9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017A-4205-A85A-DE5FF5DC74A9}"/>
              </c:ext>
            </c:extLst>
          </c:dPt>
          <c:dPt>
            <c:idx val="2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017A-4205-A85A-DE5FF5DC74A9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017A-4205-A85A-DE5FF5DC74A9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017A-4205-A85A-DE5FF5DC74A9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017A-4205-A85A-DE5FF5DC74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'Carne Moída'!$A$38:$A$39</c:f>
              <c:strCache>
                <c:ptCount val="2"/>
                <c:pt idx="0">
                  <c:v>Proteínas</c:v>
                </c:pt>
                <c:pt idx="1">
                  <c:v>Lípideos</c:v>
                </c:pt>
              </c:strCache>
            </c:strRef>
          </c:cat>
          <c:val>
            <c:numRef>
              <c:f>'Carne Moída'!$C$37:$C$39</c:f>
              <c:numCache>
                <c:formatCode>0.00</c:formatCode>
                <c:ptCount val="3"/>
                <c:pt idx="0">
                  <c:v>3.4055331744156976</c:v>
                </c:pt>
                <c:pt idx="1">
                  <c:v>74.081406107555765</c:v>
                </c:pt>
                <c:pt idx="2">
                  <c:v>22.513060718028516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7A-4205-A85A-DE5FF5DC7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Proporção de Macronutrientes na porção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42819843341999"/>
          <c:y val="0.15192470133944699"/>
          <c:w val="0.45347733206740998"/>
          <c:h val="0.81175334861831805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0B2-484A-B67F-1BB7261D7B65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0B2-484A-B67F-1BB7261D7B65}"/>
              </c:ext>
            </c:extLst>
          </c:dPt>
          <c:dPt>
            <c:idx val="2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0B2-484A-B67F-1BB7261D7B65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10B2-484A-B67F-1BB7261D7B65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10B2-484A-B67F-1BB7261D7B65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10B2-484A-B67F-1BB7261D7B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Curau!$A$38:$A$39</c:f>
              <c:strCache>
                <c:ptCount val="2"/>
                <c:pt idx="0">
                  <c:v>Proteínas</c:v>
                </c:pt>
                <c:pt idx="1">
                  <c:v>Lípideos</c:v>
                </c:pt>
              </c:strCache>
            </c:strRef>
          </c:cat>
          <c:val>
            <c:numRef>
              <c:f>Curau!$C$37:$C$39</c:f>
              <c:numCache>
                <c:formatCode>0.00</c:formatCode>
                <c:ptCount val="3"/>
                <c:pt idx="0">
                  <c:v>29.572338489535944</c:v>
                </c:pt>
                <c:pt idx="1">
                  <c:v>29.299363057324843</c:v>
                </c:pt>
                <c:pt idx="2">
                  <c:v>41.128298453139216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B2-484A-B67F-1BB7261D7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Proporção de Macronutrientes na porção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42819843341999"/>
          <c:y val="0.15192470133944699"/>
          <c:w val="0.45347733206740998"/>
          <c:h val="0.81175334861831805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011-48BC-B921-3454CF07A40E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011-48BC-B921-3454CF07A40E}"/>
              </c:ext>
            </c:extLst>
          </c:dPt>
          <c:dPt>
            <c:idx val="2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011-48BC-B921-3454CF07A40E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1011-48BC-B921-3454CF07A40E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1011-48BC-B921-3454CF07A40E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1011-48BC-B921-3454CF07A4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'Cuscuz de Frango'!$A$38:$A$39</c:f>
              <c:strCache>
                <c:ptCount val="2"/>
                <c:pt idx="0">
                  <c:v>Proteínas</c:v>
                </c:pt>
                <c:pt idx="1">
                  <c:v>Lípideos</c:v>
                </c:pt>
              </c:strCache>
            </c:strRef>
          </c:cat>
          <c:val>
            <c:numRef>
              <c:f>'Cuscuz de Frango'!$C$37:$C$39</c:f>
              <c:numCache>
                <c:formatCode>0.00</c:formatCode>
                <c:ptCount val="3"/>
                <c:pt idx="0">
                  <c:v>44.581146501519996</c:v>
                </c:pt>
                <c:pt idx="1">
                  <c:v>35.612723377938082</c:v>
                </c:pt>
                <c:pt idx="2">
                  <c:v>19.806130120541923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11-48BC-B921-3454CF07A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sz="1800" b="1" strike="noStrike" spc="-1">
                <a:solidFill>
                  <a:srgbClr val="404040"/>
                </a:solidFill>
                <a:latin typeface="Calibri"/>
              </a:rPr>
              <a:t>Proporção de Macronutrientes na porção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42819843341999"/>
          <c:y val="0.15192470133944699"/>
          <c:w val="0.45347733206740998"/>
          <c:h val="0.81175334861831805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474-44F1-9D94-D9683AD4C28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474-44F1-9D94-D9683AD4C28C}"/>
              </c:ext>
            </c:extLst>
          </c:dPt>
          <c:dPt>
            <c:idx val="2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474-44F1-9D94-D9683AD4C28C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9474-44F1-9D94-D9683AD4C28C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9474-44F1-9D94-D9683AD4C28C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9474-44F1-9D94-D9683AD4C2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'Chuchu ao Vapor'!$A$38:$A$39</c:f>
              <c:strCache>
                <c:ptCount val="2"/>
                <c:pt idx="0">
                  <c:v>Proteínas</c:v>
                </c:pt>
                <c:pt idx="1">
                  <c:v>Lípideos</c:v>
                </c:pt>
              </c:strCache>
            </c:strRef>
          </c:cat>
          <c:val>
            <c:numRef>
              <c:f>'Chuchu ao Vapor'!$C$37:$C$39</c:f>
              <c:numCache>
                <c:formatCode>0.00</c:formatCode>
                <c:ptCount val="3"/>
                <c:pt idx="0">
                  <c:v>84.494036167756832</c:v>
                </c:pt>
                <c:pt idx="1">
                  <c:v>14.28064048302601</c:v>
                </c:pt>
                <c:pt idx="2">
                  <c:v>1.2253233492171534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74-44F1-9D94-D9683AD4C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sz="1800" b="1" strike="noStrike" spc="-1">
                <a:solidFill>
                  <a:srgbClr val="404040"/>
                </a:solidFill>
                <a:latin typeface="Calibri"/>
              </a:rPr>
              <a:t>Proporção de Macronutrientes na porção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42819843341999"/>
          <c:y val="0.15192470133944699"/>
          <c:w val="0.45347733206740998"/>
          <c:h val="0.81175334861831805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182-4A62-8702-0404B522E019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182-4A62-8702-0404B522E019}"/>
              </c:ext>
            </c:extLst>
          </c:dPt>
          <c:dPt>
            <c:idx val="2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182-4A62-8702-0404B522E019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5182-4A62-8702-0404B522E019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5182-4A62-8702-0404B522E019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5182-4A62-8702-0404B522E0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'Cenoura Alho e Óleo'!$A$38:$A$39</c:f>
              <c:strCache>
                <c:ptCount val="2"/>
                <c:pt idx="0">
                  <c:v>Proteínas</c:v>
                </c:pt>
                <c:pt idx="1">
                  <c:v>Lípideos</c:v>
                </c:pt>
              </c:strCache>
            </c:strRef>
          </c:cat>
          <c:val>
            <c:numRef>
              <c:f>'Cenoura Alho e Óleo'!$C$37:$C$39</c:f>
              <c:numCache>
                <c:formatCode>0.00</c:formatCode>
                <c:ptCount val="3"/>
                <c:pt idx="0">
                  <c:v>83.662841313810858</c:v>
                </c:pt>
                <c:pt idx="1">
                  <c:v>14.444004748713867</c:v>
                </c:pt>
                <c:pt idx="2">
                  <c:v>1.8931539374752637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82-4A62-8702-0404B522E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sz="1800" b="1" strike="noStrike" spc="-1">
                <a:solidFill>
                  <a:srgbClr val="404040"/>
                </a:solidFill>
                <a:latin typeface="Calibri"/>
              </a:rPr>
              <a:t>Proporção de Macronutrientes na porção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42819843341999"/>
          <c:y val="0.15192470133944699"/>
          <c:w val="0.45347733206740998"/>
          <c:h val="0.81175334861831805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22B7-41D7-8452-6F71137A9730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22B7-41D7-8452-6F71137A9730}"/>
              </c:ext>
            </c:extLst>
          </c:dPt>
          <c:dPt>
            <c:idx val="2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22B7-41D7-8452-6F71137A973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22B7-41D7-8452-6F71137A973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22B7-41D7-8452-6F71137A973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22B7-41D7-8452-6F71137A97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'Couve Refogada'!$A$38:$A$39</c:f>
              <c:strCache>
                <c:ptCount val="2"/>
                <c:pt idx="0">
                  <c:v>Proteínas</c:v>
                </c:pt>
                <c:pt idx="1">
                  <c:v>Lípideos</c:v>
                </c:pt>
              </c:strCache>
            </c:strRef>
          </c:cat>
          <c:val>
            <c:numRef>
              <c:f>'Couve Refogada'!$C$37:$C$39</c:f>
              <c:numCache>
                <c:formatCode>0.00</c:formatCode>
                <c:ptCount val="3"/>
                <c:pt idx="0">
                  <c:v>55.891809039590242</c:v>
                </c:pt>
                <c:pt idx="1">
                  <c:v>37.057460091966071</c:v>
                </c:pt>
                <c:pt idx="2">
                  <c:v>7.05073086844369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B7-41D7-8452-6F71137A9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92520</xdr:rowOff>
    </xdr:from>
    <xdr:to>
      <xdr:col>5</xdr:col>
      <xdr:colOff>909000</xdr:colOff>
      <xdr:row>0</xdr:row>
      <xdr:rowOff>646920</xdr:rowOff>
    </xdr:to>
    <xdr:pic>
      <xdr:nvPicPr>
        <xdr:cNvPr id="59" name="Imagem 4">
          <a:extLst>
            <a:ext uri="{FF2B5EF4-FFF2-40B4-BE49-F238E27FC236}">
              <a16:creationId xmlns:a16="http://schemas.microsoft.com/office/drawing/2014/main" id="{00000000-0008-0000-1400-00003B000000}"/>
            </a:ext>
          </a:extLst>
        </xdr:cNvPr>
        <xdr:cNvPicPr/>
      </xdr:nvPicPr>
      <xdr:blipFill>
        <a:blip xmlns:r="http://schemas.openxmlformats.org/officeDocument/2006/relationships" r:embed="rId1"/>
        <a:srcRect l="51294"/>
        <a:stretch/>
      </xdr:blipFill>
      <xdr:spPr>
        <a:xfrm>
          <a:off x="20614320" y="92520"/>
          <a:ext cx="9090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148320</xdr:colOff>
      <xdr:row>0</xdr:row>
      <xdr:rowOff>137520</xdr:rowOff>
    </xdr:from>
    <xdr:to>
      <xdr:col>0</xdr:col>
      <xdr:colOff>1089720</xdr:colOff>
      <xdr:row>0</xdr:row>
      <xdr:rowOff>691920</xdr:rowOff>
    </xdr:to>
    <xdr:pic>
      <xdr:nvPicPr>
        <xdr:cNvPr id="60" name="Imagem 5">
          <a:extLst>
            <a:ext uri="{FF2B5EF4-FFF2-40B4-BE49-F238E27FC236}">
              <a16:creationId xmlns:a16="http://schemas.microsoft.com/office/drawing/2014/main" id="{00000000-0008-0000-1400-00003C000000}"/>
            </a:ext>
          </a:extLst>
        </xdr:cNvPr>
        <xdr:cNvPicPr/>
      </xdr:nvPicPr>
      <xdr:blipFill>
        <a:blip xmlns:r="http://schemas.openxmlformats.org/officeDocument/2006/relationships" r:embed="rId1"/>
        <a:srcRect r="49837"/>
        <a:stretch/>
      </xdr:blipFill>
      <xdr:spPr>
        <a:xfrm>
          <a:off x="148320" y="137520"/>
          <a:ext cx="9414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748800</xdr:colOff>
      <xdr:row>57</xdr:row>
      <xdr:rowOff>21600</xdr:rowOff>
    </xdr:from>
    <xdr:to>
      <xdr:col>11</xdr:col>
      <xdr:colOff>367439</xdr:colOff>
      <xdr:row>72</xdr:row>
      <xdr:rowOff>150400</xdr:rowOff>
    </xdr:to>
    <xdr:graphicFrame macro="">
      <xdr:nvGraphicFramePr>
        <xdr:cNvPr id="61" name="Gráfico 1">
          <a:extLst>
            <a:ext uri="{FF2B5EF4-FFF2-40B4-BE49-F238E27FC236}">
              <a16:creationId xmlns:a16="http://schemas.microsoft.com/office/drawing/2014/main" id="{00000000-0008-0000-14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92520</xdr:rowOff>
    </xdr:from>
    <xdr:to>
      <xdr:col>5</xdr:col>
      <xdr:colOff>909000</xdr:colOff>
      <xdr:row>0</xdr:row>
      <xdr:rowOff>646920</xdr:rowOff>
    </xdr:to>
    <xdr:pic>
      <xdr:nvPicPr>
        <xdr:cNvPr id="20" name="Imagem 1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/>
      </xdr:nvPicPr>
      <xdr:blipFill>
        <a:blip xmlns:r="http://schemas.openxmlformats.org/officeDocument/2006/relationships" r:embed="rId1"/>
        <a:srcRect l="51294"/>
        <a:stretch/>
      </xdr:blipFill>
      <xdr:spPr>
        <a:xfrm>
          <a:off x="20614320" y="92520"/>
          <a:ext cx="9090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148320</xdr:colOff>
      <xdr:row>0</xdr:row>
      <xdr:rowOff>137520</xdr:rowOff>
    </xdr:from>
    <xdr:to>
      <xdr:col>0</xdr:col>
      <xdr:colOff>1089720</xdr:colOff>
      <xdr:row>0</xdr:row>
      <xdr:rowOff>691920</xdr:rowOff>
    </xdr:to>
    <xdr:pic>
      <xdr:nvPicPr>
        <xdr:cNvPr id="21" name="Imagem 2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/>
      </xdr:nvPicPr>
      <xdr:blipFill>
        <a:blip xmlns:r="http://schemas.openxmlformats.org/officeDocument/2006/relationships" r:embed="rId1"/>
        <a:srcRect r="49837"/>
        <a:stretch/>
      </xdr:blipFill>
      <xdr:spPr>
        <a:xfrm>
          <a:off x="148320" y="137520"/>
          <a:ext cx="9414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748800</xdr:colOff>
      <xdr:row>57</xdr:row>
      <xdr:rowOff>21600</xdr:rowOff>
    </xdr:from>
    <xdr:to>
      <xdr:col>11</xdr:col>
      <xdr:colOff>367439</xdr:colOff>
      <xdr:row>72</xdr:row>
      <xdr:rowOff>150400</xdr:rowOff>
    </xdr:to>
    <xdr:graphicFrame macro="">
      <xdr:nvGraphicFramePr>
        <xdr:cNvPr id="22" name="Gráfico 3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92520</xdr:rowOff>
    </xdr:from>
    <xdr:to>
      <xdr:col>5</xdr:col>
      <xdr:colOff>909000</xdr:colOff>
      <xdr:row>0</xdr:row>
      <xdr:rowOff>646920</xdr:rowOff>
    </xdr:to>
    <xdr:pic>
      <xdr:nvPicPr>
        <xdr:cNvPr id="56" name="Imagem 1">
          <a:extLst>
            <a:ext uri="{FF2B5EF4-FFF2-40B4-BE49-F238E27FC236}">
              <a16:creationId xmlns:a16="http://schemas.microsoft.com/office/drawing/2014/main" id="{00000000-0008-0000-1300-000038000000}"/>
            </a:ext>
          </a:extLst>
        </xdr:cNvPr>
        <xdr:cNvPicPr/>
      </xdr:nvPicPr>
      <xdr:blipFill>
        <a:blip xmlns:r="http://schemas.openxmlformats.org/officeDocument/2006/relationships" r:embed="rId1"/>
        <a:srcRect l="51294"/>
        <a:stretch/>
      </xdr:blipFill>
      <xdr:spPr>
        <a:xfrm>
          <a:off x="20614320" y="92520"/>
          <a:ext cx="9090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148320</xdr:colOff>
      <xdr:row>0</xdr:row>
      <xdr:rowOff>137520</xdr:rowOff>
    </xdr:from>
    <xdr:to>
      <xdr:col>0</xdr:col>
      <xdr:colOff>1089720</xdr:colOff>
      <xdr:row>0</xdr:row>
      <xdr:rowOff>691920</xdr:rowOff>
    </xdr:to>
    <xdr:pic>
      <xdr:nvPicPr>
        <xdr:cNvPr id="57" name="Imagem 2">
          <a:extLst>
            <a:ext uri="{FF2B5EF4-FFF2-40B4-BE49-F238E27FC236}">
              <a16:creationId xmlns:a16="http://schemas.microsoft.com/office/drawing/2014/main" id="{00000000-0008-0000-1300-000039000000}"/>
            </a:ext>
          </a:extLst>
        </xdr:cNvPr>
        <xdr:cNvPicPr/>
      </xdr:nvPicPr>
      <xdr:blipFill>
        <a:blip xmlns:r="http://schemas.openxmlformats.org/officeDocument/2006/relationships" r:embed="rId1"/>
        <a:srcRect r="49837"/>
        <a:stretch/>
      </xdr:blipFill>
      <xdr:spPr>
        <a:xfrm>
          <a:off x="148320" y="137520"/>
          <a:ext cx="9414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748800</xdr:colOff>
      <xdr:row>57</xdr:row>
      <xdr:rowOff>21600</xdr:rowOff>
    </xdr:from>
    <xdr:to>
      <xdr:col>11</xdr:col>
      <xdr:colOff>367440</xdr:colOff>
      <xdr:row>72</xdr:row>
      <xdr:rowOff>150400</xdr:rowOff>
    </xdr:to>
    <xdr:graphicFrame macro="">
      <xdr:nvGraphicFramePr>
        <xdr:cNvPr id="58" name="Gráfico 3">
          <a:extLst>
            <a:ext uri="{FF2B5EF4-FFF2-40B4-BE49-F238E27FC236}">
              <a16:creationId xmlns:a16="http://schemas.microsoft.com/office/drawing/2014/main" id="{00000000-0008-0000-13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92520</xdr:rowOff>
    </xdr:from>
    <xdr:to>
      <xdr:col>5</xdr:col>
      <xdr:colOff>909000</xdr:colOff>
      <xdr:row>0</xdr:row>
      <xdr:rowOff>646920</xdr:rowOff>
    </xdr:to>
    <xdr:pic>
      <xdr:nvPicPr>
        <xdr:cNvPr id="44" name="Imagem 1">
          <a:extLst>
            <a:ext uri="{FF2B5EF4-FFF2-40B4-BE49-F238E27FC236}">
              <a16:creationId xmlns:a16="http://schemas.microsoft.com/office/drawing/2014/main" id="{00000000-0008-0000-0F00-00002C000000}"/>
            </a:ext>
          </a:extLst>
        </xdr:cNvPr>
        <xdr:cNvPicPr/>
      </xdr:nvPicPr>
      <xdr:blipFill>
        <a:blip xmlns:r="http://schemas.openxmlformats.org/officeDocument/2006/relationships" r:embed="rId1"/>
        <a:srcRect l="51294"/>
        <a:stretch/>
      </xdr:blipFill>
      <xdr:spPr>
        <a:xfrm>
          <a:off x="20614320" y="92520"/>
          <a:ext cx="9090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148320</xdr:colOff>
      <xdr:row>0</xdr:row>
      <xdr:rowOff>137520</xdr:rowOff>
    </xdr:from>
    <xdr:to>
      <xdr:col>0</xdr:col>
      <xdr:colOff>1089720</xdr:colOff>
      <xdr:row>0</xdr:row>
      <xdr:rowOff>691920</xdr:rowOff>
    </xdr:to>
    <xdr:pic>
      <xdr:nvPicPr>
        <xdr:cNvPr id="45" name="Imagem 2">
          <a:extLst>
            <a:ext uri="{FF2B5EF4-FFF2-40B4-BE49-F238E27FC236}">
              <a16:creationId xmlns:a16="http://schemas.microsoft.com/office/drawing/2014/main" id="{00000000-0008-0000-0F00-00002D000000}"/>
            </a:ext>
          </a:extLst>
        </xdr:cNvPr>
        <xdr:cNvPicPr/>
      </xdr:nvPicPr>
      <xdr:blipFill>
        <a:blip xmlns:r="http://schemas.openxmlformats.org/officeDocument/2006/relationships" r:embed="rId1"/>
        <a:srcRect r="49837"/>
        <a:stretch/>
      </xdr:blipFill>
      <xdr:spPr>
        <a:xfrm>
          <a:off x="148320" y="137520"/>
          <a:ext cx="9414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748800</xdr:colOff>
      <xdr:row>57</xdr:row>
      <xdr:rowOff>21600</xdr:rowOff>
    </xdr:from>
    <xdr:to>
      <xdr:col>11</xdr:col>
      <xdr:colOff>367439</xdr:colOff>
      <xdr:row>72</xdr:row>
      <xdr:rowOff>150400</xdr:rowOff>
    </xdr:to>
    <xdr:graphicFrame macro="">
      <xdr:nvGraphicFramePr>
        <xdr:cNvPr id="46" name="Gráfico 3">
          <a:extLst>
            <a:ext uri="{FF2B5EF4-FFF2-40B4-BE49-F238E27FC236}">
              <a16:creationId xmlns:a16="http://schemas.microsoft.com/office/drawing/2014/main" id="{00000000-0008-0000-0F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92520</xdr:rowOff>
    </xdr:from>
    <xdr:to>
      <xdr:col>5</xdr:col>
      <xdr:colOff>909000</xdr:colOff>
      <xdr:row>0</xdr:row>
      <xdr:rowOff>646920</xdr:rowOff>
    </xdr:to>
    <xdr:pic>
      <xdr:nvPicPr>
        <xdr:cNvPr id="5" name="Imagem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/>
        <a:srcRect l="51294"/>
        <a:stretch/>
      </xdr:blipFill>
      <xdr:spPr>
        <a:xfrm>
          <a:off x="20614320" y="92520"/>
          <a:ext cx="9090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148320</xdr:colOff>
      <xdr:row>0</xdr:row>
      <xdr:rowOff>137520</xdr:rowOff>
    </xdr:from>
    <xdr:to>
      <xdr:col>0</xdr:col>
      <xdr:colOff>1089720</xdr:colOff>
      <xdr:row>0</xdr:row>
      <xdr:rowOff>691920</xdr:rowOff>
    </xdr:to>
    <xdr:pic>
      <xdr:nvPicPr>
        <xdr:cNvPr id="6" name="Imagem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1"/>
        <a:srcRect r="49837"/>
        <a:stretch/>
      </xdr:blipFill>
      <xdr:spPr>
        <a:xfrm>
          <a:off x="148320" y="137520"/>
          <a:ext cx="9414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748800</xdr:colOff>
      <xdr:row>33</xdr:row>
      <xdr:rowOff>21600</xdr:rowOff>
    </xdr:from>
    <xdr:to>
      <xdr:col>11</xdr:col>
      <xdr:colOff>367439</xdr:colOff>
      <xdr:row>48</xdr:row>
      <xdr:rowOff>23400</xdr:rowOff>
    </xdr:to>
    <xdr:graphicFrame macro="">
      <xdr:nvGraphicFramePr>
        <xdr:cNvPr id="7" name="Gráfico 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92520</xdr:rowOff>
    </xdr:from>
    <xdr:to>
      <xdr:col>5</xdr:col>
      <xdr:colOff>909000</xdr:colOff>
      <xdr:row>0</xdr:row>
      <xdr:rowOff>646920</xdr:rowOff>
    </xdr:to>
    <xdr:pic>
      <xdr:nvPicPr>
        <xdr:cNvPr id="41" name="Imagem 1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/>
      </xdr:nvPicPr>
      <xdr:blipFill>
        <a:blip xmlns:r="http://schemas.openxmlformats.org/officeDocument/2006/relationships" r:embed="rId1"/>
        <a:srcRect l="51294"/>
        <a:stretch/>
      </xdr:blipFill>
      <xdr:spPr>
        <a:xfrm>
          <a:off x="20614320" y="92520"/>
          <a:ext cx="9090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148320</xdr:colOff>
      <xdr:row>0</xdr:row>
      <xdr:rowOff>137520</xdr:rowOff>
    </xdr:from>
    <xdr:to>
      <xdr:col>0</xdr:col>
      <xdr:colOff>1089720</xdr:colOff>
      <xdr:row>0</xdr:row>
      <xdr:rowOff>691920</xdr:rowOff>
    </xdr:to>
    <xdr:pic>
      <xdr:nvPicPr>
        <xdr:cNvPr id="42" name="Imagem 2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/>
      </xdr:nvPicPr>
      <xdr:blipFill>
        <a:blip xmlns:r="http://schemas.openxmlformats.org/officeDocument/2006/relationships" r:embed="rId1"/>
        <a:srcRect r="49837"/>
        <a:stretch/>
      </xdr:blipFill>
      <xdr:spPr>
        <a:xfrm>
          <a:off x="148320" y="137520"/>
          <a:ext cx="9414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748800</xdr:colOff>
      <xdr:row>57</xdr:row>
      <xdr:rowOff>21600</xdr:rowOff>
    </xdr:from>
    <xdr:to>
      <xdr:col>11</xdr:col>
      <xdr:colOff>215039</xdr:colOff>
      <xdr:row>72</xdr:row>
      <xdr:rowOff>150400</xdr:rowOff>
    </xdr:to>
    <xdr:graphicFrame macro="">
      <xdr:nvGraphicFramePr>
        <xdr:cNvPr id="43" name="Gráfico 3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92520</xdr:rowOff>
    </xdr:from>
    <xdr:to>
      <xdr:col>5</xdr:col>
      <xdr:colOff>909000</xdr:colOff>
      <xdr:row>0</xdr:row>
      <xdr:rowOff>646920</xdr:rowOff>
    </xdr:to>
    <xdr:pic>
      <xdr:nvPicPr>
        <xdr:cNvPr id="11" name="Imagem 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/>
      </xdr:nvPicPr>
      <xdr:blipFill>
        <a:blip xmlns:r="http://schemas.openxmlformats.org/officeDocument/2006/relationships" r:embed="rId1"/>
        <a:srcRect l="51294"/>
        <a:stretch/>
      </xdr:blipFill>
      <xdr:spPr>
        <a:xfrm>
          <a:off x="20614320" y="92520"/>
          <a:ext cx="9090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148320</xdr:colOff>
      <xdr:row>0</xdr:row>
      <xdr:rowOff>137520</xdr:rowOff>
    </xdr:from>
    <xdr:to>
      <xdr:col>0</xdr:col>
      <xdr:colOff>1089720</xdr:colOff>
      <xdr:row>0</xdr:row>
      <xdr:rowOff>691920</xdr:rowOff>
    </xdr:to>
    <xdr:pic>
      <xdr:nvPicPr>
        <xdr:cNvPr id="12" name="Imagem 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/>
      </xdr:nvPicPr>
      <xdr:blipFill>
        <a:blip xmlns:r="http://schemas.openxmlformats.org/officeDocument/2006/relationships" r:embed="rId1"/>
        <a:srcRect r="49837"/>
        <a:stretch/>
      </xdr:blipFill>
      <xdr:spPr>
        <a:xfrm>
          <a:off x="148320" y="137520"/>
          <a:ext cx="9414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748800</xdr:colOff>
      <xdr:row>33</xdr:row>
      <xdr:rowOff>21600</xdr:rowOff>
    </xdr:from>
    <xdr:to>
      <xdr:col>11</xdr:col>
      <xdr:colOff>215039</xdr:colOff>
      <xdr:row>48</xdr:row>
      <xdr:rowOff>23400</xdr:rowOff>
    </xdr:to>
    <xdr:graphicFrame macro="">
      <xdr:nvGraphicFramePr>
        <xdr:cNvPr id="13" name="Gráfico 3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338667</xdr:colOff>
      <xdr:row>0</xdr:row>
      <xdr:rowOff>100987</xdr:rowOff>
    </xdr:from>
    <xdr:to>
      <xdr:col>5</xdr:col>
      <xdr:colOff>1247667</xdr:colOff>
      <xdr:row>0</xdr:row>
      <xdr:rowOff>655387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1294"/>
        <a:stretch/>
      </xdr:blipFill>
      <xdr:spPr>
        <a:xfrm>
          <a:off x="7061200" y="100987"/>
          <a:ext cx="9090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148320</xdr:colOff>
      <xdr:row>0</xdr:row>
      <xdr:rowOff>137520</xdr:rowOff>
    </xdr:from>
    <xdr:to>
      <xdr:col>0</xdr:col>
      <xdr:colOff>1089720</xdr:colOff>
      <xdr:row>0</xdr:row>
      <xdr:rowOff>691920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r="49837"/>
        <a:stretch/>
      </xdr:blipFill>
      <xdr:spPr>
        <a:xfrm>
          <a:off x="148320" y="137520"/>
          <a:ext cx="941400" cy="55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92520</xdr:rowOff>
    </xdr:from>
    <xdr:to>
      <xdr:col>5</xdr:col>
      <xdr:colOff>909000</xdr:colOff>
      <xdr:row>0</xdr:row>
      <xdr:rowOff>646920</xdr:rowOff>
    </xdr:to>
    <xdr:pic>
      <xdr:nvPicPr>
        <xdr:cNvPr id="29" name="Imagem 1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/>
      </xdr:nvPicPr>
      <xdr:blipFill>
        <a:blip xmlns:r="http://schemas.openxmlformats.org/officeDocument/2006/relationships" r:embed="rId1"/>
        <a:srcRect l="51294"/>
        <a:stretch/>
      </xdr:blipFill>
      <xdr:spPr>
        <a:xfrm>
          <a:off x="20614320" y="92520"/>
          <a:ext cx="9090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148320</xdr:colOff>
      <xdr:row>0</xdr:row>
      <xdr:rowOff>137520</xdr:rowOff>
    </xdr:from>
    <xdr:to>
      <xdr:col>0</xdr:col>
      <xdr:colOff>1089720</xdr:colOff>
      <xdr:row>0</xdr:row>
      <xdr:rowOff>691920</xdr:rowOff>
    </xdr:to>
    <xdr:pic>
      <xdr:nvPicPr>
        <xdr:cNvPr id="30" name="Imagem 2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/>
      </xdr:nvPicPr>
      <xdr:blipFill>
        <a:blip xmlns:r="http://schemas.openxmlformats.org/officeDocument/2006/relationships" r:embed="rId1"/>
        <a:srcRect r="49837"/>
        <a:stretch/>
      </xdr:blipFill>
      <xdr:spPr>
        <a:xfrm>
          <a:off x="148320" y="137520"/>
          <a:ext cx="9414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748800</xdr:colOff>
      <xdr:row>57</xdr:row>
      <xdr:rowOff>21600</xdr:rowOff>
    </xdr:from>
    <xdr:to>
      <xdr:col>11</xdr:col>
      <xdr:colOff>240439</xdr:colOff>
      <xdr:row>72</xdr:row>
      <xdr:rowOff>150400</xdr:rowOff>
    </xdr:to>
    <xdr:graphicFrame macro="">
      <xdr:nvGraphicFramePr>
        <xdr:cNvPr id="31" name="Gráfico 3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92520</xdr:rowOff>
    </xdr:from>
    <xdr:to>
      <xdr:col>5</xdr:col>
      <xdr:colOff>909000</xdr:colOff>
      <xdr:row>0</xdr:row>
      <xdr:rowOff>646920</xdr:rowOff>
    </xdr:to>
    <xdr:pic>
      <xdr:nvPicPr>
        <xdr:cNvPr id="32" name="Imagem 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PicPr/>
      </xdr:nvPicPr>
      <xdr:blipFill>
        <a:blip xmlns:r="http://schemas.openxmlformats.org/officeDocument/2006/relationships" r:embed="rId1"/>
        <a:srcRect l="51294"/>
        <a:stretch/>
      </xdr:blipFill>
      <xdr:spPr>
        <a:xfrm>
          <a:off x="20614320" y="92520"/>
          <a:ext cx="9090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148320</xdr:colOff>
      <xdr:row>0</xdr:row>
      <xdr:rowOff>137520</xdr:rowOff>
    </xdr:from>
    <xdr:to>
      <xdr:col>0</xdr:col>
      <xdr:colOff>1089720</xdr:colOff>
      <xdr:row>0</xdr:row>
      <xdr:rowOff>691920</xdr:rowOff>
    </xdr:to>
    <xdr:pic>
      <xdr:nvPicPr>
        <xdr:cNvPr id="33" name="Imagem 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PicPr/>
      </xdr:nvPicPr>
      <xdr:blipFill>
        <a:blip xmlns:r="http://schemas.openxmlformats.org/officeDocument/2006/relationships" r:embed="rId1"/>
        <a:srcRect r="49837"/>
        <a:stretch/>
      </xdr:blipFill>
      <xdr:spPr>
        <a:xfrm>
          <a:off x="148320" y="137520"/>
          <a:ext cx="9414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748800</xdr:colOff>
      <xdr:row>57</xdr:row>
      <xdr:rowOff>21600</xdr:rowOff>
    </xdr:from>
    <xdr:to>
      <xdr:col>11</xdr:col>
      <xdr:colOff>240440</xdr:colOff>
      <xdr:row>72</xdr:row>
      <xdr:rowOff>150400</xdr:rowOff>
    </xdr:to>
    <xdr:graphicFrame macro="">
      <xdr:nvGraphicFramePr>
        <xdr:cNvPr id="34" name="Gráfico 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92520</xdr:rowOff>
    </xdr:from>
    <xdr:to>
      <xdr:col>5</xdr:col>
      <xdr:colOff>909000</xdr:colOff>
      <xdr:row>0</xdr:row>
      <xdr:rowOff>646920</xdr:rowOff>
    </xdr:to>
    <xdr:pic>
      <xdr:nvPicPr>
        <xdr:cNvPr id="35" name="Imagem 1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PicPr/>
      </xdr:nvPicPr>
      <xdr:blipFill>
        <a:blip xmlns:r="http://schemas.openxmlformats.org/officeDocument/2006/relationships" r:embed="rId1"/>
        <a:srcRect l="51294"/>
        <a:stretch/>
      </xdr:blipFill>
      <xdr:spPr>
        <a:xfrm>
          <a:off x="20614320" y="92520"/>
          <a:ext cx="9090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148320</xdr:colOff>
      <xdr:row>0</xdr:row>
      <xdr:rowOff>137520</xdr:rowOff>
    </xdr:from>
    <xdr:to>
      <xdr:col>0</xdr:col>
      <xdr:colOff>1089720</xdr:colOff>
      <xdr:row>0</xdr:row>
      <xdr:rowOff>691920</xdr:rowOff>
    </xdr:to>
    <xdr:pic>
      <xdr:nvPicPr>
        <xdr:cNvPr id="36" name="Imagem 2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PicPr/>
      </xdr:nvPicPr>
      <xdr:blipFill>
        <a:blip xmlns:r="http://schemas.openxmlformats.org/officeDocument/2006/relationships" r:embed="rId1"/>
        <a:srcRect r="49837"/>
        <a:stretch/>
      </xdr:blipFill>
      <xdr:spPr>
        <a:xfrm>
          <a:off x="148320" y="137520"/>
          <a:ext cx="9414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748800</xdr:colOff>
      <xdr:row>57</xdr:row>
      <xdr:rowOff>21600</xdr:rowOff>
    </xdr:from>
    <xdr:to>
      <xdr:col>11</xdr:col>
      <xdr:colOff>215039</xdr:colOff>
      <xdr:row>72</xdr:row>
      <xdr:rowOff>150400</xdr:rowOff>
    </xdr:to>
    <xdr:graphicFrame macro="">
      <xdr:nvGraphicFramePr>
        <xdr:cNvPr id="37" name="Gráfico 3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92520</xdr:rowOff>
    </xdr:from>
    <xdr:to>
      <xdr:col>5</xdr:col>
      <xdr:colOff>909000</xdr:colOff>
      <xdr:row>0</xdr:row>
      <xdr:rowOff>646920</xdr:rowOff>
    </xdr:to>
    <xdr:pic>
      <xdr:nvPicPr>
        <xdr:cNvPr id="26" name="Imagem 1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/>
      </xdr:nvPicPr>
      <xdr:blipFill>
        <a:blip xmlns:r="http://schemas.openxmlformats.org/officeDocument/2006/relationships" r:embed="rId1"/>
        <a:srcRect l="51294"/>
        <a:stretch/>
      </xdr:blipFill>
      <xdr:spPr>
        <a:xfrm>
          <a:off x="20614320" y="92520"/>
          <a:ext cx="9090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148320</xdr:colOff>
      <xdr:row>0</xdr:row>
      <xdr:rowOff>137520</xdr:rowOff>
    </xdr:from>
    <xdr:to>
      <xdr:col>0</xdr:col>
      <xdr:colOff>1089720</xdr:colOff>
      <xdr:row>0</xdr:row>
      <xdr:rowOff>691920</xdr:rowOff>
    </xdr:to>
    <xdr:pic>
      <xdr:nvPicPr>
        <xdr:cNvPr id="27" name="Imagem 2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/>
      </xdr:nvPicPr>
      <xdr:blipFill>
        <a:blip xmlns:r="http://schemas.openxmlformats.org/officeDocument/2006/relationships" r:embed="rId1"/>
        <a:srcRect r="49837"/>
        <a:stretch/>
      </xdr:blipFill>
      <xdr:spPr>
        <a:xfrm>
          <a:off x="148320" y="137520"/>
          <a:ext cx="9414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748800</xdr:colOff>
      <xdr:row>57</xdr:row>
      <xdr:rowOff>21600</xdr:rowOff>
    </xdr:from>
    <xdr:to>
      <xdr:col>11</xdr:col>
      <xdr:colOff>367439</xdr:colOff>
      <xdr:row>72</xdr:row>
      <xdr:rowOff>150400</xdr:rowOff>
    </xdr:to>
    <xdr:graphicFrame macro="">
      <xdr:nvGraphicFramePr>
        <xdr:cNvPr id="28" name="Gráfico 3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92520</xdr:rowOff>
    </xdr:from>
    <xdr:to>
      <xdr:col>5</xdr:col>
      <xdr:colOff>909000</xdr:colOff>
      <xdr:row>0</xdr:row>
      <xdr:rowOff>646920</xdr:rowOff>
    </xdr:to>
    <xdr:pic>
      <xdr:nvPicPr>
        <xdr:cNvPr id="38" name="Imagem 1">
          <a:extLst>
            <a:ext uri="{FF2B5EF4-FFF2-40B4-BE49-F238E27FC236}">
              <a16:creationId xmlns:a16="http://schemas.microsoft.com/office/drawing/2014/main" id="{00000000-0008-0000-0D00-000026000000}"/>
            </a:ext>
          </a:extLst>
        </xdr:cNvPr>
        <xdr:cNvPicPr/>
      </xdr:nvPicPr>
      <xdr:blipFill>
        <a:blip xmlns:r="http://schemas.openxmlformats.org/officeDocument/2006/relationships" r:embed="rId1"/>
        <a:srcRect l="51294"/>
        <a:stretch/>
      </xdr:blipFill>
      <xdr:spPr>
        <a:xfrm>
          <a:off x="20614320" y="92520"/>
          <a:ext cx="9090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148320</xdr:colOff>
      <xdr:row>0</xdr:row>
      <xdr:rowOff>137520</xdr:rowOff>
    </xdr:from>
    <xdr:to>
      <xdr:col>0</xdr:col>
      <xdr:colOff>1089720</xdr:colOff>
      <xdr:row>0</xdr:row>
      <xdr:rowOff>691920</xdr:rowOff>
    </xdr:to>
    <xdr:pic>
      <xdr:nvPicPr>
        <xdr:cNvPr id="39" name="Imagem 2">
          <a:extLst>
            <a:ext uri="{FF2B5EF4-FFF2-40B4-BE49-F238E27FC236}">
              <a16:creationId xmlns:a16="http://schemas.microsoft.com/office/drawing/2014/main" id="{00000000-0008-0000-0D00-000027000000}"/>
            </a:ext>
          </a:extLst>
        </xdr:cNvPr>
        <xdr:cNvPicPr/>
      </xdr:nvPicPr>
      <xdr:blipFill>
        <a:blip xmlns:r="http://schemas.openxmlformats.org/officeDocument/2006/relationships" r:embed="rId1"/>
        <a:srcRect r="49837"/>
        <a:stretch/>
      </xdr:blipFill>
      <xdr:spPr>
        <a:xfrm>
          <a:off x="148320" y="137520"/>
          <a:ext cx="9414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748800</xdr:colOff>
      <xdr:row>57</xdr:row>
      <xdr:rowOff>21600</xdr:rowOff>
    </xdr:from>
    <xdr:to>
      <xdr:col>11</xdr:col>
      <xdr:colOff>215039</xdr:colOff>
      <xdr:row>72</xdr:row>
      <xdr:rowOff>150400</xdr:rowOff>
    </xdr:to>
    <xdr:graphicFrame macro="">
      <xdr:nvGraphicFramePr>
        <xdr:cNvPr id="40" name="Gráfico 3">
          <a:extLst>
            <a:ext uri="{FF2B5EF4-FFF2-40B4-BE49-F238E27FC236}">
              <a16:creationId xmlns:a16="http://schemas.microsoft.com/office/drawing/2014/main" id="{00000000-0008-0000-0D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92520</xdr:rowOff>
    </xdr:from>
    <xdr:to>
      <xdr:col>5</xdr:col>
      <xdr:colOff>909000</xdr:colOff>
      <xdr:row>0</xdr:row>
      <xdr:rowOff>646920</xdr:rowOff>
    </xdr:to>
    <xdr:pic>
      <xdr:nvPicPr>
        <xdr:cNvPr id="53" name="Imagem 1">
          <a:extLst>
            <a:ext uri="{FF2B5EF4-FFF2-40B4-BE49-F238E27FC236}">
              <a16:creationId xmlns:a16="http://schemas.microsoft.com/office/drawing/2014/main" id="{00000000-0008-0000-1200-000035000000}"/>
            </a:ext>
          </a:extLst>
        </xdr:cNvPr>
        <xdr:cNvPicPr/>
      </xdr:nvPicPr>
      <xdr:blipFill>
        <a:blip xmlns:r="http://schemas.openxmlformats.org/officeDocument/2006/relationships" r:embed="rId1"/>
        <a:srcRect l="51294"/>
        <a:stretch/>
      </xdr:blipFill>
      <xdr:spPr>
        <a:xfrm>
          <a:off x="20614320" y="92520"/>
          <a:ext cx="9090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148320</xdr:colOff>
      <xdr:row>0</xdr:row>
      <xdr:rowOff>137520</xdr:rowOff>
    </xdr:from>
    <xdr:to>
      <xdr:col>0</xdr:col>
      <xdr:colOff>1089720</xdr:colOff>
      <xdr:row>0</xdr:row>
      <xdr:rowOff>691920</xdr:rowOff>
    </xdr:to>
    <xdr:pic>
      <xdr:nvPicPr>
        <xdr:cNvPr id="54" name="Imagem 2">
          <a:extLst>
            <a:ext uri="{FF2B5EF4-FFF2-40B4-BE49-F238E27FC236}">
              <a16:creationId xmlns:a16="http://schemas.microsoft.com/office/drawing/2014/main" id="{00000000-0008-0000-1200-000036000000}"/>
            </a:ext>
          </a:extLst>
        </xdr:cNvPr>
        <xdr:cNvPicPr/>
      </xdr:nvPicPr>
      <xdr:blipFill>
        <a:blip xmlns:r="http://schemas.openxmlformats.org/officeDocument/2006/relationships" r:embed="rId1"/>
        <a:srcRect r="49837"/>
        <a:stretch/>
      </xdr:blipFill>
      <xdr:spPr>
        <a:xfrm>
          <a:off x="148320" y="137520"/>
          <a:ext cx="9414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748800</xdr:colOff>
      <xdr:row>69</xdr:row>
      <xdr:rowOff>21600</xdr:rowOff>
    </xdr:from>
    <xdr:to>
      <xdr:col>11</xdr:col>
      <xdr:colOff>367439</xdr:colOff>
      <xdr:row>84</xdr:row>
      <xdr:rowOff>150400</xdr:rowOff>
    </xdr:to>
    <xdr:graphicFrame macro="">
      <xdr:nvGraphicFramePr>
        <xdr:cNvPr id="55" name="Gráfico 3">
          <a:extLst>
            <a:ext uri="{FF2B5EF4-FFF2-40B4-BE49-F238E27FC236}">
              <a16:creationId xmlns:a16="http://schemas.microsoft.com/office/drawing/2014/main" id="{00000000-0008-0000-12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92520</xdr:rowOff>
    </xdr:from>
    <xdr:to>
      <xdr:col>5</xdr:col>
      <xdr:colOff>909000</xdr:colOff>
      <xdr:row>0</xdr:row>
      <xdr:rowOff>646920</xdr:rowOff>
    </xdr:to>
    <xdr:pic>
      <xdr:nvPicPr>
        <xdr:cNvPr id="50" name="Imagem 1">
          <a:extLst>
            <a:ext uri="{FF2B5EF4-FFF2-40B4-BE49-F238E27FC236}">
              <a16:creationId xmlns:a16="http://schemas.microsoft.com/office/drawing/2014/main" id="{00000000-0008-0000-1100-000032000000}"/>
            </a:ext>
          </a:extLst>
        </xdr:cNvPr>
        <xdr:cNvPicPr/>
      </xdr:nvPicPr>
      <xdr:blipFill>
        <a:blip xmlns:r="http://schemas.openxmlformats.org/officeDocument/2006/relationships" r:embed="rId1"/>
        <a:srcRect l="51294"/>
        <a:stretch/>
      </xdr:blipFill>
      <xdr:spPr>
        <a:xfrm>
          <a:off x="20614320" y="92520"/>
          <a:ext cx="9090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148320</xdr:colOff>
      <xdr:row>0</xdr:row>
      <xdr:rowOff>137520</xdr:rowOff>
    </xdr:from>
    <xdr:to>
      <xdr:col>0</xdr:col>
      <xdr:colOff>1089720</xdr:colOff>
      <xdr:row>0</xdr:row>
      <xdr:rowOff>691920</xdr:rowOff>
    </xdr:to>
    <xdr:pic>
      <xdr:nvPicPr>
        <xdr:cNvPr id="51" name="Imagem 2">
          <a:extLst>
            <a:ext uri="{FF2B5EF4-FFF2-40B4-BE49-F238E27FC236}">
              <a16:creationId xmlns:a16="http://schemas.microsoft.com/office/drawing/2014/main" id="{00000000-0008-0000-1100-000033000000}"/>
            </a:ext>
          </a:extLst>
        </xdr:cNvPr>
        <xdr:cNvPicPr/>
      </xdr:nvPicPr>
      <xdr:blipFill>
        <a:blip xmlns:r="http://schemas.openxmlformats.org/officeDocument/2006/relationships" r:embed="rId1"/>
        <a:srcRect r="49837"/>
        <a:stretch/>
      </xdr:blipFill>
      <xdr:spPr>
        <a:xfrm>
          <a:off x="148320" y="137520"/>
          <a:ext cx="9414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748800</xdr:colOff>
      <xdr:row>57</xdr:row>
      <xdr:rowOff>21600</xdr:rowOff>
    </xdr:from>
    <xdr:to>
      <xdr:col>11</xdr:col>
      <xdr:colOff>240440</xdr:colOff>
      <xdr:row>72</xdr:row>
      <xdr:rowOff>150400</xdr:rowOff>
    </xdr:to>
    <xdr:graphicFrame macro="">
      <xdr:nvGraphicFramePr>
        <xdr:cNvPr id="52" name="Gráfico 3">
          <a:extLst>
            <a:ext uri="{FF2B5EF4-FFF2-40B4-BE49-F238E27FC236}">
              <a16:creationId xmlns:a16="http://schemas.microsoft.com/office/drawing/2014/main" id="{00000000-0008-0000-11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92520</xdr:rowOff>
    </xdr:from>
    <xdr:to>
      <xdr:col>5</xdr:col>
      <xdr:colOff>909000</xdr:colOff>
      <xdr:row>0</xdr:row>
      <xdr:rowOff>646920</xdr:rowOff>
    </xdr:to>
    <xdr:pic>
      <xdr:nvPicPr>
        <xdr:cNvPr id="47" name="Imagem 1">
          <a:extLst>
            <a:ext uri="{FF2B5EF4-FFF2-40B4-BE49-F238E27FC236}">
              <a16:creationId xmlns:a16="http://schemas.microsoft.com/office/drawing/2014/main" id="{00000000-0008-0000-1000-00002F000000}"/>
            </a:ext>
          </a:extLst>
        </xdr:cNvPr>
        <xdr:cNvPicPr/>
      </xdr:nvPicPr>
      <xdr:blipFill>
        <a:blip xmlns:r="http://schemas.openxmlformats.org/officeDocument/2006/relationships" r:embed="rId1"/>
        <a:srcRect l="51294"/>
        <a:stretch/>
      </xdr:blipFill>
      <xdr:spPr>
        <a:xfrm>
          <a:off x="20614320" y="92520"/>
          <a:ext cx="9090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148320</xdr:colOff>
      <xdr:row>0</xdr:row>
      <xdr:rowOff>137520</xdr:rowOff>
    </xdr:from>
    <xdr:to>
      <xdr:col>0</xdr:col>
      <xdr:colOff>1089720</xdr:colOff>
      <xdr:row>0</xdr:row>
      <xdr:rowOff>691920</xdr:rowOff>
    </xdr:to>
    <xdr:pic>
      <xdr:nvPicPr>
        <xdr:cNvPr id="48" name="Imagem 2">
          <a:extLst>
            <a:ext uri="{FF2B5EF4-FFF2-40B4-BE49-F238E27FC236}">
              <a16:creationId xmlns:a16="http://schemas.microsoft.com/office/drawing/2014/main" id="{00000000-0008-0000-1000-000030000000}"/>
            </a:ext>
          </a:extLst>
        </xdr:cNvPr>
        <xdr:cNvPicPr/>
      </xdr:nvPicPr>
      <xdr:blipFill>
        <a:blip xmlns:r="http://schemas.openxmlformats.org/officeDocument/2006/relationships" r:embed="rId1"/>
        <a:srcRect r="49837"/>
        <a:stretch/>
      </xdr:blipFill>
      <xdr:spPr>
        <a:xfrm>
          <a:off x="148320" y="137520"/>
          <a:ext cx="9414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748800</xdr:colOff>
      <xdr:row>57</xdr:row>
      <xdr:rowOff>21600</xdr:rowOff>
    </xdr:from>
    <xdr:to>
      <xdr:col>11</xdr:col>
      <xdr:colOff>215040</xdr:colOff>
      <xdr:row>72</xdr:row>
      <xdr:rowOff>150400</xdr:rowOff>
    </xdr:to>
    <xdr:graphicFrame macro="">
      <xdr:nvGraphicFramePr>
        <xdr:cNvPr id="49" name="Gráfico 3">
          <a:extLst>
            <a:ext uri="{FF2B5EF4-FFF2-40B4-BE49-F238E27FC236}">
              <a16:creationId xmlns:a16="http://schemas.microsoft.com/office/drawing/2014/main" id="{00000000-0008-0000-10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92520</xdr:rowOff>
    </xdr:from>
    <xdr:to>
      <xdr:col>5</xdr:col>
      <xdr:colOff>909000</xdr:colOff>
      <xdr:row>0</xdr:row>
      <xdr:rowOff>646920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1294"/>
        <a:stretch/>
      </xdr:blipFill>
      <xdr:spPr>
        <a:xfrm>
          <a:off x="20614320" y="92520"/>
          <a:ext cx="9090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148320</xdr:colOff>
      <xdr:row>0</xdr:row>
      <xdr:rowOff>137520</xdr:rowOff>
    </xdr:from>
    <xdr:to>
      <xdr:col>0</xdr:col>
      <xdr:colOff>1089720</xdr:colOff>
      <xdr:row>0</xdr:row>
      <xdr:rowOff>691920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r="49837"/>
        <a:stretch/>
      </xdr:blipFill>
      <xdr:spPr>
        <a:xfrm>
          <a:off x="148320" y="137520"/>
          <a:ext cx="9414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748800</xdr:colOff>
      <xdr:row>33</xdr:row>
      <xdr:rowOff>21600</xdr:rowOff>
    </xdr:from>
    <xdr:to>
      <xdr:col>11</xdr:col>
      <xdr:colOff>367439</xdr:colOff>
      <xdr:row>48</xdr:row>
      <xdr:rowOff>23400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389466</xdr:colOff>
      <xdr:row>0</xdr:row>
      <xdr:rowOff>100987</xdr:rowOff>
    </xdr:from>
    <xdr:to>
      <xdr:col>5</xdr:col>
      <xdr:colOff>1298466</xdr:colOff>
      <xdr:row>0</xdr:row>
      <xdr:rowOff>655387</xdr:rowOff>
    </xdr:to>
    <xdr:pic>
      <xdr:nvPicPr>
        <xdr:cNvPr id="8" name="Imagem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1"/>
        <a:srcRect l="51294"/>
        <a:stretch/>
      </xdr:blipFill>
      <xdr:spPr>
        <a:xfrm>
          <a:off x="7755466" y="100987"/>
          <a:ext cx="9090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148320</xdr:colOff>
      <xdr:row>0</xdr:row>
      <xdr:rowOff>137520</xdr:rowOff>
    </xdr:from>
    <xdr:to>
      <xdr:col>0</xdr:col>
      <xdr:colOff>1089720</xdr:colOff>
      <xdr:row>0</xdr:row>
      <xdr:rowOff>691920</xdr:rowOff>
    </xdr:to>
    <xdr:pic>
      <xdr:nvPicPr>
        <xdr:cNvPr id="9" name="Imagem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1"/>
        <a:srcRect r="49837"/>
        <a:stretch/>
      </xdr:blipFill>
      <xdr:spPr>
        <a:xfrm>
          <a:off x="148320" y="137520"/>
          <a:ext cx="9414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748800</xdr:colOff>
      <xdr:row>33</xdr:row>
      <xdr:rowOff>21600</xdr:rowOff>
    </xdr:from>
    <xdr:to>
      <xdr:col>11</xdr:col>
      <xdr:colOff>367440</xdr:colOff>
      <xdr:row>48</xdr:row>
      <xdr:rowOff>23400</xdr:rowOff>
    </xdr:to>
    <xdr:graphicFrame macro="">
      <xdr:nvGraphicFramePr>
        <xdr:cNvPr id="10" name="Gráfico 3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92520</xdr:rowOff>
    </xdr:from>
    <xdr:to>
      <xdr:col>5</xdr:col>
      <xdr:colOff>909000</xdr:colOff>
      <xdr:row>0</xdr:row>
      <xdr:rowOff>646920</xdr:rowOff>
    </xdr:to>
    <xdr:pic>
      <xdr:nvPicPr>
        <xdr:cNvPr id="14" name="Imagem 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/>
      </xdr:nvPicPr>
      <xdr:blipFill>
        <a:blip xmlns:r="http://schemas.openxmlformats.org/officeDocument/2006/relationships" r:embed="rId1"/>
        <a:srcRect l="51294"/>
        <a:stretch/>
      </xdr:blipFill>
      <xdr:spPr>
        <a:xfrm>
          <a:off x="20614320" y="92520"/>
          <a:ext cx="9090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148320</xdr:colOff>
      <xdr:row>0</xdr:row>
      <xdr:rowOff>137520</xdr:rowOff>
    </xdr:from>
    <xdr:to>
      <xdr:col>0</xdr:col>
      <xdr:colOff>1089720</xdr:colOff>
      <xdr:row>0</xdr:row>
      <xdr:rowOff>691920</xdr:rowOff>
    </xdr:to>
    <xdr:pic>
      <xdr:nvPicPr>
        <xdr:cNvPr id="15" name="Imagem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/>
      </xdr:nvPicPr>
      <xdr:blipFill>
        <a:blip xmlns:r="http://schemas.openxmlformats.org/officeDocument/2006/relationships" r:embed="rId1"/>
        <a:srcRect r="49837"/>
        <a:stretch/>
      </xdr:blipFill>
      <xdr:spPr>
        <a:xfrm>
          <a:off x="148320" y="137520"/>
          <a:ext cx="9414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748800</xdr:colOff>
      <xdr:row>57</xdr:row>
      <xdr:rowOff>21600</xdr:rowOff>
    </xdr:from>
    <xdr:to>
      <xdr:col>11</xdr:col>
      <xdr:colOff>367439</xdr:colOff>
      <xdr:row>72</xdr:row>
      <xdr:rowOff>150400</xdr:rowOff>
    </xdr:to>
    <xdr:graphicFrame macro="">
      <xdr:nvGraphicFramePr>
        <xdr:cNvPr id="16" name="Gráfico 3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92520</xdr:rowOff>
    </xdr:from>
    <xdr:to>
      <xdr:col>5</xdr:col>
      <xdr:colOff>909000</xdr:colOff>
      <xdr:row>0</xdr:row>
      <xdr:rowOff>646920</xdr:rowOff>
    </xdr:to>
    <xdr:pic>
      <xdr:nvPicPr>
        <xdr:cNvPr id="17" name="Imagem 1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1"/>
        <a:srcRect l="51294"/>
        <a:stretch/>
      </xdr:blipFill>
      <xdr:spPr>
        <a:xfrm>
          <a:off x="20614320" y="92520"/>
          <a:ext cx="9090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148320</xdr:colOff>
      <xdr:row>0</xdr:row>
      <xdr:rowOff>137520</xdr:rowOff>
    </xdr:from>
    <xdr:to>
      <xdr:col>0</xdr:col>
      <xdr:colOff>1089720</xdr:colOff>
      <xdr:row>0</xdr:row>
      <xdr:rowOff>691920</xdr:rowOff>
    </xdr:to>
    <xdr:pic>
      <xdr:nvPicPr>
        <xdr:cNvPr id="18" name="Imagem 2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1"/>
        <a:srcRect r="49837"/>
        <a:stretch/>
      </xdr:blipFill>
      <xdr:spPr>
        <a:xfrm>
          <a:off x="148320" y="137520"/>
          <a:ext cx="9414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748800</xdr:colOff>
      <xdr:row>57</xdr:row>
      <xdr:rowOff>21600</xdr:rowOff>
    </xdr:from>
    <xdr:to>
      <xdr:col>11</xdr:col>
      <xdr:colOff>215039</xdr:colOff>
      <xdr:row>72</xdr:row>
      <xdr:rowOff>150400</xdr:rowOff>
    </xdr:to>
    <xdr:graphicFrame macro="">
      <xdr:nvGraphicFramePr>
        <xdr:cNvPr id="19" name="Gráfico 3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92520</xdr:rowOff>
    </xdr:from>
    <xdr:to>
      <xdr:col>5</xdr:col>
      <xdr:colOff>909000</xdr:colOff>
      <xdr:row>0</xdr:row>
      <xdr:rowOff>646920</xdr:rowOff>
    </xdr:to>
    <xdr:pic>
      <xdr:nvPicPr>
        <xdr:cNvPr id="23" name="Imagem 1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/>
      </xdr:nvPicPr>
      <xdr:blipFill>
        <a:blip xmlns:r="http://schemas.openxmlformats.org/officeDocument/2006/relationships" r:embed="rId1"/>
        <a:srcRect l="51294"/>
        <a:stretch/>
      </xdr:blipFill>
      <xdr:spPr>
        <a:xfrm>
          <a:off x="20614320" y="92520"/>
          <a:ext cx="9090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148320</xdr:colOff>
      <xdr:row>0</xdr:row>
      <xdr:rowOff>137520</xdr:rowOff>
    </xdr:from>
    <xdr:to>
      <xdr:col>0</xdr:col>
      <xdr:colOff>1089720</xdr:colOff>
      <xdr:row>0</xdr:row>
      <xdr:rowOff>691920</xdr:rowOff>
    </xdr:to>
    <xdr:pic>
      <xdr:nvPicPr>
        <xdr:cNvPr id="24" name="Imagem 2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/>
      </xdr:nvPicPr>
      <xdr:blipFill>
        <a:blip xmlns:r="http://schemas.openxmlformats.org/officeDocument/2006/relationships" r:embed="rId1"/>
        <a:srcRect r="49837"/>
        <a:stretch/>
      </xdr:blipFill>
      <xdr:spPr>
        <a:xfrm>
          <a:off x="148320" y="137520"/>
          <a:ext cx="941400" cy="5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748800</xdr:colOff>
      <xdr:row>57</xdr:row>
      <xdr:rowOff>21600</xdr:rowOff>
    </xdr:from>
    <xdr:to>
      <xdr:col>11</xdr:col>
      <xdr:colOff>367439</xdr:colOff>
      <xdr:row>72</xdr:row>
      <xdr:rowOff>150400</xdr:rowOff>
    </xdr:to>
    <xdr:graphicFrame macro="">
      <xdr:nvGraphicFramePr>
        <xdr:cNvPr id="25" name="Gráfico 3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B1:R151" totalsRowShown="0">
  <autoFilter ref="B1:R151" xr:uid="{00000000-0009-0000-0100-000001000000}"/>
  <tableColumns count="17">
    <tableColumn id="1" xr3:uid="{00000000-0010-0000-0000-000001000000}" name="Alimento"/>
    <tableColumn id="2" xr3:uid="{00000000-0010-0000-0000-000002000000}" name="Categoria"/>
    <tableColumn id="3" xr3:uid="{00000000-0010-0000-0000-000003000000}" name="Energia (kcal)"/>
    <tableColumn id="4" xr3:uid="{00000000-0010-0000-0000-000004000000}" name="Carboidrato (g)"/>
    <tableColumn id="5" xr3:uid="{00000000-0010-0000-0000-000005000000}" name="Proteína (g)"/>
    <tableColumn id="6" xr3:uid="{00000000-0010-0000-0000-000006000000}" name="Lipídeos (g)"/>
    <tableColumn id="7" xr3:uid="{00000000-0010-0000-0000-000007000000}" name="Gordura Saturada (g)"/>
    <tableColumn id="8" xr3:uid="{00000000-0010-0000-0000-000008000000}" name="Colesterol (mg)"/>
    <tableColumn id="9" xr3:uid="{00000000-0010-0000-0000-000009000000}" name="Fibra (g)"/>
    <tableColumn id="10" xr3:uid="{00000000-0010-0000-0000-00000A000000}" name="Cálcio (mg)"/>
    <tableColumn id="11" xr3:uid="{00000000-0010-0000-0000-00000B000000}" name="Ferro (mg)"/>
    <tableColumn id="12" xr3:uid="{00000000-0010-0000-0000-00000C000000}" name="Sódio (mg)"/>
    <tableColumn id="13" xr3:uid="{00000000-0010-0000-0000-00000D000000}" name="Potássio (mg)"/>
    <tableColumn id="14" xr3:uid="{00000000-0010-0000-0000-00000E000000}" name="Vitamina K"/>
    <tableColumn id="15" xr3:uid="{00000000-0010-0000-0000-00000F000000}" name="Unidade"/>
    <tableColumn id="16" xr3:uid="{00000000-0010-0000-0000-000010000000}" name="Valor"/>
    <tableColumn id="17" xr3:uid="{00000000-0010-0000-0000-000011000000}" name="FATOR DE CORREÇÃ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0"/>
  <sheetViews>
    <sheetView tabSelected="1" zoomScale="90" zoomScaleNormal="90" workbookViewId="0">
      <selection activeCell="A32" sqref="A32:XFD33"/>
    </sheetView>
  </sheetViews>
  <sheetFormatPr defaultRowHeight="14.4" x14ac:dyDescent="0.3"/>
  <cols>
    <col min="1" max="1" width="18.88671875" bestFit="1" customWidth="1"/>
    <col min="2" max="2" width="13.6640625" bestFit="1" customWidth="1"/>
    <col min="3" max="4" width="20.88671875" bestFit="1" customWidth="1"/>
    <col min="5" max="6" width="23.6640625" bestFit="1" customWidth="1"/>
    <col min="7" max="7" width="16.5546875" bestFit="1" customWidth="1"/>
    <col min="8" max="8" width="10" bestFit="1" customWidth="1"/>
    <col min="9" max="9" width="5.44140625" bestFit="1" customWidth="1"/>
    <col min="10" max="10" width="6.109375" bestFit="1" customWidth="1"/>
    <col min="11" max="11" width="5.77734375" bestFit="1" customWidth="1"/>
    <col min="12" max="12" width="7.21875" bestFit="1" customWidth="1"/>
    <col min="13" max="13" width="8.33203125" bestFit="1" customWidth="1"/>
    <col min="14" max="14" width="5.21875" bestFit="1" customWidth="1"/>
    <col min="15" max="1025" width="8.6640625" customWidth="1"/>
  </cols>
  <sheetData>
    <row r="1" spans="1:14" ht="61.5" customHeight="1" x14ac:dyDescent="0.3">
      <c r="A1" s="104" t="s">
        <v>0</v>
      </c>
      <c r="B1" s="104"/>
      <c r="C1" s="104"/>
      <c r="D1" s="104"/>
      <c r="E1" s="104"/>
      <c r="F1" s="11"/>
    </row>
    <row r="2" spans="1:14" ht="30" customHeight="1" x14ac:dyDescent="0.3">
      <c r="A2" s="108" t="s">
        <v>112</v>
      </c>
      <c r="B2" s="108"/>
      <c r="C2" s="108"/>
      <c r="D2" s="108"/>
      <c r="E2" s="108"/>
      <c r="F2" s="108"/>
      <c r="G2" s="101"/>
      <c r="H2" s="101"/>
      <c r="I2" s="101"/>
      <c r="J2" s="101"/>
      <c r="K2" s="101"/>
      <c r="L2" s="101"/>
      <c r="M2" s="101"/>
      <c r="N2" s="101"/>
    </row>
    <row r="3" spans="1:14" ht="15.6" x14ac:dyDescent="0.3">
      <c r="A3" s="2" t="s">
        <v>2</v>
      </c>
      <c r="B3" s="109">
        <v>44504</v>
      </c>
      <c r="C3" s="110"/>
      <c r="D3" s="110"/>
      <c r="E3" s="110"/>
      <c r="F3" s="111"/>
    </row>
    <row r="4" spans="1:14" x14ac:dyDescent="0.3">
      <c r="A4" s="3" t="s">
        <v>3</v>
      </c>
      <c r="B4" s="95" t="s">
        <v>113</v>
      </c>
      <c r="C4" s="3" t="s">
        <v>5</v>
      </c>
      <c r="D4" s="4">
        <f>D5/D6</f>
        <v>300</v>
      </c>
      <c r="E4" s="5" t="s">
        <v>6</v>
      </c>
      <c r="F4" s="96">
        <f>SUM(F9:F18)</f>
        <v>7.73</v>
      </c>
    </row>
    <row r="5" spans="1:14" x14ac:dyDescent="0.3">
      <c r="A5" s="5" t="s">
        <v>7</v>
      </c>
      <c r="B5" s="95" t="s">
        <v>114</v>
      </c>
      <c r="C5" s="3" t="s">
        <v>9</v>
      </c>
      <c r="D5" s="6">
        <v>36000</v>
      </c>
      <c r="E5" s="5" t="s">
        <v>10</v>
      </c>
      <c r="F5" s="96">
        <f>F4/D4</f>
        <v>2.5766666666666667E-2</v>
      </c>
    </row>
    <row r="6" spans="1:14" x14ac:dyDescent="0.3">
      <c r="A6" s="5" t="s">
        <v>11</v>
      </c>
      <c r="B6" s="95" t="s">
        <v>12</v>
      </c>
      <c r="C6" s="7" t="s">
        <v>13</v>
      </c>
      <c r="D6" s="8">
        <v>120</v>
      </c>
      <c r="E6" s="5" t="s">
        <v>14</v>
      </c>
      <c r="F6" s="95"/>
    </row>
    <row r="8" spans="1:14" x14ac:dyDescent="0.3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</row>
    <row r="9" spans="1:14" x14ac:dyDescent="0.3">
      <c r="A9" s="1" t="s">
        <v>115</v>
      </c>
      <c r="B9" s="97"/>
      <c r="C9" s="1">
        <v>15000</v>
      </c>
      <c r="D9" s="1">
        <f>IFERROR(VLOOKUP(A9,'Tabela Integrada'!$B:$R,17,0),"")</f>
        <v>1</v>
      </c>
      <c r="E9" s="1">
        <f t="shared" ref="E9:E18" si="0">IFERROR((C9*D9),"")</f>
        <v>15000</v>
      </c>
      <c r="F9" s="119">
        <f>'Tabela Integrada'!Q18</f>
        <v>6.41</v>
      </c>
    </row>
    <row r="10" spans="1:14" x14ac:dyDescent="0.3">
      <c r="A10" s="1" t="s">
        <v>59</v>
      </c>
      <c r="B10" s="97"/>
      <c r="C10" s="1">
        <v>500</v>
      </c>
      <c r="D10" s="1">
        <f>IFERROR(VLOOKUP(A10,'Tabela Integrada'!$B:$R,17,0),"")</f>
        <v>1</v>
      </c>
      <c r="E10" s="1">
        <f t="shared" si="0"/>
        <v>500</v>
      </c>
      <c r="F10" s="119">
        <f>'Tabela Integrada'!Q33</f>
        <v>1.32</v>
      </c>
    </row>
    <row r="11" spans="1:14" x14ac:dyDescent="0.3">
      <c r="A11" s="1"/>
      <c r="B11" s="1"/>
      <c r="C11" s="1"/>
      <c r="D11" s="1" t="str">
        <f>IFERROR(VLOOKUP(A11,'Tabela Integrada'!$B:$R,17,0),"")</f>
        <v/>
      </c>
      <c r="E11" s="1" t="str">
        <f t="shared" si="0"/>
        <v/>
      </c>
      <c r="F11" s="1"/>
    </row>
    <row r="12" spans="1:14" x14ac:dyDescent="0.3">
      <c r="A12" s="1"/>
      <c r="B12" s="1"/>
      <c r="C12" s="1"/>
      <c r="D12" s="1" t="str">
        <f>IFERROR(VLOOKUP(A12,'Tabela Integrada'!$B:$R,17,0),"")</f>
        <v/>
      </c>
      <c r="E12" s="1" t="str">
        <f t="shared" si="0"/>
        <v/>
      </c>
      <c r="F12" s="1"/>
    </row>
    <row r="13" spans="1:14" x14ac:dyDescent="0.3">
      <c r="A13" s="1"/>
      <c r="B13" s="1"/>
      <c r="C13" s="1"/>
      <c r="D13" s="1" t="str">
        <f>IFERROR(VLOOKUP(A13,'Tabela Integrada'!$B:$R,17,0),"")</f>
        <v/>
      </c>
      <c r="E13" s="1" t="str">
        <f t="shared" si="0"/>
        <v/>
      </c>
      <c r="F13" s="1"/>
    </row>
    <row r="14" spans="1:14" x14ac:dyDescent="0.3">
      <c r="A14" s="1"/>
      <c r="B14" s="1"/>
      <c r="C14" s="1"/>
      <c r="D14" s="1" t="str">
        <f>IFERROR(VLOOKUP(A14,'Tabela Integrada'!$B:$R,17,0),"")</f>
        <v/>
      </c>
      <c r="E14" s="1" t="str">
        <f t="shared" si="0"/>
        <v/>
      </c>
      <c r="F14" s="1"/>
    </row>
    <row r="15" spans="1:14" x14ac:dyDescent="0.3">
      <c r="A15" s="1"/>
      <c r="B15" s="1"/>
      <c r="C15" s="1"/>
      <c r="D15" s="1" t="str">
        <f>IFERROR(VLOOKUP(A15,'Tabela Integrada'!$B:$R,17,0),"")</f>
        <v/>
      </c>
      <c r="E15" s="1" t="str">
        <f t="shared" si="0"/>
        <v/>
      </c>
      <c r="F15" s="1"/>
    </row>
    <row r="16" spans="1:14" x14ac:dyDescent="0.3">
      <c r="A16" s="1"/>
      <c r="B16" s="1"/>
      <c r="C16" s="1"/>
      <c r="D16" s="1" t="str">
        <f>IFERROR(VLOOKUP(A16,'Tabela Integrada'!$B:$R,17,0),"")</f>
        <v/>
      </c>
      <c r="E16" s="1" t="str">
        <f t="shared" si="0"/>
        <v/>
      </c>
      <c r="F16" s="1"/>
    </row>
    <row r="17" spans="1:14" x14ac:dyDescent="0.3">
      <c r="A17" s="1"/>
      <c r="B17" s="1"/>
      <c r="C17" s="1"/>
      <c r="D17" s="1" t="str">
        <f>IFERROR(VLOOKUP(A17,'Tabela Integrada'!$B:$R,17,0),"")</f>
        <v/>
      </c>
      <c r="E17" s="1" t="str">
        <f t="shared" si="0"/>
        <v/>
      </c>
      <c r="F17" s="1"/>
    </row>
    <row r="18" spans="1:14" x14ac:dyDescent="0.3">
      <c r="A18" s="1"/>
      <c r="B18" s="1"/>
      <c r="C18" s="1"/>
      <c r="D18" s="1" t="str">
        <f>IFERROR(VLOOKUP(A18,'Tabela Integrada'!$B:$R,17,0),"")</f>
        <v/>
      </c>
      <c r="E18" s="1" t="str">
        <f t="shared" si="0"/>
        <v/>
      </c>
      <c r="F18" s="1"/>
    </row>
    <row r="19" spans="1:14" x14ac:dyDescent="0.3">
      <c r="F19" s="9"/>
    </row>
    <row r="20" spans="1:14" ht="33" customHeight="1" x14ac:dyDescent="0.3">
      <c r="A20" s="107" t="s">
        <v>27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</row>
    <row r="21" spans="1:14" s="11" customFormat="1" ht="28.8" x14ac:dyDescent="0.3">
      <c r="A21" s="10" t="s">
        <v>28</v>
      </c>
      <c r="B21" s="10" t="s">
        <v>29</v>
      </c>
      <c r="C21" s="10" t="s">
        <v>30</v>
      </c>
      <c r="D21" s="10" t="s">
        <v>31</v>
      </c>
      <c r="E21" s="10" t="s">
        <v>32</v>
      </c>
      <c r="F21" s="10" t="s">
        <v>33</v>
      </c>
      <c r="G21" s="10" t="s">
        <v>34</v>
      </c>
      <c r="H21" s="10" t="s">
        <v>35</v>
      </c>
      <c r="I21" s="10" t="s">
        <v>36</v>
      </c>
      <c r="J21" s="10" t="s">
        <v>37</v>
      </c>
      <c r="K21" s="10" t="s">
        <v>38</v>
      </c>
      <c r="L21" s="10" t="s">
        <v>39</v>
      </c>
      <c r="M21" s="10" t="s">
        <v>40</v>
      </c>
      <c r="N21" s="10" t="s">
        <v>41</v>
      </c>
    </row>
    <row r="22" spans="1:14" x14ac:dyDescent="0.3">
      <c r="A22" s="1" t="str">
        <f>A9</f>
        <v>Arroz tipo 1, cru</v>
      </c>
      <c r="B22" s="12">
        <f>C9/D4</f>
        <v>50</v>
      </c>
      <c r="C22" s="13">
        <f>IFERROR(((VLOOKUP($A22,'Tabela Integrada'!$B:$R,3,0))*$B22/100),"")</f>
        <v>178.89463655797101</v>
      </c>
      <c r="D22" s="13">
        <f>IFERROR(((VLOOKUP($A22,'Tabela Integrada'!$B:$R,4,0))*$B22/100),"")</f>
        <v>39.379771739130447</v>
      </c>
      <c r="E22" s="13">
        <f>IFERROR(((VLOOKUP($A22,'Tabela Integrada'!$B:$R,5,0))*$B22/100),"")</f>
        <v>3.5792699275362296</v>
      </c>
      <c r="F22" s="13">
        <f>IFERROR(((VLOOKUP($A22,'Tabela Integrada'!$B:$R,6,0))*$B22/100),"")</f>
        <v>0.16750000000000001</v>
      </c>
      <c r="G22" s="13">
        <f>IFERROR(((VLOOKUP($A22,'Tabela Integrada'!$B:$R,7,0))*$B22/100),"")</f>
        <v>0</v>
      </c>
      <c r="H22" s="13">
        <f>IFERROR(((VLOOKUP($A22,'Tabela Integrada'!$B:$R,8,0))*$B22/100),"")</f>
        <v>0</v>
      </c>
      <c r="I22" s="13">
        <f>IFERROR(((VLOOKUP($A22,'Tabela Integrada'!$B:$R,9,0))*$B22/100),"")</f>
        <v>0.819583333333335</v>
      </c>
      <c r="J22" s="13">
        <f>IFERROR(((VLOOKUP($A22,'Tabela Integrada'!$B:$R,10,0))*$B22/100),"")</f>
        <v>2.2071666666666649</v>
      </c>
      <c r="K22" s="13">
        <f>IFERROR(((VLOOKUP($A22,'Tabela Integrada'!$B:$R,11,0))*$B22/100),"")</f>
        <v>0.33887374999999997</v>
      </c>
      <c r="L22" s="13">
        <f>IFERROR(((VLOOKUP($A22,'Tabela Integrada'!$B:$R,12,0))*$B22/100),"")</f>
        <v>0.50958333333333505</v>
      </c>
      <c r="M22" s="13">
        <f>IFERROR(((VLOOKUP($A22,'Tabela Integrada'!$B:$R,13,0))*$B22/100),"")</f>
        <v>31.249708333333345</v>
      </c>
      <c r="N22" s="13">
        <f>IFERROR(((VLOOKUP($A22,'Tabela Integrada'!$B:$R,14,0))*$B22/100),"")</f>
        <v>0</v>
      </c>
    </row>
    <row r="23" spans="1:14" x14ac:dyDescent="0.3">
      <c r="A23" s="1" t="str">
        <f>A10</f>
        <v>Sal dietético</v>
      </c>
      <c r="B23" s="12">
        <f>C10/D4</f>
        <v>1.6666666666666667</v>
      </c>
      <c r="C23" s="13">
        <f>IFERROR(((VLOOKUP($A23,'Tabela Integrada'!$B:$R,3,0))*B23/100),"")</f>
        <v>0</v>
      </c>
      <c r="D23" s="13">
        <f>IFERROR(((VLOOKUP($A23,'Tabela Integrada'!$B:$R,4,0))*$B23/100),"")</f>
        <v>0</v>
      </c>
      <c r="E23" s="13">
        <f>IFERROR(((VLOOKUP($A23,'Tabela Integrada'!$B:$R,5,0))*$B23/100),"")</f>
        <v>0</v>
      </c>
      <c r="F23" s="13">
        <f>IFERROR(((VLOOKUP($A23,'Tabela Integrada'!$B:$R,6,0))*$B23/100),"")</f>
        <v>0</v>
      </c>
      <c r="G23" s="13">
        <f>IFERROR(((VLOOKUP($A23,'Tabela Integrada'!$B:$R,7,0))*$B23/100),"")</f>
        <v>0</v>
      </c>
      <c r="H23" s="13">
        <f>IFERROR(((VLOOKUP($A23,'Tabela Integrada'!$B:$R,8,0))*$B23/100),"")</f>
        <v>0</v>
      </c>
      <c r="I23" s="13">
        <f>IFERROR(((VLOOKUP($A23,'Tabela Integrada'!$B:$R,9,0))*$B23/100),"")</f>
        <v>0</v>
      </c>
      <c r="J23" s="13">
        <f>IFERROR(((VLOOKUP($A23,'Tabela Integrada'!$B:$R,10,0))*$B23/100),"")</f>
        <v>0</v>
      </c>
      <c r="K23" s="13">
        <f>IFERROR(((VLOOKUP($A23,'Tabela Integrada'!$B:$R,11,0))*$B23/100),"")</f>
        <v>0</v>
      </c>
      <c r="L23" s="13">
        <f>IFERROR(((VLOOKUP($A23,'Tabela Integrada'!$B:$R,12,0))*$B23/100),"")</f>
        <v>390.52536111111169</v>
      </c>
      <c r="M23" s="13">
        <f>IFERROR(((VLOOKUP($A23,'Tabela Integrada'!$B:$R,13,0))*$B23/100),"")</f>
        <v>341.12728333333331</v>
      </c>
      <c r="N23" s="13">
        <f>IFERROR(((VLOOKUP($A23,'Tabela Integrada'!$B:$R,14,0))*$B23/100),"")</f>
        <v>0</v>
      </c>
    </row>
    <row r="24" spans="1:14" x14ac:dyDescent="0.3">
      <c r="A24" s="1">
        <f>A11</f>
        <v>0</v>
      </c>
      <c r="B24" s="12">
        <f>C11/D4</f>
        <v>0</v>
      </c>
      <c r="C24" s="13" t="str">
        <f>IFERROR(((VLOOKUP($A24,'Tabela Integrada'!$B:$R,3,0))*B24/100),"")</f>
        <v/>
      </c>
      <c r="D24" s="13" t="str">
        <f>IFERROR(((VLOOKUP($A24,'Tabela Integrada'!$B:$R,4,0))*$B24/100),"")</f>
        <v/>
      </c>
      <c r="E24" s="13" t="str">
        <f>IFERROR(((VLOOKUP($A24,'Tabela Integrada'!$B:$R,5,0))*$B24/100),"")</f>
        <v/>
      </c>
      <c r="F24" s="13" t="str">
        <f>IFERROR(((VLOOKUP($A24,'Tabela Integrada'!$B:$R,6,0))*$B24/100),"")</f>
        <v/>
      </c>
      <c r="G24" s="13" t="str">
        <f>IFERROR(((VLOOKUP($A24,'Tabela Integrada'!$B:$R,7,0))*$B24/100),"")</f>
        <v/>
      </c>
      <c r="H24" s="13" t="str">
        <f>IFERROR(((VLOOKUP($A24,'Tabela Integrada'!$B:$R,8,0))*$B24/100),"")</f>
        <v/>
      </c>
      <c r="I24" s="13" t="str">
        <f>IFERROR(((VLOOKUP($A24,'Tabela Integrada'!$B:$R,9,0))*$B24/100),"")</f>
        <v/>
      </c>
      <c r="J24" s="13" t="str">
        <f>IFERROR(((VLOOKUP($A24,'Tabela Integrada'!$B:$R,10,0))*$B24/100),"")</f>
        <v/>
      </c>
      <c r="K24" s="13" t="str">
        <f>IFERROR(((VLOOKUP($A24,'Tabela Integrada'!$B:$R,11,0))*$B24/100),"")</f>
        <v/>
      </c>
      <c r="L24" s="13" t="str">
        <f>IFERROR(((VLOOKUP($A24,'Tabela Integrada'!$B:$R,12,0))*$B24/100),"")</f>
        <v/>
      </c>
      <c r="M24" s="13" t="str">
        <f>IFERROR(((VLOOKUP($A24,'Tabela Integrada'!$B:$R,13,0))*$B24/100),"")</f>
        <v/>
      </c>
      <c r="N24" s="13" t="str">
        <f>IFERROR(((VLOOKUP($A24,'Tabela Integrada'!$B:$R,14,0))*$B24/100),"")</f>
        <v/>
      </c>
    </row>
    <row r="25" spans="1:14" x14ac:dyDescent="0.3">
      <c r="A25" s="1">
        <f>A12</f>
        <v>0</v>
      </c>
      <c r="B25" s="12">
        <f>C12/D4</f>
        <v>0</v>
      </c>
      <c r="C25" s="13" t="str">
        <f>IFERROR(((VLOOKUP($A25,'Tabela Integrada'!$B:$R,3,0))*B25/100),"")</f>
        <v/>
      </c>
      <c r="D25" s="13" t="str">
        <f>IFERROR(((VLOOKUP($A25,'Tabela Integrada'!$B:$R,4,0))*$B25/100),"")</f>
        <v/>
      </c>
      <c r="E25" s="13" t="str">
        <f>IFERROR(((VLOOKUP($A25,'Tabela Integrada'!$B:$R,5,0))*$B25/100),"")</f>
        <v/>
      </c>
      <c r="F25" s="13" t="str">
        <f>IFERROR(((VLOOKUP($A25,'Tabela Integrada'!$B:$R,6,0))*$B25/100),"")</f>
        <v/>
      </c>
      <c r="G25" s="13" t="str">
        <f>IFERROR(((VLOOKUP($A25,'Tabela Integrada'!$B:$R,7,0))*$B25/100),"")</f>
        <v/>
      </c>
      <c r="H25" s="13" t="str">
        <f>IFERROR(((VLOOKUP($A25,'Tabela Integrada'!$B:$R,8,0))*$B25/100),"")</f>
        <v/>
      </c>
      <c r="I25" s="13" t="str">
        <f>IFERROR(((VLOOKUP($A25,'Tabela Integrada'!$B:$R,9,0))*$B25/100),"")</f>
        <v/>
      </c>
      <c r="J25" s="13" t="str">
        <f>IFERROR(((VLOOKUP($A25,'Tabela Integrada'!$B:$R,10,0))*$B25/100),"")</f>
        <v/>
      </c>
      <c r="K25" s="13" t="str">
        <f>IFERROR(((VLOOKUP($A25,'Tabela Integrada'!$B:$R,11,0))*$B25/100),"")</f>
        <v/>
      </c>
      <c r="L25" s="13" t="str">
        <f>IFERROR(((VLOOKUP($A25,'Tabela Integrada'!$B:$R,12,0))*$B25/100),"")</f>
        <v/>
      </c>
      <c r="M25" s="13" t="str">
        <f>IFERROR(((VLOOKUP($A25,'Tabela Integrada'!$B:$R,13,0))*$B25/100),"")</f>
        <v/>
      </c>
      <c r="N25" s="13" t="str">
        <f>IFERROR(((VLOOKUP($A25,'Tabela Integrada'!$B:$R,14,0))*$B25/100),"")</f>
        <v/>
      </c>
    </row>
    <row r="26" spans="1:14" x14ac:dyDescent="0.3">
      <c r="A26" s="1">
        <f>A13</f>
        <v>0</v>
      </c>
      <c r="B26" s="12">
        <f>C13/D4</f>
        <v>0</v>
      </c>
      <c r="C26" s="13" t="str">
        <f>IFERROR(((VLOOKUP($A26,'Tabela Integrada'!$B:$R,3,0))*B26/100),"")</f>
        <v/>
      </c>
      <c r="D26" s="13" t="str">
        <f>IFERROR(((VLOOKUP($A26,'Tabela Integrada'!$B:$R,4,0))*$B26/100),"")</f>
        <v/>
      </c>
      <c r="E26" s="13" t="str">
        <f>IFERROR(((VLOOKUP($A26,'Tabela Integrada'!$B:$R,5,0))*$B26/100),"")</f>
        <v/>
      </c>
      <c r="F26" s="13" t="str">
        <f>IFERROR(((VLOOKUP($A26,'Tabela Integrada'!$B:$R,6,0))*$B26/100),"")</f>
        <v/>
      </c>
      <c r="G26" s="13" t="str">
        <f>IFERROR(((VLOOKUP($A26,'Tabela Integrada'!$B:$R,7,0))*$B26/100),"")</f>
        <v/>
      </c>
      <c r="H26" s="13" t="str">
        <f>IFERROR(((VLOOKUP($A26,'Tabela Integrada'!$B:$R,8,0))*$B26/100),"")</f>
        <v/>
      </c>
      <c r="I26" s="13" t="str">
        <f>IFERROR(((VLOOKUP($A26,'Tabela Integrada'!$B:$R,9,0))*$B26/100),"")</f>
        <v/>
      </c>
      <c r="J26" s="13" t="str">
        <f>IFERROR(((VLOOKUP($A26,'Tabela Integrada'!$B:$R,10,0))*$B26/100),"")</f>
        <v/>
      </c>
      <c r="K26" s="13" t="str">
        <f>IFERROR(((VLOOKUP($A26,'Tabela Integrada'!$B:$R,11,0))*$B26/100),"")</f>
        <v/>
      </c>
      <c r="L26" s="13" t="str">
        <f>IFERROR(((VLOOKUP($A26,'Tabela Integrada'!$B:$R,12,0))*$B26/100),"")</f>
        <v/>
      </c>
      <c r="M26" s="13" t="str">
        <f>IFERROR(((VLOOKUP($A26,'Tabela Integrada'!$B:$R,13,0))*$B26/100),"")</f>
        <v/>
      </c>
      <c r="N26" s="13" t="str">
        <f>IFERROR(((VLOOKUP($A26,'Tabela Integrada'!$B:$R,14,0))*$B26/100),"")</f>
        <v/>
      </c>
    </row>
    <row r="27" spans="1:14" x14ac:dyDescent="0.3">
      <c r="A27" s="1">
        <f>A14</f>
        <v>0</v>
      </c>
      <c r="B27" s="12">
        <f>C14/D4</f>
        <v>0</v>
      </c>
      <c r="C27" s="13" t="str">
        <f>IFERROR(((VLOOKUP($A27,'Tabela Integrada'!$B:$R,3,0))*B27/100),"")</f>
        <v/>
      </c>
      <c r="D27" s="13" t="str">
        <f>IFERROR(((VLOOKUP($A27,'Tabela Integrada'!$B:$R,4,0))*$B27/100),"")</f>
        <v/>
      </c>
      <c r="E27" s="13" t="str">
        <f>IFERROR(((VLOOKUP($A27,'Tabela Integrada'!$B:$R,5,0))*$B27/100),"")</f>
        <v/>
      </c>
      <c r="F27" s="13" t="str">
        <f>IFERROR(((VLOOKUP($A27,'Tabela Integrada'!$B:$R,6,0))*$B27/100),"")</f>
        <v/>
      </c>
      <c r="G27" s="13" t="str">
        <f>IFERROR(((VLOOKUP($A27,'Tabela Integrada'!$B:$R,7,0))*$B27/100),"")</f>
        <v/>
      </c>
      <c r="H27" s="13" t="str">
        <f>IFERROR(((VLOOKUP($A27,'Tabela Integrada'!$B:$R,8,0))*$B27/100),"")</f>
        <v/>
      </c>
      <c r="I27" s="13" t="str">
        <f>IFERROR(((VLOOKUP($A27,'Tabela Integrada'!$B:$R,9,0))*$B27/100),"")</f>
        <v/>
      </c>
      <c r="J27" s="13" t="str">
        <f>IFERROR(((VLOOKUP($A27,'Tabela Integrada'!$B:$R,10,0))*$B27/100),"")</f>
        <v/>
      </c>
      <c r="K27" s="13" t="str">
        <f>IFERROR(((VLOOKUP($A27,'Tabela Integrada'!$B:$R,11,0))*$B27/100),"")</f>
        <v/>
      </c>
      <c r="L27" s="13" t="str">
        <f>IFERROR(((VLOOKUP($A27,'Tabela Integrada'!$B:$R,12,0))*$B27/100),"")</f>
        <v/>
      </c>
      <c r="M27" s="13" t="str">
        <f>IFERROR(((VLOOKUP($A27,'Tabela Integrada'!$B:$R,13,0))*$B27/100),"")</f>
        <v/>
      </c>
      <c r="N27" s="13" t="str">
        <f>IFERROR(((VLOOKUP($A27,'Tabela Integrada'!$B:$R,14,0))*$B27/100),"")</f>
        <v/>
      </c>
    </row>
    <row r="28" spans="1:14" x14ac:dyDescent="0.3">
      <c r="A28" s="1">
        <f>A15</f>
        <v>0</v>
      </c>
      <c r="B28" s="12">
        <f>C15/D4</f>
        <v>0</v>
      </c>
      <c r="C28" s="13" t="str">
        <f>IFERROR(((VLOOKUP($A28,'Tabela Integrada'!$B:$R,3,0))*B28/100),"")</f>
        <v/>
      </c>
      <c r="D28" s="13" t="str">
        <f>IFERROR(((VLOOKUP($A28,'Tabela Integrada'!$B:$R,4,0))*$B28/100),"")</f>
        <v/>
      </c>
      <c r="E28" s="13" t="str">
        <f>IFERROR(((VLOOKUP($A28,'Tabela Integrada'!$B:$R,5,0))*$B28/100),"")</f>
        <v/>
      </c>
      <c r="F28" s="13" t="str">
        <f>IFERROR(((VLOOKUP($A28,'Tabela Integrada'!$B:$R,6,0))*$B28/100),"")</f>
        <v/>
      </c>
      <c r="G28" s="13" t="str">
        <f>IFERROR(((VLOOKUP($A28,'Tabela Integrada'!$B:$R,7,0))*$B28/100),"")</f>
        <v/>
      </c>
      <c r="H28" s="13" t="str">
        <f>IFERROR(((VLOOKUP($A28,'Tabela Integrada'!$B:$R,8,0))*$B28/100),"")</f>
        <v/>
      </c>
      <c r="I28" s="13" t="str">
        <f>IFERROR(((VLOOKUP($A28,'Tabela Integrada'!$B:$R,9,0))*$B28/100),"")</f>
        <v/>
      </c>
      <c r="J28" s="13" t="str">
        <f>IFERROR(((VLOOKUP($A28,'Tabela Integrada'!$B:$R,10,0))*$B28/100),"")</f>
        <v/>
      </c>
      <c r="K28" s="13" t="str">
        <f>IFERROR(((VLOOKUP($A28,'Tabela Integrada'!$B:$R,11,0))*$B28/100),"")</f>
        <v/>
      </c>
      <c r="L28" s="13" t="str">
        <f>IFERROR(((VLOOKUP($A28,'Tabela Integrada'!$B:$R,12,0))*$B28/100),"")</f>
        <v/>
      </c>
      <c r="M28" s="13" t="str">
        <f>IFERROR(((VLOOKUP($A28,'Tabela Integrada'!$B:$R,13,0))*$B28/100),"")</f>
        <v/>
      </c>
      <c r="N28" s="13" t="str">
        <f>IFERROR(((VLOOKUP($A28,'Tabela Integrada'!$B:$R,14,0))*$B28/100),"")</f>
        <v/>
      </c>
    </row>
    <row r="29" spans="1:14" x14ac:dyDescent="0.3">
      <c r="A29" s="1">
        <f>A16</f>
        <v>0</v>
      </c>
      <c r="B29" s="12">
        <f>C16/D4</f>
        <v>0</v>
      </c>
      <c r="C29" s="13" t="str">
        <f>IFERROR(((VLOOKUP($A29,'Tabela Integrada'!$B:$R,3,0))*B29/100),"")</f>
        <v/>
      </c>
      <c r="D29" s="13" t="str">
        <f>IFERROR(((VLOOKUP($A29,'Tabela Integrada'!$B:$R,4,0))*$B29/100),"")</f>
        <v/>
      </c>
      <c r="E29" s="13" t="str">
        <f>IFERROR(((VLOOKUP($A29,'Tabela Integrada'!$B:$R,5,0))*$B29/100),"")</f>
        <v/>
      </c>
      <c r="F29" s="13" t="str">
        <f>IFERROR(((VLOOKUP($A29,'Tabela Integrada'!$B:$R,6,0))*$B29/100),"")</f>
        <v/>
      </c>
      <c r="G29" s="13" t="str">
        <f>IFERROR(((VLOOKUP($A29,'Tabela Integrada'!$B:$R,7,0))*$B29/100),"")</f>
        <v/>
      </c>
      <c r="H29" s="13" t="str">
        <f>IFERROR(((VLOOKUP($A29,'Tabela Integrada'!$B:$R,8,0))*$B29/100),"")</f>
        <v/>
      </c>
      <c r="I29" s="13" t="str">
        <f>IFERROR(((VLOOKUP($A29,'Tabela Integrada'!$B:$R,9,0))*$B29/100),"")</f>
        <v/>
      </c>
      <c r="J29" s="13" t="str">
        <f>IFERROR(((VLOOKUP($A29,'Tabela Integrada'!$B:$R,10,0))*$B29/100),"")</f>
        <v/>
      </c>
      <c r="K29" s="13" t="str">
        <f>IFERROR(((VLOOKUP($A29,'Tabela Integrada'!$B:$R,11,0))*$B29/100),"")</f>
        <v/>
      </c>
      <c r="L29" s="13" t="str">
        <f>IFERROR(((VLOOKUP($A29,'Tabela Integrada'!$B:$R,12,0))*$B29/100),"")</f>
        <v/>
      </c>
      <c r="M29" s="13" t="str">
        <f>IFERROR(((VLOOKUP($A29,'Tabela Integrada'!$B:$R,13,0))*$B29/100),"")</f>
        <v/>
      </c>
      <c r="N29" s="13" t="str">
        <f>IFERROR(((VLOOKUP($A29,'Tabela Integrada'!$B:$R,14,0))*$B29/100),"")</f>
        <v/>
      </c>
    </row>
    <row r="30" spans="1:14" x14ac:dyDescent="0.3">
      <c r="A30" s="1">
        <f>A17</f>
        <v>0</v>
      </c>
      <c r="B30" s="12">
        <f>C17/D4</f>
        <v>0</v>
      </c>
      <c r="C30" s="13" t="str">
        <f>IFERROR(((VLOOKUP($A30,'Tabela Integrada'!$B:$R,3,0))*B30/100),"")</f>
        <v/>
      </c>
      <c r="D30" s="13" t="str">
        <f>IFERROR(((VLOOKUP($A30,'Tabela Integrada'!$B:$R,4,0))*$B30/100),"")</f>
        <v/>
      </c>
      <c r="E30" s="13" t="str">
        <f>IFERROR(((VLOOKUP($A30,'Tabela Integrada'!$B:$R,5,0))*$B30/100),"")</f>
        <v/>
      </c>
      <c r="F30" s="13" t="str">
        <f>IFERROR(((VLOOKUP($A30,'Tabela Integrada'!$B:$R,6,0))*$B30/100),"")</f>
        <v/>
      </c>
      <c r="G30" s="13" t="str">
        <f>IFERROR(((VLOOKUP($A30,'Tabela Integrada'!$B:$R,7,0))*$B30/100),"")</f>
        <v/>
      </c>
      <c r="H30" s="13" t="str">
        <f>IFERROR(((VLOOKUP($A30,'Tabela Integrada'!$B:$R,8,0))*$B30/100),"")</f>
        <v/>
      </c>
      <c r="I30" s="13" t="str">
        <f>IFERROR(((VLOOKUP($A30,'Tabela Integrada'!$B:$R,9,0))*$B30/100),"")</f>
        <v/>
      </c>
      <c r="J30" s="13" t="str">
        <f>IFERROR(((VLOOKUP($A30,'Tabela Integrada'!$B:$R,10,0))*$B30/100),"")</f>
        <v/>
      </c>
      <c r="K30" s="13" t="str">
        <f>IFERROR(((VLOOKUP($A30,'Tabela Integrada'!$B:$R,11,0))*$B30/100),"")</f>
        <v/>
      </c>
      <c r="L30" s="13" t="str">
        <f>IFERROR(((VLOOKUP($A30,'Tabela Integrada'!$B:$R,12,0))*$B30/100),"")</f>
        <v/>
      </c>
      <c r="M30" s="13" t="str">
        <f>IFERROR(((VLOOKUP($A30,'Tabela Integrada'!$B:$R,13,0))*$B30/100),"")</f>
        <v/>
      </c>
      <c r="N30" s="13" t="str">
        <f>IFERROR(((VLOOKUP($A30,'Tabela Integrada'!$B:$R,14,0))*$B30/100),"")</f>
        <v/>
      </c>
    </row>
    <row r="31" spans="1:14" x14ac:dyDescent="0.3">
      <c r="A31" s="1">
        <f>A18</f>
        <v>0</v>
      </c>
      <c r="B31" s="12">
        <f>C18/D4</f>
        <v>0</v>
      </c>
      <c r="C31" s="13" t="str">
        <f>IFERROR(((VLOOKUP($A31,'Tabela Integrada'!$B:$R,3,0))*B31/100),"")</f>
        <v/>
      </c>
      <c r="D31" s="13" t="str">
        <f>IFERROR(((VLOOKUP($A31,'Tabela Integrada'!$B:$R,4,0))*$B31/100),"")</f>
        <v/>
      </c>
      <c r="E31" s="13" t="str">
        <f>IFERROR(((VLOOKUP($A31,'Tabela Integrada'!$B:$R,5,0))*$B31/100),"")</f>
        <v/>
      </c>
      <c r="F31" s="13" t="str">
        <f>IFERROR(((VLOOKUP($A31,'Tabela Integrada'!$B:$R,6,0))*$B31/100),"")</f>
        <v/>
      </c>
      <c r="G31" s="13" t="str">
        <f>IFERROR(((VLOOKUP($A31,'Tabela Integrada'!$B:$R,7,0))*$B31/100),"")</f>
        <v/>
      </c>
      <c r="H31" s="13" t="str">
        <f>IFERROR(((VLOOKUP($A31,'Tabela Integrada'!$B:$R,8,0))*$B31/100),"")</f>
        <v/>
      </c>
      <c r="I31" s="13" t="str">
        <f>IFERROR(((VLOOKUP($A31,'Tabela Integrada'!$B:$R,9,0))*$B31/100),"")</f>
        <v/>
      </c>
      <c r="J31" s="13" t="str">
        <f>IFERROR(((VLOOKUP($A31,'Tabela Integrada'!$B:$R,10,0))*$B31/100),"")</f>
        <v/>
      </c>
      <c r="K31" s="13" t="str">
        <f>IFERROR(((VLOOKUP($A31,'Tabela Integrada'!$B:$R,11,0))*$B31/100),"")</f>
        <v/>
      </c>
      <c r="L31" s="13" t="str">
        <f>IFERROR(((VLOOKUP($A31,'Tabela Integrada'!$B:$R,12,0))*$B31/100),"")</f>
        <v/>
      </c>
      <c r="M31" s="13" t="str">
        <f>IFERROR(((VLOOKUP($A31,'Tabela Integrada'!$B:$R,13,0))*$B31/100),"")</f>
        <v/>
      </c>
      <c r="N31" s="13" t="str">
        <f>IFERROR(((VLOOKUP($A31,'Tabela Integrada'!$B:$R,14,0))*$B31/100),"")</f>
        <v/>
      </c>
    </row>
    <row r="32" spans="1:14" ht="15.6" x14ac:dyDescent="0.3">
      <c r="A32" s="14" t="s">
        <v>43</v>
      </c>
      <c r="B32" s="15">
        <f>SUM(B22:B31)</f>
        <v>51.666666666666664</v>
      </c>
      <c r="C32" s="15">
        <f>SUM(C22:C31)</f>
        <v>178.89463655797101</v>
      </c>
      <c r="D32" s="15">
        <f>SUM(D22:D31)</f>
        <v>39.379771739130447</v>
      </c>
      <c r="E32" s="15">
        <f>SUM(E22:E31)</f>
        <v>3.5792699275362296</v>
      </c>
      <c r="F32" s="15">
        <f>SUM(F22:F31)</f>
        <v>0.16750000000000001</v>
      </c>
      <c r="G32" s="15">
        <f>SUM(G22:G31)</f>
        <v>0</v>
      </c>
      <c r="H32" s="15">
        <f>SUM(H22:H31)</f>
        <v>0</v>
      </c>
      <c r="I32" s="15">
        <f>SUM(I22:I31)</f>
        <v>0.819583333333335</v>
      </c>
      <c r="J32" s="15">
        <f>SUM(J22:J31)</f>
        <v>2.2071666666666649</v>
      </c>
      <c r="K32" s="15">
        <f>SUM(K22:K31)</f>
        <v>0.33887374999999997</v>
      </c>
      <c r="L32" s="15">
        <f>SUM(L22:L31)</f>
        <v>391.03494444444505</v>
      </c>
      <c r="M32" s="15">
        <f>SUM(M22:M31)</f>
        <v>372.37699166666664</v>
      </c>
      <c r="N32" s="15">
        <f>SUM(N22:N31)</f>
        <v>0</v>
      </c>
    </row>
    <row r="35" spans="1:3" ht="24.75" customHeight="1" x14ac:dyDescent="0.3">
      <c r="A35" s="103" t="s">
        <v>44</v>
      </c>
      <c r="B35" s="103"/>
      <c r="C35" s="103"/>
    </row>
    <row r="36" spans="1:3" x14ac:dyDescent="0.3">
      <c r="A36" s="16"/>
      <c r="B36" s="16" t="s">
        <v>45</v>
      </c>
      <c r="C36" s="16" t="s">
        <v>46</v>
      </c>
    </row>
    <row r="37" spans="1:3" x14ac:dyDescent="0.3">
      <c r="A37" s="100" t="s">
        <v>47</v>
      </c>
      <c r="B37" s="17">
        <f>D32</f>
        <v>39.379771739130447</v>
      </c>
      <c r="C37" s="17">
        <f>B37*100/B40</f>
        <v>91.312148429392437</v>
      </c>
    </row>
    <row r="38" spans="1:3" x14ac:dyDescent="0.3">
      <c r="A38" s="100" t="s">
        <v>48</v>
      </c>
      <c r="B38" s="17">
        <f>E32</f>
        <v>3.5792699275362296</v>
      </c>
      <c r="C38" s="17">
        <f>B38*100/B40</f>
        <v>8.2994596580479243</v>
      </c>
    </row>
    <row r="39" spans="1:3" x14ac:dyDescent="0.3">
      <c r="A39" s="100" t="s">
        <v>49</v>
      </c>
      <c r="B39" s="17">
        <f>F32</f>
        <v>0.16750000000000001</v>
      </c>
      <c r="C39" s="17">
        <f>B39*100/B40</f>
        <v>0.38839191255964756</v>
      </c>
    </row>
    <row r="40" spans="1:3" x14ac:dyDescent="0.3">
      <c r="A40" s="100" t="s">
        <v>50</v>
      </c>
      <c r="B40" s="17">
        <f>SUM(B37:B39)</f>
        <v>43.126541666666675</v>
      </c>
      <c r="C40" s="17">
        <f>SUM(C37:C39)</f>
        <v>100</v>
      </c>
    </row>
  </sheetData>
  <mergeCells count="5">
    <mergeCell ref="A20:N20"/>
    <mergeCell ref="A35:C35"/>
    <mergeCell ref="B3:F3"/>
    <mergeCell ref="A2:F2"/>
    <mergeCell ref="A1:E1"/>
  </mergeCells>
  <dataValidations count="1">
    <dataValidation type="list" allowBlank="1" showInputMessage="1" showErrorMessage="1" sqref="A9:A18 A22:A31" xr:uid="{00000000-0002-0000-1400-000000000000}">
      <formula1>Alimento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0"/>
  <sheetViews>
    <sheetView zoomScale="90" zoomScaleNormal="90" workbookViewId="0">
      <selection activeCell="A22" sqref="A22"/>
    </sheetView>
  </sheetViews>
  <sheetFormatPr defaultRowHeight="14.4" x14ac:dyDescent="0.3"/>
  <cols>
    <col min="1" max="1" width="18.88671875" bestFit="1" customWidth="1"/>
    <col min="2" max="2" width="12.5546875" bestFit="1" customWidth="1"/>
    <col min="3" max="4" width="20.88671875" bestFit="1" customWidth="1"/>
    <col min="5" max="6" width="23.6640625" bestFit="1" customWidth="1"/>
    <col min="7" max="7" width="16.5546875" bestFit="1" customWidth="1"/>
    <col min="8" max="8" width="10" bestFit="1" customWidth="1"/>
    <col min="9" max="9" width="5.44140625" bestFit="1" customWidth="1"/>
    <col min="10" max="10" width="6.109375" bestFit="1" customWidth="1"/>
    <col min="11" max="11" width="5.77734375" bestFit="1" customWidth="1"/>
    <col min="12" max="12" width="6.109375" bestFit="1" customWidth="1"/>
    <col min="13" max="13" width="8.33203125" bestFit="1" customWidth="1"/>
    <col min="14" max="14" width="5.21875" bestFit="1" customWidth="1"/>
    <col min="15" max="1025" width="8.6640625" customWidth="1"/>
  </cols>
  <sheetData>
    <row r="1" spans="1:14" ht="61.5" customHeight="1" x14ac:dyDescent="0.3">
      <c r="A1" s="104" t="s">
        <v>0</v>
      </c>
      <c r="B1" s="104"/>
      <c r="C1" s="104"/>
      <c r="D1" s="104"/>
      <c r="E1" s="104"/>
      <c r="F1" s="11"/>
    </row>
    <row r="2" spans="1:14" ht="30" customHeight="1" x14ac:dyDescent="0.3">
      <c r="A2" s="108" t="s">
        <v>73</v>
      </c>
      <c r="B2" s="108"/>
      <c r="C2" s="108"/>
      <c r="D2" s="108"/>
      <c r="E2" s="108"/>
      <c r="F2" s="108"/>
      <c r="G2" s="101"/>
      <c r="H2" s="101"/>
      <c r="I2" s="101"/>
      <c r="J2" s="101"/>
      <c r="K2" s="101"/>
      <c r="L2" s="101"/>
      <c r="M2" s="101"/>
      <c r="N2" s="101"/>
    </row>
    <row r="3" spans="1:14" ht="15.6" x14ac:dyDescent="0.3">
      <c r="A3" s="2" t="s">
        <v>2</v>
      </c>
      <c r="B3" s="109">
        <v>44508</v>
      </c>
      <c r="C3" s="110"/>
      <c r="D3" s="110"/>
      <c r="E3" s="110"/>
      <c r="F3" s="111"/>
    </row>
    <row r="4" spans="1:14" x14ac:dyDescent="0.3">
      <c r="A4" s="3" t="s">
        <v>3</v>
      </c>
      <c r="B4" s="95" t="s">
        <v>74</v>
      </c>
      <c r="C4" s="3" t="s">
        <v>5</v>
      </c>
      <c r="D4" s="4">
        <f>D5/D6</f>
        <v>140</v>
      </c>
      <c r="E4" s="5" t="s">
        <v>6</v>
      </c>
      <c r="F4" s="96">
        <f>SUM(F9:F18)</f>
        <v>4.82</v>
      </c>
    </row>
    <row r="5" spans="1:14" x14ac:dyDescent="0.3">
      <c r="A5" s="5" t="s">
        <v>7</v>
      </c>
      <c r="B5" s="95" t="s">
        <v>57</v>
      </c>
      <c r="C5" s="3" t="s">
        <v>9</v>
      </c>
      <c r="D5" s="6">
        <v>7000</v>
      </c>
      <c r="E5" s="5" t="s">
        <v>10</v>
      </c>
      <c r="F5" s="96">
        <f>F4/D4</f>
        <v>3.4428571428571433E-2</v>
      </c>
    </row>
    <row r="6" spans="1:14" x14ac:dyDescent="0.3">
      <c r="A6" s="5" t="s">
        <v>11</v>
      </c>
      <c r="B6" s="95" t="s">
        <v>12</v>
      </c>
      <c r="C6" s="7" t="s">
        <v>13</v>
      </c>
      <c r="D6" s="8">
        <v>50</v>
      </c>
      <c r="E6" s="5" t="s">
        <v>14</v>
      </c>
      <c r="F6" s="95"/>
    </row>
    <row r="8" spans="1:14" x14ac:dyDescent="0.3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</row>
    <row r="9" spans="1:14" x14ac:dyDescent="0.3">
      <c r="A9" s="1" t="s">
        <v>75</v>
      </c>
      <c r="B9" s="97"/>
      <c r="C9" s="18">
        <v>11.64</v>
      </c>
      <c r="D9" s="1">
        <f>IFERROR(VLOOKUP(A9,'Tabela Integrada'!$B:$R,17,0),"")</f>
        <v>1.78</v>
      </c>
      <c r="E9" s="13">
        <f>IFERROR((C9*D9),"")</f>
        <v>20.719200000000001</v>
      </c>
      <c r="F9" s="119">
        <f>'Tabela Integrada'!Q61</f>
        <v>3.5</v>
      </c>
    </row>
    <row r="10" spans="1:14" x14ac:dyDescent="0.3">
      <c r="A10" s="1" t="s">
        <v>59</v>
      </c>
      <c r="B10" s="97"/>
      <c r="C10" s="1">
        <v>42</v>
      </c>
      <c r="D10" s="1">
        <f>IFERROR(VLOOKUP(A10,'Tabela Integrada'!$B:$R,17,0),"")</f>
        <v>1</v>
      </c>
      <c r="E10" s="1">
        <f>IFERROR((C10*D10),"")</f>
        <v>42</v>
      </c>
      <c r="F10" s="119">
        <f>'Tabela Integrada'!Q33</f>
        <v>1.32</v>
      </c>
    </row>
    <row r="11" spans="1:14" x14ac:dyDescent="0.3">
      <c r="A11" s="1"/>
      <c r="B11" s="1"/>
      <c r="C11" s="1"/>
      <c r="D11" s="1"/>
      <c r="E11" s="1"/>
      <c r="F11" s="1"/>
    </row>
    <row r="12" spans="1:14" x14ac:dyDescent="0.3">
      <c r="A12" s="1"/>
      <c r="B12" s="1"/>
      <c r="C12" s="1"/>
      <c r="D12" s="1"/>
      <c r="E12" s="1"/>
      <c r="F12" s="1"/>
    </row>
    <row r="13" spans="1:14" x14ac:dyDescent="0.3">
      <c r="A13" s="1"/>
      <c r="B13" s="1"/>
      <c r="C13" s="1"/>
      <c r="D13" s="1"/>
      <c r="E13" s="1"/>
      <c r="F13" s="1"/>
    </row>
    <row r="14" spans="1:14" x14ac:dyDescent="0.3">
      <c r="A14" s="1"/>
      <c r="B14" s="1"/>
      <c r="C14" s="1"/>
      <c r="D14" s="1"/>
      <c r="E14" s="1"/>
      <c r="F14" s="1"/>
    </row>
    <row r="15" spans="1:14" x14ac:dyDescent="0.3">
      <c r="A15" s="1"/>
      <c r="B15" s="1"/>
      <c r="C15" s="1"/>
      <c r="D15" s="1"/>
      <c r="E15" s="1"/>
      <c r="F15" s="1"/>
    </row>
    <row r="16" spans="1:14" x14ac:dyDescent="0.3">
      <c r="A16" s="1"/>
      <c r="B16" s="1"/>
      <c r="C16" s="1"/>
      <c r="D16" s="1"/>
      <c r="E16" s="1"/>
      <c r="F16" s="1"/>
    </row>
    <row r="17" spans="1:14" x14ac:dyDescent="0.3">
      <c r="A17" s="1"/>
      <c r="B17" s="1"/>
      <c r="C17" s="1"/>
      <c r="D17" s="1" t="str">
        <f>IFERROR(VLOOKUP(A17,'Tabela Integrada'!$B:$R,17,0),"")</f>
        <v/>
      </c>
      <c r="E17" s="1" t="str">
        <f t="shared" ref="E17:E18" si="0">IFERROR((C17*D17),"")</f>
        <v/>
      </c>
      <c r="F17" s="1"/>
    </row>
    <row r="18" spans="1:14" x14ac:dyDescent="0.3">
      <c r="A18" s="1"/>
      <c r="B18" s="1"/>
      <c r="C18" s="1"/>
      <c r="D18" s="1" t="str">
        <f>IFERROR(VLOOKUP(A18,'Tabela Integrada'!$B:$R,17,0),"")</f>
        <v/>
      </c>
      <c r="E18" s="1" t="str">
        <f t="shared" si="0"/>
        <v/>
      </c>
      <c r="F18" s="1"/>
    </row>
    <row r="19" spans="1:14" x14ac:dyDescent="0.3">
      <c r="F19" s="9"/>
    </row>
    <row r="20" spans="1:14" ht="33" customHeight="1" x14ac:dyDescent="0.3">
      <c r="A20" s="107" t="s">
        <v>27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</row>
    <row r="21" spans="1:14" s="11" customFormat="1" ht="28.8" x14ac:dyDescent="0.3">
      <c r="A21" s="10" t="s">
        <v>28</v>
      </c>
      <c r="B21" s="10" t="s">
        <v>29</v>
      </c>
      <c r="C21" s="10" t="s">
        <v>30</v>
      </c>
      <c r="D21" s="10" t="s">
        <v>31</v>
      </c>
      <c r="E21" s="10" t="s">
        <v>32</v>
      </c>
      <c r="F21" s="10" t="s">
        <v>33</v>
      </c>
      <c r="G21" s="10" t="s">
        <v>34</v>
      </c>
      <c r="H21" s="10" t="s">
        <v>35</v>
      </c>
      <c r="I21" s="10" t="s">
        <v>36</v>
      </c>
      <c r="J21" s="10" t="s">
        <v>37</v>
      </c>
      <c r="K21" s="10" t="s">
        <v>38</v>
      </c>
      <c r="L21" s="10" t="s">
        <v>39</v>
      </c>
      <c r="M21" s="10" t="s">
        <v>40</v>
      </c>
      <c r="N21" s="10" t="s">
        <v>41</v>
      </c>
    </row>
    <row r="22" spans="1:14" x14ac:dyDescent="0.3">
      <c r="A22" s="1" t="s">
        <v>75</v>
      </c>
      <c r="B22" s="12">
        <f>C9/D4</f>
        <v>8.3142857142857143E-2</v>
      </c>
      <c r="C22" s="13">
        <f>IFERROR(((VLOOKUP($A22,'Tabela Integrada'!$B:$R,3,0))*$B22/100),"")</f>
        <v>1.3382420037267037E-2</v>
      </c>
      <c r="D22" s="13">
        <f>IFERROR(((VLOOKUP($A22,'Tabela Integrada'!$B:$R,4,0))*$B22/100),"")</f>
        <v>2.1397838509316794E-3</v>
      </c>
      <c r="E22" s="13">
        <f>IFERROR(((VLOOKUP($A22,'Tabela Integrada'!$B:$R,5,0))*$B22/100),"")</f>
        <v>1.6598447204968919E-3</v>
      </c>
      <c r="F22" s="13">
        <f>IFERROR(((VLOOKUP($A22,'Tabela Integrada'!$B:$R,6,0))*$B22/100),"")</f>
        <v>2.0231428571428547E-4</v>
      </c>
      <c r="G22" s="13">
        <f>IFERROR(((VLOOKUP($A22,'Tabela Integrada'!$B:$R,7,0))*$B22/100),"")</f>
        <v>0</v>
      </c>
      <c r="H22" s="13">
        <f>IFERROR(((VLOOKUP($A22,'Tabela Integrada'!$B:$R,8,0))*$B22/100),"")</f>
        <v>0</v>
      </c>
      <c r="I22" s="13">
        <f>IFERROR(((VLOOKUP($A22,'Tabela Integrada'!$B:$R,9,0))*$B22/100),"")</f>
        <v>1.7460000000000002E-3</v>
      </c>
      <c r="J22" s="13">
        <f>IFERROR(((VLOOKUP($A22,'Tabela Integrada'!$B:$R,10,0))*$B22/100),"")</f>
        <v>8.1069828571428595E-2</v>
      </c>
      <c r="K22" s="13">
        <f>IFERROR(((VLOOKUP($A22,'Tabela Integrada'!$B:$R,11,0))*$B22/100),"")</f>
        <v>2.9709714285714258E-4</v>
      </c>
      <c r="L22" s="13">
        <f>IFERROR(((VLOOKUP($A22,'Tabela Integrada'!$B:$R,12,0))*$B22/100),"")</f>
        <v>1.4213132857142827E-2</v>
      </c>
      <c r="M22" s="13">
        <f>IFERROR(((VLOOKUP($A22,'Tabela Integrada'!$B:$R,13,0))*$B22/100),"")</f>
        <v>0.27936554285714316</v>
      </c>
      <c r="N22" s="13">
        <f>IFERROR(((VLOOKUP($A22,'Tabela Integrada'!$B:$R,14,0))*$B22/100),"")</f>
        <v>0</v>
      </c>
    </row>
    <row r="23" spans="1:14" x14ac:dyDescent="0.3">
      <c r="A23" s="1" t="str">
        <f>A10</f>
        <v>Sal dietético</v>
      </c>
      <c r="B23" s="12">
        <f>C10/D4</f>
        <v>0.3</v>
      </c>
      <c r="C23" s="13">
        <f>IFERROR(((VLOOKUP($A23,'Tabela Integrada'!$B:$R,3,0))*B23/100),"")</f>
        <v>0</v>
      </c>
      <c r="D23" s="13">
        <f>IFERROR(((VLOOKUP($A23,'Tabela Integrada'!$B:$R,4,0))*$B23/100),"")</f>
        <v>0</v>
      </c>
      <c r="E23" s="13">
        <f>IFERROR(((VLOOKUP($A23,'Tabela Integrada'!$B:$R,5,0))*$B23/100),"")</f>
        <v>0</v>
      </c>
      <c r="F23" s="13">
        <f>IFERROR(((VLOOKUP($A23,'Tabela Integrada'!$B:$R,6,0))*$B23/100),"")</f>
        <v>0</v>
      </c>
      <c r="G23" s="13">
        <f>IFERROR(((VLOOKUP($A23,'Tabela Integrada'!$B:$R,7,0))*$B23/100),"")</f>
        <v>0</v>
      </c>
      <c r="H23" s="13">
        <f>IFERROR(((VLOOKUP($A23,'Tabela Integrada'!$B:$R,8,0))*$B23/100),"")</f>
        <v>0</v>
      </c>
      <c r="I23" s="13">
        <f>IFERROR(((VLOOKUP($A23,'Tabela Integrada'!$B:$R,9,0))*$B23/100),"")</f>
        <v>0</v>
      </c>
      <c r="J23" s="13">
        <f>IFERROR(((VLOOKUP($A23,'Tabela Integrada'!$B:$R,10,0))*$B23/100),"")</f>
        <v>0</v>
      </c>
      <c r="K23" s="13">
        <f>IFERROR(((VLOOKUP($A23,'Tabela Integrada'!$B:$R,11,0))*$B23/100),"")</f>
        <v>0</v>
      </c>
      <c r="L23" s="13">
        <f>IFERROR(((VLOOKUP($A23,'Tabela Integrada'!$B:$R,12,0))*$B23/100),"")</f>
        <v>70.294565000000105</v>
      </c>
      <c r="M23" s="13">
        <f>IFERROR(((VLOOKUP($A23,'Tabela Integrada'!$B:$R,13,0))*$B23/100),"")</f>
        <v>61.402910999999996</v>
      </c>
      <c r="N23" s="13">
        <f>IFERROR(((VLOOKUP($A23,'Tabela Integrada'!$B:$R,14,0))*$B23/100),"")</f>
        <v>0</v>
      </c>
    </row>
    <row r="24" spans="1:14" x14ac:dyDescent="0.3">
      <c r="A24" s="1">
        <f>A11</f>
        <v>0</v>
      </c>
      <c r="B24" s="12">
        <f>C11/D4</f>
        <v>0</v>
      </c>
      <c r="C24" s="13" t="str">
        <f>IFERROR(((VLOOKUP($A24,'Tabela Integrada'!$B:$R,3,0))*B24/100),"")</f>
        <v/>
      </c>
      <c r="D24" s="13" t="str">
        <f>IFERROR(((VLOOKUP($A24,'Tabela Integrada'!$B:$R,4,0))*$B24/100),"")</f>
        <v/>
      </c>
      <c r="E24" s="13" t="str">
        <f>IFERROR(((VLOOKUP($A24,'Tabela Integrada'!$B:$R,5,0))*$B24/100),"")</f>
        <v/>
      </c>
      <c r="F24" s="13" t="str">
        <f>IFERROR(((VLOOKUP($A24,'Tabela Integrada'!$B:$R,6,0))*$B24/100),"")</f>
        <v/>
      </c>
      <c r="G24" s="13" t="str">
        <f>IFERROR(((VLOOKUP($A24,'Tabela Integrada'!$B:$R,7,0))*$B24/100),"")</f>
        <v/>
      </c>
      <c r="H24" s="13" t="str">
        <f>IFERROR(((VLOOKUP($A24,'Tabela Integrada'!$B:$R,8,0))*$B24/100),"")</f>
        <v/>
      </c>
      <c r="I24" s="13" t="str">
        <f>IFERROR(((VLOOKUP($A24,'Tabela Integrada'!$B:$R,9,0))*$B24/100),"")</f>
        <v/>
      </c>
      <c r="J24" s="13" t="str">
        <f>IFERROR(((VLOOKUP($A24,'Tabela Integrada'!$B:$R,10,0))*$B24/100),"")</f>
        <v/>
      </c>
      <c r="K24" s="13" t="str">
        <f>IFERROR(((VLOOKUP($A24,'Tabela Integrada'!$B:$R,11,0))*$B24/100),"")</f>
        <v/>
      </c>
      <c r="L24" s="13" t="str">
        <f>IFERROR(((VLOOKUP($A24,'Tabela Integrada'!$B:$R,12,0))*$B24/100),"")</f>
        <v/>
      </c>
      <c r="M24" s="13" t="str">
        <f>IFERROR(((VLOOKUP($A24,'Tabela Integrada'!$B:$R,13,0))*$B24/100),"")</f>
        <v/>
      </c>
      <c r="N24" s="13" t="str">
        <f>IFERROR(((VLOOKUP($A24,'Tabela Integrada'!$B:$R,14,0))*$B24/100),"")</f>
        <v/>
      </c>
    </row>
    <row r="25" spans="1:14" x14ac:dyDescent="0.3">
      <c r="A25" s="1">
        <f>A12</f>
        <v>0</v>
      </c>
      <c r="B25" s="12">
        <f>C12/D4</f>
        <v>0</v>
      </c>
      <c r="C25" s="13" t="str">
        <f>IFERROR(((VLOOKUP($A25,'Tabela Integrada'!$B:$R,3,0))*B25/100),"")</f>
        <v/>
      </c>
      <c r="D25" s="13" t="str">
        <f>IFERROR(((VLOOKUP($A25,'Tabela Integrada'!$B:$R,4,0))*$B25/100),"")</f>
        <v/>
      </c>
      <c r="E25" s="13" t="str">
        <f>IFERROR(((VLOOKUP($A25,'Tabela Integrada'!$B:$R,5,0))*$B25/100),"")</f>
        <v/>
      </c>
      <c r="F25" s="13" t="str">
        <f>IFERROR(((VLOOKUP($A25,'Tabela Integrada'!$B:$R,6,0))*$B25/100),"")</f>
        <v/>
      </c>
      <c r="G25" s="13" t="str">
        <f>IFERROR(((VLOOKUP($A25,'Tabela Integrada'!$B:$R,7,0))*$B25/100),"")</f>
        <v/>
      </c>
      <c r="H25" s="13" t="str">
        <f>IFERROR(((VLOOKUP($A25,'Tabela Integrada'!$B:$R,8,0))*$B25/100),"")</f>
        <v/>
      </c>
      <c r="I25" s="13" t="str">
        <f>IFERROR(((VLOOKUP($A25,'Tabela Integrada'!$B:$R,9,0))*$B25/100),"")</f>
        <v/>
      </c>
      <c r="J25" s="13" t="str">
        <f>IFERROR(((VLOOKUP($A25,'Tabela Integrada'!$B:$R,10,0))*$B25/100),"")</f>
        <v/>
      </c>
      <c r="K25" s="13" t="str">
        <f>IFERROR(((VLOOKUP($A25,'Tabela Integrada'!$B:$R,11,0))*$B25/100),"")</f>
        <v/>
      </c>
      <c r="L25" s="13" t="str">
        <f>IFERROR(((VLOOKUP($A25,'Tabela Integrada'!$B:$R,12,0))*$B25/100),"")</f>
        <v/>
      </c>
      <c r="M25" s="13" t="str">
        <f>IFERROR(((VLOOKUP($A25,'Tabela Integrada'!$B:$R,13,0))*$B25/100),"")</f>
        <v/>
      </c>
      <c r="N25" s="13" t="str">
        <f>IFERROR(((VLOOKUP($A25,'Tabela Integrada'!$B:$R,14,0))*$B25/100),"")</f>
        <v/>
      </c>
    </row>
    <row r="26" spans="1:14" x14ac:dyDescent="0.3">
      <c r="A26" s="1">
        <f>A13</f>
        <v>0</v>
      </c>
      <c r="B26" s="12">
        <f>C13/D4</f>
        <v>0</v>
      </c>
      <c r="C26" s="13" t="str">
        <f>IFERROR(((VLOOKUP($A26,'Tabela Integrada'!$B:$R,3,0))*B26/100),"")</f>
        <v/>
      </c>
      <c r="D26" s="13" t="str">
        <f>IFERROR(((VLOOKUP($A26,'Tabela Integrada'!$B:$R,4,0))*$B26/100),"")</f>
        <v/>
      </c>
      <c r="E26" s="13" t="str">
        <f>IFERROR(((VLOOKUP($A26,'Tabela Integrada'!$B:$R,5,0))*$B26/100),"")</f>
        <v/>
      </c>
      <c r="F26" s="13" t="str">
        <f>IFERROR(((VLOOKUP($A26,'Tabela Integrada'!$B:$R,6,0))*$B26/100),"")</f>
        <v/>
      </c>
      <c r="G26" s="13" t="str">
        <f>IFERROR(((VLOOKUP($A26,'Tabela Integrada'!$B:$R,7,0))*$B26/100),"")</f>
        <v/>
      </c>
      <c r="H26" s="13" t="str">
        <f>IFERROR(((VLOOKUP($A26,'Tabela Integrada'!$B:$R,8,0))*$B26/100),"")</f>
        <v/>
      </c>
      <c r="I26" s="13" t="str">
        <f>IFERROR(((VLOOKUP($A26,'Tabela Integrada'!$B:$R,9,0))*$B26/100),"")</f>
        <v/>
      </c>
      <c r="J26" s="13" t="str">
        <f>IFERROR(((VLOOKUP($A26,'Tabela Integrada'!$B:$R,10,0))*$B26/100),"")</f>
        <v/>
      </c>
      <c r="K26" s="13" t="str">
        <f>IFERROR(((VLOOKUP($A26,'Tabela Integrada'!$B:$R,11,0))*$B26/100),"")</f>
        <v/>
      </c>
      <c r="L26" s="13" t="str">
        <f>IFERROR(((VLOOKUP($A26,'Tabela Integrada'!$B:$R,12,0))*$B26/100),"")</f>
        <v/>
      </c>
      <c r="M26" s="13" t="str">
        <f>IFERROR(((VLOOKUP($A26,'Tabela Integrada'!$B:$R,13,0))*$B26/100),"")</f>
        <v/>
      </c>
      <c r="N26" s="13" t="str">
        <f>IFERROR(((VLOOKUP($A26,'Tabela Integrada'!$B:$R,14,0))*$B26/100),"")</f>
        <v/>
      </c>
    </row>
    <row r="27" spans="1:14" x14ac:dyDescent="0.3">
      <c r="A27" s="1">
        <f>A14</f>
        <v>0</v>
      </c>
      <c r="B27" s="12">
        <f>C14/D4</f>
        <v>0</v>
      </c>
      <c r="C27" s="13" t="str">
        <f>IFERROR(((VLOOKUP($A27,'Tabela Integrada'!$B:$R,3,0))*B27/100),"")</f>
        <v/>
      </c>
      <c r="D27" s="13" t="str">
        <f>IFERROR(((VLOOKUP($A27,'Tabela Integrada'!$B:$R,4,0))*$B27/100),"")</f>
        <v/>
      </c>
      <c r="E27" s="13" t="str">
        <f>IFERROR(((VLOOKUP($A27,'Tabela Integrada'!$B:$R,5,0))*$B27/100),"")</f>
        <v/>
      </c>
      <c r="F27" s="13" t="str">
        <f>IFERROR(((VLOOKUP($A27,'Tabela Integrada'!$B:$R,6,0))*$B27/100),"")</f>
        <v/>
      </c>
      <c r="G27" s="13" t="str">
        <f>IFERROR(((VLOOKUP($A27,'Tabela Integrada'!$B:$R,7,0))*$B27/100),"")</f>
        <v/>
      </c>
      <c r="H27" s="13" t="str">
        <f>IFERROR(((VLOOKUP($A27,'Tabela Integrada'!$B:$R,8,0))*$B27/100),"")</f>
        <v/>
      </c>
      <c r="I27" s="13" t="str">
        <f>IFERROR(((VLOOKUP($A27,'Tabela Integrada'!$B:$R,9,0))*$B27/100),"")</f>
        <v/>
      </c>
      <c r="J27" s="13" t="str">
        <f>IFERROR(((VLOOKUP($A27,'Tabela Integrada'!$B:$R,10,0))*$B27/100),"")</f>
        <v/>
      </c>
      <c r="K27" s="13" t="str">
        <f>IFERROR(((VLOOKUP($A27,'Tabela Integrada'!$B:$R,11,0))*$B27/100),"")</f>
        <v/>
      </c>
      <c r="L27" s="13" t="str">
        <f>IFERROR(((VLOOKUP($A27,'Tabela Integrada'!$B:$R,12,0))*$B27/100),"")</f>
        <v/>
      </c>
      <c r="M27" s="13" t="str">
        <f>IFERROR(((VLOOKUP($A27,'Tabela Integrada'!$B:$R,13,0))*$B27/100),"")</f>
        <v/>
      </c>
      <c r="N27" s="13" t="str">
        <f>IFERROR(((VLOOKUP($A27,'Tabela Integrada'!$B:$R,14,0))*$B27/100),"")</f>
        <v/>
      </c>
    </row>
    <row r="28" spans="1:14" x14ac:dyDescent="0.3">
      <c r="A28" s="1">
        <f>A15</f>
        <v>0</v>
      </c>
      <c r="B28" s="12">
        <f>C15/D4</f>
        <v>0</v>
      </c>
      <c r="C28" s="13" t="str">
        <f>IFERROR(((VLOOKUP($A28,'Tabela Integrada'!$B:$R,3,0))*B28/100),"")</f>
        <v/>
      </c>
      <c r="D28" s="13" t="str">
        <f>IFERROR(((VLOOKUP($A28,'Tabela Integrada'!$B:$R,4,0))*$B28/100),"")</f>
        <v/>
      </c>
      <c r="E28" s="13" t="str">
        <f>IFERROR(((VLOOKUP($A28,'Tabela Integrada'!$B:$R,5,0))*$B28/100),"")</f>
        <v/>
      </c>
      <c r="F28" s="13" t="str">
        <f>IFERROR(((VLOOKUP($A28,'Tabela Integrada'!$B:$R,6,0))*$B28/100),"")</f>
        <v/>
      </c>
      <c r="G28" s="13" t="str">
        <f>IFERROR(((VLOOKUP($A28,'Tabela Integrada'!$B:$R,7,0))*$B28/100),"")</f>
        <v/>
      </c>
      <c r="H28" s="13" t="str">
        <f>IFERROR(((VLOOKUP($A28,'Tabela Integrada'!$B:$R,8,0))*$B28/100),"")</f>
        <v/>
      </c>
      <c r="I28" s="13" t="str">
        <f>IFERROR(((VLOOKUP($A28,'Tabela Integrada'!$B:$R,9,0))*$B28/100),"")</f>
        <v/>
      </c>
      <c r="J28" s="13" t="str">
        <f>IFERROR(((VLOOKUP($A28,'Tabela Integrada'!$B:$R,10,0))*$B28/100),"")</f>
        <v/>
      </c>
      <c r="K28" s="13" t="str">
        <f>IFERROR(((VLOOKUP($A28,'Tabela Integrada'!$B:$R,11,0))*$B28/100),"")</f>
        <v/>
      </c>
      <c r="L28" s="13" t="str">
        <f>IFERROR(((VLOOKUP($A28,'Tabela Integrada'!$B:$R,12,0))*$B28/100),"")</f>
        <v/>
      </c>
      <c r="M28" s="13" t="str">
        <f>IFERROR(((VLOOKUP($A28,'Tabela Integrada'!$B:$R,13,0))*$B28/100),"")</f>
        <v/>
      </c>
      <c r="N28" s="13" t="str">
        <f>IFERROR(((VLOOKUP($A28,'Tabela Integrada'!$B:$R,14,0))*$B28/100),"")</f>
        <v/>
      </c>
    </row>
    <row r="29" spans="1:14" x14ac:dyDescent="0.3">
      <c r="A29" s="1">
        <f>A16</f>
        <v>0</v>
      </c>
      <c r="B29" s="12">
        <f>C16/D4</f>
        <v>0</v>
      </c>
      <c r="C29" s="13" t="str">
        <f>IFERROR(((VLOOKUP($A29,'Tabela Integrada'!$B:$R,3,0))*B29/100),"")</f>
        <v/>
      </c>
      <c r="D29" s="13" t="str">
        <f>IFERROR(((VLOOKUP($A29,'Tabela Integrada'!$B:$R,4,0))*$B29/100),"")</f>
        <v/>
      </c>
      <c r="E29" s="13" t="str">
        <f>IFERROR(((VLOOKUP($A29,'Tabela Integrada'!$B:$R,5,0))*$B29/100),"")</f>
        <v/>
      </c>
      <c r="F29" s="13" t="str">
        <f>IFERROR(((VLOOKUP($A29,'Tabela Integrada'!$B:$R,6,0))*$B29/100),"")</f>
        <v/>
      </c>
      <c r="G29" s="13" t="str">
        <f>IFERROR(((VLOOKUP($A29,'Tabela Integrada'!$B:$R,7,0))*$B29/100),"")</f>
        <v/>
      </c>
      <c r="H29" s="13" t="str">
        <f>IFERROR(((VLOOKUP($A29,'Tabela Integrada'!$B:$R,8,0))*$B29/100),"")</f>
        <v/>
      </c>
      <c r="I29" s="13" t="str">
        <f>IFERROR(((VLOOKUP($A29,'Tabela Integrada'!$B:$R,9,0))*$B29/100),"")</f>
        <v/>
      </c>
      <c r="J29" s="13" t="str">
        <f>IFERROR(((VLOOKUP($A29,'Tabela Integrada'!$B:$R,10,0))*$B29/100),"")</f>
        <v/>
      </c>
      <c r="K29" s="13" t="str">
        <f>IFERROR(((VLOOKUP($A29,'Tabela Integrada'!$B:$R,11,0))*$B29/100),"")</f>
        <v/>
      </c>
      <c r="L29" s="13" t="str">
        <f>IFERROR(((VLOOKUP($A29,'Tabela Integrada'!$B:$R,12,0))*$B29/100),"")</f>
        <v/>
      </c>
      <c r="M29" s="13" t="str">
        <f>IFERROR(((VLOOKUP($A29,'Tabela Integrada'!$B:$R,13,0))*$B29/100),"")</f>
        <v/>
      </c>
      <c r="N29" s="13" t="str">
        <f>IFERROR(((VLOOKUP($A29,'Tabela Integrada'!$B:$R,14,0))*$B29/100),"")</f>
        <v/>
      </c>
    </row>
    <row r="30" spans="1:14" x14ac:dyDescent="0.3">
      <c r="A30" s="1">
        <f>A17</f>
        <v>0</v>
      </c>
      <c r="B30" s="12">
        <f>C17/D4</f>
        <v>0</v>
      </c>
      <c r="C30" s="13" t="str">
        <f>IFERROR(((VLOOKUP($A30,'Tabela Integrada'!$B:$R,3,0))*B30/100),"")</f>
        <v/>
      </c>
      <c r="D30" s="13" t="str">
        <f>IFERROR(((VLOOKUP($A30,'Tabela Integrada'!$B:$R,4,0))*$B30/100),"")</f>
        <v/>
      </c>
      <c r="E30" s="13" t="str">
        <f>IFERROR(((VLOOKUP($A30,'Tabela Integrada'!$B:$R,5,0))*$B30/100),"")</f>
        <v/>
      </c>
      <c r="F30" s="13" t="str">
        <f>IFERROR(((VLOOKUP($A30,'Tabela Integrada'!$B:$R,6,0))*$B30/100),"")</f>
        <v/>
      </c>
      <c r="G30" s="13" t="str">
        <f>IFERROR(((VLOOKUP($A30,'Tabela Integrada'!$B:$R,7,0))*$B30/100),"")</f>
        <v/>
      </c>
      <c r="H30" s="13" t="str">
        <f>IFERROR(((VLOOKUP($A30,'Tabela Integrada'!$B:$R,8,0))*$B30/100),"")</f>
        <v/>
      </c>
      <c r="I30" s="13" t="str">
        <f>IFERROR(((VLOOKUP($A30,'Tabela Integrada'!$B:$R,9,0))*$B30/100),"")</f>
        <v/>
      </c>
      <c r="J30" s="13" t="str">
        <f>IFERROR(((VLOOKUP($A30,'Tabela Integrada'!$B:$R,10,0))*$B30/100),"")</f>
        <v/>
      </c>
      <c r="K30" s="13" t="str">
        <f>IFERROR(((VLOOKUP($A30,'Tabela Integrada'!$B:$R,11,0))*$B30/100),"")</f>
        <v/>
      </c>
      <c r="L30" s="13" t="str">
        <f>IFERROR(((VLOOKUP($A30,'Tabela Integrada'!$B:$R,12,0))*$B30/100),"")</f>
        <v/>
      </c>
      <c r="M30" s="13" t="str">
        <f>IFERROR(((VLOOKUP($A30,'Tabela Integrada'!$B:$R,13,0))*$B30/100),"")</f>
        <v/>
      </c>
      <c r="N30" s="13" t="str">
        <f>IFERROR(((VLOOKUP($A30,'Tabela Integrada'!$B:$R,14,0))*$B30/100),"")</f>
        <v/>
      </c>
    </row>
    <row r="31" spans="1:14" x14ac:dyDescent="0.3">
      <c r="A31" s="1">
        <f>A18</f>
        <v>0</v>
      </c>
      <c r="B31" s="12">
        <f>C18/D4</f>
        <v>0</v>
      </c>
      <c r="C31" s="13" t="str">
        <f>IFERROR(((VLOOKUP($A31,'Tabela Integrada'!$B:$R,3,0))*B31/100),"")</f>
        <v/>
      </c>
      <c r="D31" s="13" t="str">
        <f>IFERROR(((VLOOKUP($A31,'Tabela Integrada'!$B:$R,4,0))*$B31/100),"")</f>
        <v/>
      </c>
      <c r="E31" s="13" t="str">
        <f>IFERROR(((VLOOKUP($A31,'Tabela Integrada'!$B:$R,5,0))*$B31/100),"")</f>
        <v/>
      </c>
      <c r="F31" s="13" t="str">
        <f>IFERROR(((VLOOKUP($A31,'Tabela Integrada'!$B:$R,6,0))*$B31/100),"")</f>
        <v/>
      </c>
      <c r="G31" s="13" t="str">
        <f>IFERROR(((VLOOKUP($A31,'Tabela Integrada'!$B:$R,7,0))*$B31/100),"")</f>
        <v/>
      </c>
      <c r="H31" s="13" t="str">
        <f>IFERROR(((VLOOKUP($A31,'Tabela Integrada'!$B:$R,8,0))*$B31/100),"")</f>
        <v/>
      </c>
      <c r="I31" s="13" t="str">
        <f>IFERROR(((VLOOKUP($A31,'Tabela Integrada'!$B:$R,9,0))*$B31/100),"")</f>
        <v/>
      </c>
      <c r="J31" s="13" t="str">
        <f>IFERROR(((VLOOKUP($A31,'Tabela Integrada'!$B:$R,10,0))*$B31/100),"")</f>
        <v/>
      </c>
      <c r="K31" s="13" t="str">
        <f>IFERROR(((VLOOKUP($A31,'Tabela Integrada'!$B:$R,11,0))*$B31/100),"")</f>
        <v/>
      </c>
      <c r="L31" s="13" t="str">
        <f>IFERROR(((VLOOKUP($A31,'Tabela Integrada'!$B:$R,12,0))*$B31/100),"")</f>
        <v/>
      </c>
      <c r="M31" s="13" t="str">
        <f>IFERROR(((VLOOKUP($A31,'Tabela Integrada'!$B:$R,13,0))*$B31/100),"")</f>
        <v/>
      </c>
      <c r="N31" s="13" t="str">
        <f>IFERROR(((VLOOKUP($A31,'Tabela Integrada'!$B:$R,14,0))*$B31/100),"")</f>
        <v/>
      </c>
    </row>
    <row r="32" spans="1:14" ht="15.6" x14ac:dyDescent="0.3">
      <c r="A32" s="14" t="s">
        <v>43</v>
      </c>
      <c r="B32" s="15">
        <f>SUM(B22:B31)</f>
        <v>0.38314285714285712</v>
      </c>
      <c r="C32" s="15">
        <f>SUM(C22:C31)</f>
        <v>1.3382420037267037E-2</v>
      </c>
      <c r="D32" s="15">
        <f>SUM(D22:D31)</f>
        <v>2.1397838509316794E-3</v>
      </c>
      <c r="E32" s="15">
        <f>SUM(E22:E31)</f>
        <v>1.6598447204968919E-3</v>
      </c>
      <c r="F32" s="15">
        <f>SUM(F22:F31)</f>
        <v>2.0231428571428547E-4</v>
      </c>
      <c r="G32" s="15">
        <f>SUM(G22:G31)</f>
        <v>0</v>
      </c>
      <c r="H32" s="15">
        <f>SUM(H22:H31)</f>
        <v>0</v>
      </c>
      <c r="I32" s="15">
        <f>SUM(I22:I31)</f>
        <v>1.7460000000000002E-3</v>
      </c>
      <c r="J32" s="15">
        <f>SUM(J22:J31)</f>
        <v>8.1069828571428595E-2</v>
      </c>
      <c r="K32" s="15">
        <f>SUM(K22:K31)</f>
        <v>2.9709714285714258E-4</v>
      </c>
      <c r="L32" s="15">
        <f>SUM(L22:L31)</f>
        <v>70.308778132857242</v>
      </c>
      <c r="M32" s="15">
        <f>SUM(M22:M31)</f>
        <v>61.682276542857139</v>
      </c>
      <c r="N32" s="15">
        <f>SUM(N22:N31)</f>
        <v>0</v>
      </c>
    </row>
    <row r="35" spans="1:3" ht="24.75" customHeight="1" x14ac:dyDescent="0.3">
      <c r="A35" s="103" t="s">
        <v>44</v>
      </c>
      <c r="B35" s="103"/>
      <c r="C35" s="103"/>
    </row>
    <row r="36" spans="1:3" x14ac:dyDescent="0.3">
      <c r="A36" s="16"/>
      <c r="B36" s="16" t="s">
        <v>45</v>
      </c>
      <c r="C36" s="16" t="s">
        <v>46</v>
      </c>
    </row>
    <row r="37" spans="1:3" x14ac:dyDescent="0.3">
      <c r="A37" s="100" t="s">
        <v>47</v>
      </c>
      <c r="B37" s="17">
        <f>D32</f>
        <v>2.1397838509316794E-3</v>
      </c>
      <c r="C37" s="17">
        <f>B37*100/B40</f>
        <v>53.46862579790443</v>
      </c>
    </row>
    <row r="38" spans="1:3" x14ac:dyDescent="0.3">
      <c r="A38" s="100" t="s">
        <v>48</v>
      </c>
      <c r="B38" s="17">
        <f>E32</f>
        <v>1.6598447204968919E-3</v>
      </c>
      <c r="C38" s="17">
        <f>B38*100/B40</f>
        <v>41.475972540045703</v>
      </c>
    </row>
    <row r="39" spans="1:3" x14ac:dyDescent="0.3">
      <c r="A39" s="100" t="s">
        <v>49</v>
      </c>
      <c r="B39" s="17">
        <f>F32</f>
        <v>2.0231428571428547E-4</v>
      </c>
      <c r="C39" s="17">
        <f>B39*100/B40</f>
        <v>5.0554016620498547</v>
      </c>
    </row>
    <row r="40" spans="1:3" x14ac:dyDescent="0.3">
      <c r="A40" s="100" t="s">
        <v>50</v>
      </c>
      <c r="B40" s="17">
        <f>SUM(B37:B39)</f>
        <v>4.0019428571428572E-3</v>
      </c>
      <c r="C40" s="17">
        <f>SUM(C37:C39)</f>
        <v>100</v>
      </c>
    </row>
  </sheetData>
  <mergeCells count="5">
    <mergeCell ref="A20:N20"/>
    <mergeCell ref="A35:C35"/>
    <mergeCell ref="B3:F3"/>
    <mergeCell ref="A2:F2"/>
    <mergeCell ref="A1:E1"/>
  </mergeCells>
  <dataValidations count="1">
    <dataValidation type="list" allowBlank="1" showInputMessage="1" showErrorMessage="1" sqref="A9:A18 A22:A31" xr:uid="{00000000-0002-0000-0700-000000000000}">
      <formula1>Alimento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40"/>
  <sheetViews>
    <sheetView zoomScale="90" zoomScaleNormal="90" workbookViewId="0">
      <selection activeCell="F10" sqref="F10"/>
    </sheetView>
  </sheetViews>
  <sheetFormatPr defaultRowHeight="14.4" x14ac:dyDescent="0.3"/>
  <cols>
    <col min="1" max="1" width="18.88671875" bestFit="1" customWidth="1"/>
    <col min="2" max="2" width="13.44140625" bestFit="1" customWidth="1"/>
    <col min="3" max="4" width="20.88671875" bestFit="1" customWidth="1"/>
    <col min="5" max="6" width="23.6640625" bestFit="1" customWidth="1"/>
    <col min="7" max="7" width="16.5546875" bestFit="1" customWidth="1"/>
    <col min="8" max="8" width="10" bestFit="1" customWidth="1"/>
    <col min="9" max="9" width="5.44140625" bestFit="1" customWidth="1"/>
    <col min="10" max="10" width="6.109375" bestFit="1" customWidth="1"/>
    <col min="11" max="11" width="5.77734375" bestFit="1" customWidth="1"/>
    <col min="12" max="12" width="7.21875" bestFit="1" customWidth="1"/>
    <col min="13" max="13" width="8.33203125" bestFit="1" customWidth="1"/>
    <col min="14" max="14" width="5.21875" bestFit="1" customWidth="1"/>
    <col min="15" max="1025" width="8.6640625" customWidth="1"/>
  </cols>
  <sheetData>
    <row r="1" spans="1:14" ht="61.5" customHeight="1" x14ac:dyDescent="0.3">
      <c r="A1" s="104" t="s">
        <v>0</v>
      </c>
      <c r="B1" s="104"/>
      <c r="C1" s="104"/>
      <c r="D1" s="104"/>
      <c r="E1" s="104"/>
      <c r="F1" s="11"/>
    </row>
    <row r="2" spans="1:14" ht="30" customHeight="1" x14ac:dyDescent="0.3">
      <c r="A2" s="108" t="s">
        <v>110</v>
      </c>
      <c r="B2" s="108"/>
      <c r="C2" s="108"/>
      <c r="D2" s="108"/>
      <c r="E2" s="108"/>
      <c r="F2" s="108"/>
      <c r="G2" s="101"/>
      <c r="H2" s="101"/>
      <c r="I2" s="101"/>
      <c r="J2" s="101"/>
      <c r="K2" s="101"/>
      <c r="L2" s="101"/>
      <c r="M2" s="101"/>
      <c r="N2" s="101"/>
    </row>
    <row r="3" spans="1:14" ht="15.6" x14ac:dyDescent="0.3">
      <c r="A3" s="2" t="s">
        <v>2</v>
      </c>
      <c r="B3" s="109">
        <v>44504</v>
      </c>
      <c r="C3" s="110"/>
      <c r="D3" s="110"/>
      <c r="E3" s="110"/>
      <c r="F3" s="111"/>
    </row>
    <row r="4" spans="1:14" x14ac:dyDescent="0.3">
      <c r="A4" s="3" t="s">
        <v>3</v>
      </c>
      <c r="B4" s="95" t="s">
        <v>111</v>
      </c>
      <c r="C4" s="3" t="s">
        <v>5</v>
      </c>
      <c r="D4" s="4">
        <f>D5/D6</f>
        <v>228.9156626506024</v>
      </c>
      <c r="E4" s="5" t="s">
        <v>6</v>
      </c>
      <c r="F4" s="96">
        <f>SUM(F9:F18)</f>
        <v>12.91</v>
      </c>
    </row>
    <row r="5" spans="1:14" x14ac:dyDescent="0.3">
      <c r="A5" s="5" t="s">
        <v>7</v>
      </c>
      <c r="B5" s="95" t="s">
        <v>82</v>
      </c>
      <c r="C5" s="3" t="s">
        <v>9</v>
      </c>
      <c r="D5" s="6">
        <v>19000</v>
      </c>
      <c r="E5" s="5" t="s">
        <v>10</v>
      </c>
      <c r="F5" s="96">
        <f>F4/D4</f>
        <v>5.639631578947369E-2</v>
      </c>
    </row>
    <row r="6" spans="1:14" x14ac:dyDescent="0.3">
      <c r="A6" s="5" t="s">
        <v>11</v>
      </c>
      <c r="B6" s="95" t="s">
        <v>12</v>
      </c>
      <c r="C6" s="7" t="s">
        <v>13</v>
      </c>
      <c r="D6" s="8">
        <v>83</v>
      </c>
      <c r="E6" s="5" t="s">
        <v>14</v>
      </c>
      <c r="F6" s="95"/>
    </row>
    <row r="8" spans="1:14" x14ac:dyDescent="0.3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</row>
    <row r="9" spans="1:14" x14ac:dyDescent="0.3">
      <c r="A9" s="1" t="s">
        <v>42</v>
      </c>
      <c r="B9" s="97"/>
      <c r="C9" s="1">
        <v>12000</v>
      </c>
      <c r="D9" s="1">
        <f>IFERROR(VLOOKUP(A9,'Tabela Integrada'!$B:$R,17,0),"")</f>
        <v>1.03</v>
      </c>
      <c r="E9" s="1">
        <f t="shared" ref="E9:E18" si="0">IFERROR((C9*D9),"")</f>
        <v>12360</v>
      </c>
      <c r="F9" s="119">
        <f>'Tabela Integrada'!Q67</f>
        <v>11.59</v>
      </c>
    </row>
    <row r="10" spans="1:14" x14ac:dyDescent="0.3">
      <c r="A10" s="1" t="s">
        <v>59</v>
      </c>
      <c r="B10" s="97"/>
      <c r="C10" s="1">
        <v>577.5</v>
      </c>
      <c r="D10" s="1">
        <f>IFERROR(VLOOKUP(A10,'Tabela Integrada'!$B:$R,17,0),"")</f>
        <v>1</v>
      </c>
      <c r="E10" s="1">
        <f t="shared" si="0"/>
        <v>577.5</v>
      </c>
      <c r="F10" s="119">
        <f>'Tabela Integrada'!Q33</f>
        <v>1.32</v>
      </c>
    </row>
    <row r="11" spans="1:14" x14ac:dyDescent="0.3">
      <c r="A11" s="1"/>
      <c r="B11" s="1"/>
      <c r="C11" s="1"/>
      <c r="D11" s="1" t="str">
        <f>IFERROR(VLOOKUP(A11,'Tabela Integrada'!$B:$R,17,0),"")</f>
        <v/>
      </c>
      <c r="E11" s="1" t="str">
        <f t="shared" si="0"/>
        <v/>
      </c>
      <c r="F11" s="1"/>
    </row>
    <row r="12" spans="1:14" x14ac:dyDescent="0.3">
      <c r="A12" s="1"/>
      <c r="B12" s="1"/>
      <c r="C12" s="1"/>
      <c r="D12" s="1" t="str">
        <f>IFERROR(VLOOKUP(A12,'Tabela Integrada'!$B:$R,17,0),"")</f>
        <v/>
      </c>
      <c r="E12" s="1" t="str">
        <f t="shared" si="0"/>
        <v/>
      </c>
      <c r="F12" s="1"/>
    </row>
    <row r="13" spans="1:14" x14ac:dyDescent="0.3">
      <c r="A13" s="1"/>
      <c r="B13" s="1"/>
      <c r="C13" s="1"/>
      <c r="D13" s="1" t="str">
        <f>IFERROR(VLOOKUP(A13,'Tabela Integrada'!$B:$R,17,0),"")</f>
        <v/>
      </c>
      <c r="E13" s="1" t="str">
        <f t="shared" si="0"/>
        <v/>
      </c>
      <c r="F13" s="1"/>
    </row>
    <row r="14" spans="1:14" x14ac:dyDescent="0.3">
      <c r="A14" s="1"/>
      <c r="B14" s="1"/>
      <c r="C14" s="1"/>
      <c r="D14" s="1" t="str">
        <f>IFERROR(VLOOKUP(A14,'Tabela Integrada'!$B:$R,17,0),"")</f>
        <v/>
      </c>
      <c r="E14" s="1" t="str">
        <f t="shared" si="0"/>
        <v/>
      </c>
      <c r="F14" s="1"/>
    </row>
    <row r="15" spans="1:14" x14ac:dyDescent="0.3">
      <c r="A15" s="1"/>
      <c r="B15" s="1"/>
      <c r="C15" s="1"/>
      <c r="D15" s="1" t="str">
        <f>IFERROR(VLOOKUP(A15,'Tabela Integrada'!$B:$R,17,0),"")</f>
        <v/>
      </c>
      <c r="E15" s="1" t="str">
        <f t="shared" si="0"/>
        <v/>
      </c>
      <c r="F15" s="1"/>
    </row>
    <row r="16" spans="1:14" x14ac:dyDescent="0.3">
      <c r="A16" s="1"/>
      <c r="B16" s="1"/>
      <c r="C16" s="1"/>
      <c r="D16" s="1" t="str">
        <f>IFERROR(VLOOKUP(A16,'Tabela Integrada'!$B:$R,17,0),"")</f>
        <v/>
      </c>
      <c r="E16" s="1" t="str">
        <f t="shared" si="0"/>
        <v/>
      </c>
      <c r="F16" s="1"/>
    </row>
    <row r="17" spans="1:14" x14ac:dyDescent="0.3">
      <c r="A17" s="1"/>
      <c r="B17" s="1"/>
      <c r="C17" s="1"/>
      <c r="D17" s="1" t="str">
        <f>IFERROR(VLOOKUP(A17,'Tabela Integrada'!$B:$R,17,0),"")</f>
        <v/>
      </c>
      <c r="E17" s="1" t="str">
        <f t="shared" si="0"/>
        <v/>
      </c>
      <c r="F17" s="1"/>
    </row>
    <row r="18" spans="1:14" x14ac:dyDescent="0.3">
      <c r="A18" s="1"/>
      <c r="B18" s="1"/>
      <c r="C18" s="1"/>
      <c r="D18" s="1" t="str">
        <f>IFERROR(VLOOKUP(A18,'Tabela Integrada'!$B:$R,17,0),"")</f>
        <v/>
      </c>
      <c r="E18" s="1" t="str">
        <f t="shared" si="0"/>
        <v/>
      </c>
      <c r="F18" s="1"/>
    </row>
    <row r="19" spans="1:14" x14ac:dyDescent="0.3">
      <c r="F19" s="9"/>
    </row>
    <row r="20" spans="1:14" ht="33" customHeight="1" x14ac:dyDescent="0.3">
      <c r="A20" s="107" t="s">
        <v>27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</row>
    <row r="21" spans="1:14" s="11" customFormat="1" ht="28.8" x14ac:dyDescent="0.3">
      <c r="A21" s="10" t="s">
        <v>28</v>
      </c>
      <c r="B21" s="10" t="s">
        <v>29</v>
      </c>
      <c r="C21" s="10" t="s">
        <v>30</v>
      </c>
      <c r="D21" s="10" t="s">
        <v>31</v>
      </c>
      <c r="E21" s="10" t="s">
        <v>32</v>
      </c>
      <c r="F21" s="10" t="s">
        <v>33</v>
      </c>
      <c r="G21" s="10" t="s">
        <v>34</v>
      </c>
      <c r="H21" s="10" t="s">
        <v>35</v>
      </c>
      <c r="I21" s="10" t="s">
        <v>36</v>
      </c>
      <c r="J21" s="10" t="s">
        <v>37</v>
      </c>
      <c r="K21" s="10" t="s">
        <v>38</v>
      </c>
      <c r="L21" s="10" t="s">
        <v>39</v>
      </c>
      <c r="M21" s="10" t="s">
        <v>40</v>
      </c>
      <c r="N21" s="10" t="s">
        <v>41</v>
      </c>
    </row>
    <row r="22" spans="1:14" x14ac:dyDescent="0.3">
      <c r="A22" s="1" t="s">
        <v>42</v>
      </c>
      <c r="B22" s="12">
        <f>C9/D4</f>
        <v>52.421052631578952</v>
      </c>
      <c r="C22" s="13">
        <f>IFERROR(((VLOOKUP($A22,'Tabela Integrada'!$B:$R,3,0))*$B22/100),"")</f>
        <v>172.47927857208236</v>
      </c>
      <c r="D22" s="13">
        <f>IFERROR(((VLOOKUP($A22,'Tabela Integrada'!$B:$R,4,0))*$B22/100),"")</f>
        <v>32.092928146453083</v>
      </c>
      <c r="E22" s="13">
        <f>IFERROR(((VLOOKUP($A22,'Tabela Integrada'!$B:$R,5,0))*$B22/100),"")</f>
        <v>10.474713958810062</v>
      </c>
      <c r="F22" s="13">
        <f>IFERROR(((VLOOKUP($A22,'Tabela Integrada'!$B:$R,6,0))*$B22/100),"")</f>
        <v>0.65875789473684387</v>
      </c>
      <c r="G22" s="13">
        <f>IFERROR(((VLOOKUP($A22,'Tabela Integrada'!$B:$R,7,0))*$B22/100),"")</f>
        <v>0</v>
      </c>
      <c r="H22" s="13">
        <f>IFERROR(((VLOOKUP($A22,'Tabela Integrada'!$B:$R,8,0))*$B22/100),"")</f>
        <v>0</v>
      </c>
      <c r="I22" s="13">
        <f>IFERROR(((VLOOKUP($A22,'Tabela Integrada'!$B:$R,9,0))*$B22/100),"")</f>
        <v>9.6559578947368436</v>
      </c>
      <c r="J22" s="13">
        <f>IFERROR(((VLOOKUP($A22,'Tabela Integrada'!$B:$R,10,0))*$B22/100),"")</f>
        <v>64.252484210526319</v>
      </c>
      <c r="K22" s="13">
        <f>IFERROR(((VLOOKUP($A22,'Tabela Integrada'!$B:$R,11,0))*$B22/100),"")</f>
        <v>4.1866947368421075</v>
      </c>
      <c r="L22" s="13">
        <f>IFERROR(((VLOOKUP($A22,'Tabela Integrada'!$B:$R,12,0))*$B22/100),"")</f>
        <v>0</v>
      </c>
      <c r="M22" s="13">
        <f>IFERROR(((VLOOKUP($A22,'Tabela Integrada'!$B:$R,13,0))*$B22/100),"")</f>
        <v>708.97202105263341</v>
      </c>
      <c r="N22" s="13">
        <f>IFERROR(((VLOOKUP($A22,'Tabela Integrada'!$B:$R,14,0))*$B22/100),"")</f>
        <v>0</v>
      </c>
    </row>
    <row r="23" spans="1:14" x14ac:dyDescent="0.3">
      <c r="A23" s="1" t="str">
        <f>A10</f>
        <v>Sal dietético</v>
      </c>
      <c r="B23" s="12">
        <f>C10/D4</f>
        <v>2.5227631578947372</v>
      </c>
      <c r="C23" s="13">
        <f>IFERROR(((VLOOKUP($A23,'Tabela Integrada'!$B:$R,3,0))*B23/100),"")</f>
        <v>0</v>
      </c>
      <c r="D23" s="13">
        <f>IFERROR(((VLOOKUP($A23,'Tabela Integrada'!$B:$R,4,0))*$B23/100),"")</f>
        <v>0</v>
      </c>
      <c r="E23" s="13">
        <f>IFERROR(((VLOOKUP($A23,'Tabela Integrada'!$B:$R,5,0))*$B23/100),"")</f>
        <v>0</v>
      </c>
      <c r="F23" s="13">
        <f>IFERROR(((VLOOKUP($A23,'Tabela Integrada'!$B:$R,6,0))*$B23/100),"")</f>
        <v>0</v>
      </c>
      <c r="G23" s="13">
        <f>IFERROR(((VLOOKUP($A23,'Tabela Integrada'!$B:$R,7,0))*$B23/100),"")</f>
        <v>0</v>
      </c>
      <c r="H23" s="13">
        <f>IFERROR(((VLOOKUP($A23,'Tabela Integrada'!$B:$R,8,0))*$B23/100),"")</f>
        <v>0</v>
      </c>
      <c r="I23" s="13">
        <f>IFERROR(((VLOOKUP($A23,'Tabela Integrada'!$B:$R,9,0))*$B23/100),"")</f>
        <v>0</v>
      </c>
      <c r="J23" s="13">
        <f>IFERROR(((VLOOKUP($A23,'Tabela Integrada'!$B:$R,10,0))*$B23/100),"")</f>
        <v>0</v>
      </c>
      <c r="K23" s="13">
        <f>IFERROR(((VLOOKUP($A23,'Tabela Integrada'!$B:$R,11,0))*$B23/100),"")</f>
        <v>0</v>
      </c>
      <c r="L23" s="13">
        <f>IFERROR(((VLOOKUP($A23,'Tabela Integrada'!$B:$R,12,0))*$B23/100),"")</f>
        <v>591.12179594079043</v>
      </c>
      <c r="M23" s="13">
        <f>IFERROR(((VLOOKUP($A23,'Tabela Integrada'!$B:$R,13,0))*$B23/100),"")</f>
        <v>516.35000552763154</v>
      </c>
      <c r="N23" s="13">
        <f>IFERROR(((VLOOKUP($A23,'Tabela Integrada'!$B:$R,14,0))*$B23/100),"")</f>
        <v>0</v>
      </c>
    </row>
    <row r="24" spans="1:14" x14ac:dyDescent="0.3">
      <c r="A24" s="1">
        <f>A11</f>
        <v>0</v>
      </c>
      <c r="B24" s="12">
        <f>C11/D4</f>
        <v>0</v>
      </c>
      <c r="C24" s="13" t="str">
        <f>IFERROR(((VLOOKUP($A24,'Tabela Integrada'!$B:$R,3,0))*B24/100),"")</f>
        <v/>
      </c>
      <c r="D24" s="13" t="str">
        <f>IFERROR(((VLOOKUP($A24,'Tabela Integrada'!$B:$R,4,0))*$B24/100),"")</f>
        <v/>
      </c>
      <c r="E24" s="13" t="str">
        <f>IFERROR(((VLOOKUP($A24,'Tabela Integrada'!$B:$R,5,0))*$B24/100),"")</f>
        <v/>
      </c>
      <c r="F24" s="13" t="str">
        <f>IFERROR(((VLOOKUP($A24,'Tabela Integrada'!$B:$R,6,0))*$B24/100),"")</f>
        <v/>
      </c>
      <c r="G24" s="13" t="str">
        <f>IFERROR(((VLOOKUP($A24,'Tabela Integrada'!$B:$R,7,0))*$B24/100),"")</f>
        <v/>
      </c>
      <c r="H24" s="13" t="str">
        <f>IFERROR(((VLOOKUP($A24,'Tabela Integrada'!$B:$R,8,0))*$B24/100),"")</f>
        <v/>
      </c>
      <c r="I24" s="13" t="str">
        <f>IFERROR(((VLOOKUP($A24,'Tabela Integrada'!$B:$R,9,0))*$B24/100),"")</f>
        <v/>
      </c>
      <c r="J24" s="13" t="str">
        <f>IFERROR(((VLOOKUP($A24,'Tabela Integrada'!$B:$R,10,0))*$B24/100),"")</f>
        <v/>
      </c>
      <c r="K24" s="13" t="str">
        <f>IFERROR(((VLOOKUP($A24,'Tabela Integrada'!$B:$R,11,0))*$B24/100),"")</f>
        <v/>
      </c>
      <c r="L24" s="13" t="str">
        <f>IFERROR(((VLOOKUP($A24,'Tabela Integrada'!$B:$R,12,0))*$B24/100),"")</f>
        <v/>
      </c>
      <c r="M24" s="13" t="str">
        <f>IFERROR(((VLOOKUP($A24,'Tabela Integrada'!$B:$R,13,0))*$B24/100),"")</f>
        <v/>
      </c>
      <c r="N24" s="13" t="str">
        <f>IFERROR(((VLOOKUP($A24,'Tabela Integrada'!$B:$R,14,0))*$B24/100),"")</f>
        <v/>
      </c>
    </row>
    <row r="25" spans="1:14" x14ac:dyDescent="0.3">
      <c r="A25" s="1">
        <f>A12</f>
        <v>0</v>
      </c>
      <c r="B25" s="12">
        <f>C12/D4</f>
        <v>0</v>
      </c>
      <c r="C25" s="13" t="str">
        <f>IFERROR(((VLOOKUP($A25,'Tabela Integrada'!$B:$R,3,0))*B25/100),"")</f>
        <v/>
      </c>
      <c r="D25" s="13" t="str">
        <f>IFERROR(((VLOOKUP($A25,'Tabela Integrada'!$B:$R,4,0))*$B25/100),"")</f>
        <v/>
      </c>
      <c r="E25" s="13" t="str">
        <f>IFERROR(((VLOOKUP($A25,'Tabela Integrada'!$B:$R,5,0))*$B25/100),"")</f>
        <v/>
      </c>
      <c r="F25" s="13" t="str">
        <f>IFERROR(((VLOOKUP($A25,'Tabela Integrada'!$B:$R,6,0))*$B25/100),"")</f>
        <v/>
      </c>
      <c r="G25" s="13" t="str">
        <f>IFERROR(((VLOOKUP($A25,'Tabela Integrada'!$B:$R,7,0))*$B25/100),"")</f>
        <v/>
      </c>
      <c r="H25" s="13" t="str">
        <f>IFERROR(((VLOOKUP($A25,'Tabela Integrada'!$B:$R,8,0))*$B25/100),"")</f>
        <v/>
      </c>
      <c r="I25" s="13" t="str">
        <f>IFERROR(((VLOOKUP($A25,'Tabela Integrada'!$B:$R,9,0))*$B25/100),"")</f>
        <v/>
      </c>
      <c r="J25" s="13" t="str">
        <f>IFERROR(((VLOOKUP($A25,'Tabela Integrada'!$B:$R,10,0))*$B25/100),"")</f>
        <v/>
      </c>
      <c r="K25" s="13" t="str">
        <f>IFERROR(((VLOOKUP($A25,'Tabela Integrada'!$B:$R,11,0))*$B25/100),"")</f>
        <v/>
      </c>
      <c r="L25" s="13" t="str">
        <f>IFERROR(((VLOOKUP($A25,'Tabela Integrada'!$B:$R,12,0))*$B25/100),"")</f>
        <v/>
      </c>
      <c r="M25" s="13" t="str">
        <f>IFERROR(((VLOOKUP($A25,'Tabela Integrada'!$B:$R,13,0))*$B25/100),"")</f>
        <v/>
      </c>
      <c r="N25" s="13" t="str">
        <f>IFERROR(((VLOOKUP($A25,'Tabela Integrada'!$B:$R,14,0))*$B25/100),"")</f>
        <v/>
      </c>
    </row>
    <row r="26" spans="1:14" x14ac:dyDescent="0.3">
      <c r="A26" s="1">
        <f>A13</f>
        <v>0</v>
      </c>
      <c r="B26" s="12">
        <f>C13/D4</f>
        <v>0</v>
      </c>
      <c r="C26" s="13" t="str">
        <f>IFERROR(((VLOOKUP($A26,'Tabela Integrada'!$B:$R,3,0))*B26/100),"")</f>
        <v/>
      </c>
      <c r="D26" s="13" t="str">
        <f>IFERROR(((VLOOKUP($A26,'Tabela Integrada'!$B:$R,4,0))*$B26/100),"")</f>
        <v/>
      </c>
      <c r="E26" s="13" t="str">
        <f>IFERROR(((VLOOKUP($A26,'Tabela Integrada'!$B:$R,5,0))*$B26/100),"")</f>
        <v/>
      </c>
      <c r="F26" s="13" t="str">
        <f>IFERROR(((VLOOKUP($A26,'Tabela Integrada'!$B:$R,6,0))*$B26/100),"")</f>
        <v/>
      </c>
      <c r="G26" s="13" t="str">
        <f>IFERROR(((VLOOKUP($A26,'Tabela Integrada'!$B:$R,7,0))*$B26/100),"")</f>
        <v/>
      </c>
      <c r="H26" s="13" t="str">
        <f>IFERROR(((VLOOKUP($A26,'Tabela Integrada'!$B:$R,8,0))*$B26/100),"")</f>
        <v/>
      </c>
      <c r="I26" s="13" t="str">
        <f>IFERROR(((VLOOKUP($A26,'Tabela Integrada'!$B:$R,9,0))*$B26/100),"")</f>
        <v/>
      </c>
      <c r="J26" s="13" t="str">
        <f>IFERROR(((VLOOKUP($A26,'Tabela Integrada'!$B:$R,10,0))*$B26/100),"")</f>
        <v/>
      </c>
      <c r="K26" s="13" t="str">
        <f>IFERROR(((VLOOKUP($A26,'Tabela Integrada'!$B:$R,11,0))*$B26/100),"")</f>
        <v/>
      </c>
      <c r="L26" s="13" t="str">
        <f>IFERROR(((VLOOKUP($A26,'Tabela Integrada'!$B:$R,12,0))*$B26/100),"")</f>
        <v/>
      </c>
      <c r="M26" s="13" t="str">
        <f>IFERROR(((VLOOKUP($A26,'Tabela Integrada'!$B:$R,13,0))*$B26/100),"")</f>
        <v/>
      </c>
      <c r="N26" s="13" t="str">
        <f>IFERROR(((VLOOKUP($A26,'Tabela Integrada'!$B:$R,14,0))*$B26/100),"")</f>
        <v/>
      </c>
    </row>
    <row r="27" spans="1:14" x14ac:dyDescent="0.3">
      <c r="A27" s="1">
        <f>A14</f>
        <v>0</v>
      </c>
      <c r="B27" s="12">
        <f>C14/D4</f>
        <v>0</v>
      </c>
      <c r="C27" s="13" t="str">
        <f>IFERROR(((VLOOKUP($A27,'Tabela Integrada'!$B:$R,3,0))*B27/100),"")</f>
        <v/>
      </c>
      <c r="D27" s="13" t="str">
        <f>IFERROR(((VLOOKUP($A27,'Tabela Integrada'!$B:$R,4,0))*$B27/100),"")</f>
        <v/>
      </c>
      <c r="E27" s="13" t="str">
        <f>IFERROR(((VLOOKUP($A27,'Tabela Integrada'!$B:$R,5,0))*$B27/100),"")</f>
        <v/>
      </c>
      <c r="F27" s="13" t="str">
        <f>IFERROR(((VLOOKUP($A27,'Tabela Integrada'!$B:$R,6,0))*$B27/100),"")</f>
        <v/>
      </c>
      <c r="G27" s="13" t="str">
        <f>IFERROR(((VLOOKUP($A27,'Tabela Integrada'!$B:$R,7,0))*$B27/100),"")</f>
        <v/>
      </c>
      <c r="H27" s="13" t="str">
        <f>IFERROR(((VLOOKUP($A27,'Tabela Integrada'!$B:$R,8,0))*$B27/100),"")</f>
        <v/>
      </c>
      <c r="I27" s="13" t="str">
        <f>IFERROR(((VLOOKUP($A27,'Tabela Integrada'!$B:$R,9,0))*$B27/100),"")</f>
        <v/>
      </c>
      <c r="J27" s="13" t="str">
        <f>IFERROR(((VLOOKUP($A27,'Tabela Integrada'!$B:$R,10,0))*$B27/100),"")</f>
        <v/>
      </c>
      <c r="K27" s="13" t="str">
        <f>IFERROR(((VLOOKUP($A27,'Tabela Integrada'!$B:$R,11,0))*$B27/100),"")</f>
        <v/>
      </c>
      <c r="L27" s="13" t="str">
        <f>IFERROR(((VLOOKUP($A27,'Tabela Integrada'!$B:$R,12,0))*$B27/100),"")</f>
        <v/>
      </c>
      <c r="M27" s="13" t="str">
        <f>IFERROR(((VLOOKUP($A27,'Tabela Integrada'!$B:$R,13,0))*$B27/100),"")</f>
        <v/>
      </c>
      <c r="N27" s="13" t="str">
        <f>IFERROR(((VLOOKUP($A27,'Tabela Integrada'!$B:$R,14,0))*$B27/100),"")</f>
        <v/>
      </c>
    </row>
    <row r="28" spans="1:14" x14ac:dyDescent="0.3">
      <c r="A28" s="1">
        <f>A15</f>
        <v>0</v>
      </c>
      <c r="B28" s="12">
        <f>C15/D4</f>
        <v>0</v>
      </c>
      <c r="C28" s="13" t="str">
        <f>IFERROR(((VLOOKUP($A28,'Tabela Integrada'!$B:$R,3,0))*B28/100),"")</f>
        <v/>
      </c>
      <c r="D28" s="13" t="str">
        <f>IFERROR(((VLOOKUP($A28,'Tabela Integrada'!$B:$R,4,0))*$B28/100),"")</f>
        <v/>
      </c>
      <c r="E28" s="13" t="str">
        <f>IFERROR(((VLOOKUP($A28,'Tabela Integrada'!$B:$R,5,0))*$B28/100),"")</f>
        <v/>
      </c>
      <c r="F28" s="13" t="str">
        <f>IFERROR(((VLOOKUP($A28,'Tabela Integrada'!$B:$R,6,0))*$B28/100),"")</f>
        <v/>
      </c>
      <c r="G28" s="13" t="str">
        <f>IFERROR(((VLOOKUP($A28,'Tabela Integrada'!$B:$R,7,0))*$B28/100),"")</f>
        <v/>
      </c>
      <c r="H28" s="13" t="str">
        <f>IFERROR(((VLOOKUP($A28,'Tabela Integrada'!$B:$R,8,0))*$B28/100),"")</f>
        <v/>
      </c>
      <c r="I28" s="13" t="str">
        <f>IFERROR(((VLOOKUP($A28,'Tabela Integrada'!$B:$R,9,0))*$B28/100),"")</f>
        <v/>
      </c>
      <c r="J28" s="13" t="str">
        <f>IFERROR(((VLOOKUP($A28,'Tabela Integrada'!$B:$R,10,0))*$B28/100),"")</f>
        <v/>
      </c>
      <c r="K28" s="13" t="str">
        <f>IFERROR(((VLOOKUP($A28,'Tabela Integrada'!$B:$R,11,0))*$B28/100),"")</f>
        <v/>
      </c>
      <c r="L28" s="13" t="str">
        <f>IFERROR(((VLOOKUP($A28,'Tabela Integrada'!$B:$R,12,0))*$B28/100),"")</f>
        <v/>
      </c>
      <c r="M28" s="13" t="str">
        <f>IFERROR(((VLOOKUP($A28,'Tabela Integrada'!$B:$R,13,0))*$B28/100),"")</f>
        <v/>
      </c>
      <c r="N28" s="13" t="str">
        <f>IFERROR(((VLOOKUP($A28,'Tabela Integrada'!$B:$R,14,0))*$B28/100),"")</f>
        <v/>
      </c>
    </row>
    <row r="29" spans="1:14" x14ac:dyDescent="0.3">
      <c r="A29" s="1">
        <f>A16</f>
        <v>0</v>
      </c>
      <c r="B29" s="12">
        <f>C16/D4</f>
        <v>0</v>
      </c>
      <c r="C29" s="13" t="str">
        <f>IFERROR(((VLOOKUP($A29,'Tabela Integrada'!$B:$R,3,0))*B29/100),"")</f>
        <v/>
      </c>
      <c r="D29" s="13" t="str">
        <f>IFERROR(((VLOOKUP($A29,'Tabela Integrada'!$B:$R,4,0))*$B29/100),"")</f>
        <v/>
      </c>
      <c r="E29" s="13" t="str">
        <f>IFERROR(((VLOOKUP($A29,'Tabela Integrada'!$B:$R,5,0))*$B29/100),"")</f>
        <v/>
      </c>
      <c r="F29" s="13" t="str">
        <f>IFERROR(((VLOOKUP($A29,'Tabela Integrada'!$B:$R,6,0))*$B29/100),"")</f>
        <v/>
      </c>
      <c r="G29" s="13" t="str">
        <f>IFERROR(((VLOOKUP($A29,'Tabela Integrada'!$B:$R,7,0))*$B29/100),"")</f>
        <v/>
      </c>
      <c r="H29" s="13" t="str">
        <f>IFERROR(((VLOOKUP($A29,'Tabela Integrada'!$B:$R,8,0))*$B29/100),"")</f>
        <v/>
      </c>
      <c r="I29" s="13" t="str">
        <f>IFERROR(((VLOOKUP($A29,'Tabela Integrada'!$B:$R,9,0))*$B29/100),"")</f>
        <v/>
      </c>
      <c r="J29" s="13" t="str">
        <f>IFERROR(((VLOOKUP($A29,'Tabela Integrada'!$B:$R,10,0))*$B29/100),"")</f>
        <v/>
      </c>
      <c r="K29" s="13" t="str">
        <f>IFERROR(((VLOOKUP($A29,'Tabela Integrada'!$B:$R,11,0))*$B29/100),"")</f>
        <v/>
      </c>
      <c r="L29" s="13" t="str">
        <f>IFERROR(((VLOOKUP($A29,'Tabela Integrada'!$B:$R,12,0))*$B29/100),"")</f>
        <v/>
      </c>
      <c r="M29" s="13" t="str">
        <f>IFERROR(((VLOOKUP($A29,'Tabela Integrada'!$B:$R,13,0))*$B29/100),"")</f>
        <v/>
      </c>
      <c r="N29" s="13" t="str">
        <f>IFERROR(((VLOOKUP($A29,'Tabela Integrada'!$B:$R,14,0))*$B29/100),"")</f>
        <v/>
      </c>
    </row>
    <row r="30" spans="1:14" x14ac:dyDescent="0.3">
      <c r="A30" s="1">
        <f>A17</f>
        <v>0</v>
      </c>
      <c r="B30" s="12">
        <f>C17/D4</f>
        <v>0</v>
      </c>
      <c r="C30" s="13" t="str">
        <f>IFERROR(((VLOOKUP($A30,'Tabela Integrada'!$B:$R,3,0))*B30/100),"")</f>
        <v/>
      </c>
      <c r="D30" s="13" t="str">
        <f>IFERROR(((VLOOKUP($A30,'Tabela Integrada'!$B:$R,4,0))*$B30/100),"")</f>
        <v/>
      </c>
      <c r="E30" s="13" t="str">
        <f>IFERROR(((VLOOKUP($A30,'Tabela Integrada'!$B:$R,5,0))*$B30/100),"")</f>
        <v/>
      </c>
      <c r="F30" s="13" t="str">
        <f>IFERROR(((VLOOKUP($A30,'Tabela Integrada'!$B:$R,6,0))*$B30/100),"")</f>
        <v/>
      </c>
      <c r="G30" s="13" t="str">
        <f>IFERROR(((VLOOKUP($A30,'Tabela Integrada'!$B:$R,7,0))*$B30/100),"")</f>
        <v/>
      </c>
      <c r="H30" s="13" t="str">
        <f>IFERROR(((VLOOKUP($A30,'Tabela Integrada'!$B:$R,8,0))*$B30/100),"")</f>
        <v/>
      </c>
      <c r="I30" s="13" t="str">
        <f>IFERROR(((VLOOKUP($A30,'Tabela Integrada'!$B:$R,9,0))*$B30/100),"")</f>
        <v/>
      </c>
      <c r="J30" s="13" t="str">
        <f>IFERROR(((VLOOKUP($A30,'Tabela Integrada'!$B:$R,10,0))*$B30/100),"")</f>
        <v/>
      </c>
      <c r="K30" s="13" t="str">
        <f>IFERROR(((VLOOKUP($A30,'Tabela Integrada'!$B:$R,11,0))*$B30/100),"")</f>
        <v/>
      </c>
      <c r="L30" s="13" t="str">
        <f>IFERROR(((VLOOKUP($A30,'Tabela Integrada'!$B:$R,12,0))*$B30/100),"")</f>
        <v/>
      </c>
      <c r="M30" s="13" t="str">
        <f>IFERROR(((VLOOKUP($A30,'Tabela Integrada'!$B:$R,13,0))*$B30/100),"")</f>
        <v/>
      </c>
      <c r="N30" s="13" t="str">
        <f>IFERROR(((VLOOKUP($A30,'Tabela Integrada'!$B:$R,14,0))*$B30/100),"")</f>
        <v/>
      </c>
    </row>
    <row r="31" spans="1:14" x14ac:dyDescent="0.3">
      <c r="A31" s="1">
        <f>A18</f>
        <v>0</v>
      </c>
      <c r="B31" s="12">
        <f>C18/D4</f>
        <v>0</v>
      </c>
      <c r="C31" s="13" t="str">
        <f>IFERROR(((VLOOKUP($A31,'Tabela Integrada'!$B:$R,3,0))*B31/100),"")</f>
        <v/>
      </c>
      <c r="D31" s="13" t="str">
        <f>IFERROR(((VLOOKUP($A31,'Tabela Integrada'!$B:$R,4,0))*$B31/100),"")</f>
        <v/>
      </c>
      <c r="E31" s="13" t="str">
        <f>IFERROR(((VLOOKUP($A31,'Tabela Integrada'!$B:$R,5,0))*$B31/100),"")</f>
        <v/>
      </c>
      <c r="F31" s="13" t="str">
        <f>IFERROR(((VLOOKUP($A31,'Tabela Integrada'!$B:$R,6,0))*$B31/100),"")</f>
        <v/>
      </c>
      <c r="G31" s="13" t="str">
        <f>IFERROR(((VLOOKUP($A31,'Tabela Integrada'!$B:$R,7,0))*$B31/100),"")</f>
        <v/>
      </c>
      <c r="H31" s="13" t="str">
        <f>IFERROR(((VLOOKUP($A31,'Tabela Integrada'!$B:$R,8,0))*$B31/100),"")</f>
        <v/>
      </c>
      <c r="I31" s="13" t="str">
        <f>IFERROR(((VLOOKUP($A31,'Tabela Integrada'!$B:$R,9,0))*$B31/100),"")</f>
        <v/>
      </c>
      <c r="J31" s="13" t="str">
        <f>IFERROR(((VLOOKUP($A31,'Tabela Integrada'!$B:$R,10,0))*$B31/100),"")</f>
        <v/>
      </c>
      <c r="K31" s="13" t="str">
        <f>IFERROR(((VLOOKUP($A31,'Tabela Integrada'!$B:$R,11,0))*$B31/100),"")</f>
        <v/>
      </c>
      <c r="L31" s="13" t="str">
        <f>IFERROR(((VLOOKUP($A31,'Tabela Integrada'!$B:$R,12,0))*$B31/100),"")</f>
        <v/>
      </c>
      <c r="M31" s="13" t="str">
        <f>IFERROR(((VLOOKUP($A31,'Tabela Integrada'!$B:$R,13,0))*$B31/100),"")</f>
        <v/>
      </c>
      <c r="N31" s="13" t="str">
        <f>IFERROR(((VLOOKUP($A31,'Tabela Integrada'!$B:$R,14,0))*$B31/100),"")</f>
        <v/>
      </c>
    </row>
    <row r="32" spans="1:14" ht="15.6" x14ac:dyDescent="0.3">
      <c r="A32" s="14" t="s">
        <v>43</v>
      </c>
      <c r="B32" s="15">
        <f>SUM(B22:B31)</f>
        <v>54.943815789473689</v>
      </c>
      <c r="C32" s="15">
        <f>SUM(C22:C31)</f>
        <v>172.47927857208236</v>
      </c>
      <c r="D32" s="15">
        <f>SUM(D22:D31)</f>
        <v>32.092928146453083</v>
      </c>
      <c r="E32" s="15">
        <f>SUM(E22:E31)</f>
        <v>10.474713958810062</v>
      </c>
      <c r="F32" s="15">
        <f>SUM(F22:F31)</f>
        <v>0.65875789473684387</v>
      </c>
      <c r="G32" s="15">
        <f>SUM(G22:G31)</f>
        <v>0</v>
      </c>
      <c r="H32" s="15">
        <f>SUM(H22:H31)</f>
        <v>0</v>
      </c>
      <c r="I32" s="15">
        <f>SUM(I22:I31)</f>
        <v>9.6559578947368436</v>
      </c>
      <c r="J32" s="15">
        <f>SUM(J22:J31)</f>
        <v>64.252484210526319</v>
      </c>
      <c r="K32" s="15">
        <f>SUM(K22:K31)</f>
        <v>4.1866947368421075</v>
      </c>
      <c r="L32" s="15">
        <f>SUM(L22:L31)</f>
        <v>591.12179594079043</v>
      </c>
      <c r="M32" s="15">
        <f>SUM(M22:M31)</f>
        <v>1225.3220265802649</v>
      </c>
      <c r="N32" s="15">
        <f>SUM(N22:N31)</f>
        <v>0</v>
      </c>
    </row>
    <row r="35" spans="1:3" ht="24.75" customHeight="1" x14ac:dyDescent="0.3">
      <c r="A35" s="103" t="s">
        <v>44</v>
      </c>
      <c r="B35" s="103"/>
      <c r="C35" s="103"/>
    </row>
    <row r="36" spans="1:3" x14ac:dyDescent="0.3">
      <c r="A36" s="16"/>
      <c r="B36" s="16" t="s">
        <v>45</v>
      </c>
      <c r="C36" s="16" t="s">
        <v>46</v>
      </c>
    </row>
    <row r="37" spans="1:3" x14ac:dyDescent="0.3">
      <c r="A37" s="100" t="s">
        <v>47</v>
      </c>
      <c r="B37" s="17">
        <f>D32</f>
        <v>32.092928146453083</v>
      </c>
      <c r="C37" s="17">
        <f>B37*100/B40</f>
        <v>74.243814304344312</v>
      </c>
    </row>
    <row r="38" spans="1:3" x14ac:dyDescent="0.3">
      <c r="A38" s="100" t="s">
        <v>48</v>
      </c>
      <c r="B38" s="17">
        <f>E32</f>
        <v>10.474713958810062</v>
      </c>
      <c r="C38" s="17">
        <f>B38*100/B40</f>
        <v>24.232214477287176</v>
      </c>
    </row>
    <row r="39" spans="1:3" x14ac:dyDescent="0.3">
      <c r="A39" s="100" t="s">
        <v>49</v>
      </c>
      <c r="B39" s="17">
        <f>F32</f>
        <v>0.65875789473684387</v>
      </c>
      <c r="C39" s="17">
        <f>B39*100/B40</f>
        <v>1.5239712183685064</v>
      </c>
    </row>
    <row r="40" spans="1:3" x14ac:dyDescent="0.3">
      <c r="A40" s="100" t="s">
        <v>50</v>
      </c>
      <c r="B40" s="17">
        <f>SUM(B37:B39)</f>
        <v>43.226399999999991</v>
      </c>
      <c r="C40" s="17">
        <f>SUM(C37:C39)</f>
        <v>99.999999999999986</v>
      </c>
    </row>
  </sheetData>
  <mergeCells count="5">
    <mergeCell ref="A20:N20"/>
    <mergeCell ref="A35:C35"/>
    <mergeCell ref="B3:F3"/>
    <mergeCell ref="A2:F2"/>
    <mergeCell ref="A1:E1"/>
  </mergeCells>
  <dataValidations count="1">
    <dataValidation type="list" allowBlank="1" showInputMessage="1" showErrorMessage="1" sqref="A9:A18 A22:A31" xr:uid="{00000000-0002-0000-1300-000000000000}">
      <formula1>Alimento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0"/>
  <sheetViews>
    <sheetView zoomScale="90" zoomScaleNormal="90" workbookViewId="0">
      <selection activeCell="D42" sqref="D42:D43"/>
    </sheetView>
  </sheetViews>
  <sheetFormatPr defaultRowHeight="14.4" x14ac:dyDescent="0.3"/>
  <cols>
    <col min="1" max="1" width="22.109375" bestFit="1" customWidth="1"/>
    <col min="2" max="2" width="13.44140625" bestFit="1" customWidth="1"/>
    <col min="3" max="4" width="20.88671875" bestFit="1" customWidth="1"/>
    <col min="5" max="6" width="23.6640625" bestFit="1" customWidth="1"/>
    <col min="7" max="7" width="16.5546875" bestFit="1" customWidth="1"/>
    <col min="8" max="8" width="10" bestFit="1" customWidth="1"/>
    <col min="9" max="9" width="5.44140625" bestFit="1" customWidth="1"/>
    <col min="10" max="10" width="6.109375" bestFit="1" customWidth="1"/>
    <col min="11" max="11" width="5.77734375" bestFit="1" customWidth="1"/>
    <col min="12" max="12" width="7.21875" bestFit="1" customWidth="1"/>
    <col min="13" max="13" width="8.33203125" bestFit="1" customWidth="1"/>
    <col min="14" max="14" width="5.21875" bestFit="1" customWidth="1"/>
    <col min="15" max="1025" width="8.6640625" customWidth="1"/>
  </cols>
  <sheetData>
    <row r="1" spans="1:14" ht="61.5" customHeight="1" x14ac:dyDescent="0.3">
      <c r="A1" s="104" t="s">
        <v>0</v>
      </c>
      <c r="B1" s="104"/>
      <c r="C1" s="104"/>
      <c r="D1" s="104"/>
      <c r="E1" s="104"/>
      <c r="F1" s="11"/>
    </row>
    <row r="2" spans="1:14" ht="30" customHeight="1" x14ac:dyDescent="0.3">
      <c r="A2" s="108" t="s">
        <v>96</v>
      </c>
      <c r="B2" s="108"/>
      <c r="C2" s="108"/>
      <c r="D2" s="108"/>
      <c r="E2" s="108"/>
      <c r="F2" s="108"/>
      <c r="G2" s="101"/>
      <c r="H2" s="101"/>
      <c r="I2" s="101"/>
      <c r="J2" s="101"/>
      <c r="K2" s="101"/>
      <c r="L2" s="101"/>
      <c r="M2" s="101"/>
      <c r="N2" s="101"/>
    </row>
    <row r="3" spans="1:14" ht="15.6" x14ac:dyDescent="0.3">
      <c r="A3" s="2" t="s">
        <v>2</v>
      </c>
      <c r="B3" s="109">
        <v>44504</v>
      </c>
      <c r="C3" s="110"/>
      <c r="D3" s="110"/>
      <c r="E3" s="110"/>
      <c r="F3" s="111"/>
    </row>
    <row r="4" spans="1:14" x14ac:dyDescent="0.3">
      <c r="A4" s="3" t="s">
        <v>3</v>
      </c>
      <c r="B4" s="95" t="s">
        <v>90</v>
      </c>
      <c r="C4" s="3" t="s">
        <v>5</v>
      </c>
      <c r="D4" s="4">
        <f>D5/D6</f>
        <v>150</v>
      </c>
      <c r="E4" s="5" t="s">
        <v>6</v>
      </c>
      <c r="F4" s="96">
        <f>SUM(F9:F18)</f>
        <v>75.960000000000008</v>
      </c>
    </row>
    <row r="5" spans="1:14" x14ac:dyDescent="0.3">
      <c r="A5" s="5" t="s">
        <v>7</v>
      </c>
      <c r="B5" s="95" t="s">
        <v>82</v>
      </c>
      <c r="C5" s="3" t="s">
        <v>9</v>
      </c>
      <c r="D5" s="6">
        <v>30000</v>
      </c>
      <c r="E5" s="5" t="s">
        <v>10</v>
      </c>
      <c r="F5" s="96">
        <f>F4/D4</f>
        <v>0.50640000000000007</v>
      </c>
    </row>
    <row r="6" spans="1:14" x14ac:dyDescent="0.3">
      <c r="A6" s="5" t="s">
        <v>11</v>
      </c>
      <c r="B6" s="95" t="s">
        <v>12</v>
      </c>
      <c r="C6" s="7" t="s">
        <v>13</v>
      </c>
      <c r="D6" s="8">
        <v>200</v>
      </c>
      <c r="E6" s="5" t="s">
        <v>14</v>
      </c>
      <c r="F6" s="95"/>
    </row>
    <row r="8" spans="1:14" x14ac:dyDescent="0.3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</row>
    <row r="9" spans="1:14" x14ac:dyDescent="0.3">
      <c r="A9" s="1" t="s">
        <v>95</v>
      </c>
      <c r="B9" s="97"/>
      <c r="C9" s="1">
        <v>2000</v>
      </c>
      <c r="D9" s="1">
        <f>IFERROR(VLOOKUP(A9,'Tabela Integrada'!$B:$R,17,0),"")</f>
        <v>1.39</v>
      </c>
      <c r="E9" s="1">
        <f t="shared" ref="E9:E18" si="0">IFERROR((C9*D9),"")</f>
        <v>2780</v>
      </c>
      <c r="F9" s="119">
        <f>'Tabela Integrada'!Q73</f>
        <v>19.75</v>
      </c>
    </row>
    <row r="10" spans="1:14" x14ac:dyDescent="0.3">
      <c r="A10" s="1" t="s">
        <v>59</v>
      </c>
      <c r="B10" s="97"/>
      <c r="C10" s="1">
        <v>400</v>
      </c>
      <c r="D10" s="1">
        <f>IFERROR(VLOOKUP(A10,'Tabela Integrada'!$B:$R,17,0),"")</f>
        <v>1</v>
      </c>
      <c r="E10" s="1">
        <f t="shared" si="0"/>
        <v>400</v>
      </c>
      <c r="F10" s="119">
        <f>'Tabela Integrada'!Q33</f>
        <v>1.32</v>
      </c>
    </row>
    <row r="11" spans="1:14" x14ac:dyDescent="0.3">
      <c r="A11" s="1" t="s">
        <v>62</v>
      </c>
      <c r="B11" s="1"/>
      <c r="C11" s="1">
        <v>4000</v>
      </c>
      <c r="D11" s="1">
        <f>IFERROR(VLOOKUP(A11,'Tabela Integrada'!$B:$R,17,0),"")</f>
        <v>1.64</v>
      </c>
      <c r="E11" s="1">
        <f t="shared" si="0"/>
        <v>6560</v>
      </c>
      <c r="F11" s="119">
        <f>'Tabela Integrada'!Q45</f>
        <v>3.2</v>
      </c>
    </row>
    <row r="12" spans="1:14" x14ac:dyDescent="0.3">
      <c r="A12" s="1" t="s">
        <v>92</v>
      </c>
      <c r="B12" s="1"/>
      <c r="C12" s="1">
        <v>750</v>
      </c>
      <c r="D12" s="1">
        <f>IFERROR(VLOOKUP(A12,'Tabela Integrada'!$B:$R,17,0),"")</f>
        <v>1</v>
      </c>
      <c r="E12" s="1">
        <f t="shared" si="0"/>
        <v>750</v>
      </c>
      <c r="F12" s="119">
        <f>'Tabela Integrada'!Q150</f>
        <v>1.49</v>
      </c>
    </row>
    <row r="13" spans="1:14" x14ac:dyDescent="0.3">
      <c r="A13" s="1" t="s">
        <v>65</v>
      </c>
      <c r="B13" s="1"/>
      <c r="C13" s="1">
        <v>90</v>
      </c>
      <c r="D13" s="1">
        <f>IFERROR(VLOOKUP(A13,'Tabela Integrada'!$B:$R,17,0),"")</f>
        <v>1.27</v>
      </c>
      <c r="E13" s="1">
        <f t="shared" si="0"/>
        <v>114.3</v>
      </c>
      <c r="F13" s="119">
        <f>'Tabela Integrada'!Q142</f>
        <v>13.8</v>
      </c>
    </row>
    <row r="14" spans="1:14" x14ac:dyDescent="0.3">
      <c r="A14" s="1" t="s">
        <v>61</v>
      </c>
      <c r="B14" s="1"/>
      <c r="C14" s="1">
        <v>4000</v>
      </c>
      <c r="D14" s="1">
        <f>IFERROR(VLOOKUP(A14,'Tabela Integrada'!$B:$R,17,0),"")</f>
        <v>1.43</v>
      </c>
      <c r="E14" s="1">
        <f t="shared" si="0"/>
        <v>5720</v>
      </c>
      <c r="F14" s="119">
        <f>'Tabela Integrada'!Q146</f>
        <v>5.5</v>
      </c>
    </row>
    <row r="15" spans="1:14" x14ac:dyDescent="0.3">
      <c r="A15" s="1" t="s">
        <v>97</v>
      </c>
      <c r="B15" s="1"/>
      <c r="C15" s="1">
        <v>6000</v>
      </c>
      <c r="D15" s="1">
        <f>IFERROR(VLOOKUP(A15,'Tabela Integrada'!$B:$R,17,0),"")</f>
        <v>1</v>
      </c>
      <c r="E15" s="1">
        <f t="shared" si="0"/>
        <v>6000</v>
      </c>
      <c r="F15" s="119">
        <f>'Tabela Integrada'!Q34</f>
        <v>16</v>
      </c>
    </row>
    <row r="16" spans="1:14" x14ac:dyDescent="0.3">
      <c r="A16" s="1" t="s">
        <v>98</v>
      </c>
      <c r="B16" s="1"/>
      <c r="C16" s="1">
        <v>5000</v>
      </c>
      <c r="D16" s="1">
        <f>IFERROR(VLOOKUP(A16,'Tabela Integrada'!$B:$R,17,0),"")</f>
        <v>1</v>
      </c>
      <c r="E16" s="1">
        <f t="shared" si="0"/>
        <v>5000</v>
      </c>
      <c r="F16" s="119">
        <f>'Tabela Integrada'!Q47</f>
        <v>14.9</v>
      </c>
    </row>
    <row r="17" spans="1:14" x14ac:dyDescent="0.3">
      <c r="A17" s="1" t="s">
        <v>99</v>
      </c>
      <c r="B17" s="1"/>
      <c r="C17" s="1">
        <v>1400</v>
      </c>
      <c r="D17" s="1">
        <f>IFERROR(VLOOKUP(A17,'Tabela Integrada'!$B:$R,17,0),"")</f>
        <v>1</v>
      </c>
      <c r="E17" s="1">
        <f t="shared" si="0"/>
        <v>1400</v>
      </c>
      <c r="F17" s="119">
        <f>'Tabela Integrada'!Q17</f>
        <v>0</v>
      </c>
    </row>
    <row r="18" spans="1:14" x14ac:dyDescent="0.3">
      <c r="A18" s="1"/>
      <c r="B18" s="1"/>
      <c r="C18" s="1"/>
      <c r="D18" s="1" t="str">
        <f>IFERROR(VLOOKUP(A18,'Tabela Integrada'!$B:$R,17,0),"")</f>
        <v/>
      </c>
      <c r="E18" s="1" t="str">
        <f t="shared" si="0"/>
        <v/>
      </c>
      <c r="F18" s="1"/>
    </row>
    <row r="19" spans="1:14" x14ac:dyDescent="0.3">
      <c r="F19" s="9"/>
    </row>
    <row r="20" spans="1:14" ht="33" customHeight="1" x14ac:dyDescent="0.3">
      <c r="A20" s="107" t="s">
        <v>27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</row>
    <row r="21" spans="1:14" s="11" customFormat="1" ht="28.8" x14ac:dyDescent="0.3">
      <c r="A21" s="10" t="s">
        <v>28</v>
      </c>
      <c r="B21" s="10" t="s">
        <v>29</v>
      </c>
      <c r="C21" s="10" t="s">
        <v>30</v>
      </c>
      <c r="D21" s="10" t="s">
        <v>31</v>
      </c>
      <c r="E21" s="10" t="s">
        <v>32</v>
      </c>
      <c r="F21" s="10" t="s">
        <v>33</v>
      </c>
      <c r="G21" s="10" t="s">
        <v>34</v>
      </c>
      <c r="H21" s="10" t="s">
        <v>35</v>
      </c>
      <c r="I21" s="10" t="s">
        <v>36</v>
      </c>
      <c r="J21" s="10" t="s">
        <v>37</v>
      </c>
      <c r="K21" s="10" t="s">
        <v>38</v>
      </c>
      <c r="L21" s="10" t="s">
        <v>39</v>
      </c>
      <c r="M21" s="10" t="s">
        <v>40</v>
      </c>
      <c r="N21" s="10" t="s">
        <v>41</v>
      </c>
    </row>
    <row r="22" spans="1:14" x14ac:dyDescent="0.3">
      <c r="A22" s="1" t="s">
        <v>95</v>
      </c>
      <c r="B22" s="12">
        <f>C9/D4</f>
        <v>13.333333333333334</v>
      </c>
      <c r="C22" s="13">
        <f>IFERROR(((VLOOKUP($A22,'Tabela Integrada'!$B:$R,3,0))*$B22/100),"")</f>
        <v>15.887902222222268</v>
      </c>
      <c r="D22" s="13">
        <f>IFERROR(((VLOOKUP($A22,'Tabela Integrada'!$B:$R,4,0))*$B22/100),"")</f>
        <v>0</v>
      </c>
      <c r="E22" s="13">
        <f>IFERROR(((VLOOKUP($A22,'Tabela Integrada'!$B:$R,5,0))*$B22/100),"")</f>
        <v>2.8702222222222269</v>
      </c>
      <c r="F22" s="13">
        <f>IFERROR(((VLOOKUP($A22,'Tabela Integrada'!$B:$R,6,0))*$B22/100),"")</f>
        <v>0.40266666666666667</v>
      </c>
      <c r="G22" s="13">
        <f>IFERROR(((VLOOKUP($A22,'Tabela Integrada'!$B:$R,7,0))*$B22/100),"")</f>
        <v>0</v>
      </c>
      <c r="H22" s="13">
        <f>IFERROR(((VLOOKUP($A22,'Tabela Integrada'!$B:$R,8,0))*$B22/100),"")</f>
        <v>7.8244000000000007</v>
      </c>
      <c r="I22" s="13">
        <f>IFERROR(((VLOOKUP($A22,'Tabela Integrada'!$B:$R,9,0))*$B22/100),"")</f>
        <v>0</v>
      </c>
      <c r="J22" s="13">
        <f>IFERROR(((VLOOKUP($A22,'Tabela Integrada'!$B:$R,10,0))*$B22/100),"")</f>
        <v>0.98177777777777731</v>
      </c>
      <c r="K22" s="13">
        <f>IFERROR(((VLOOKUP($A22,'Tabela Integrada'!$B:$R,11,0))*$B22/100),"")</f>
        <v>5.777777777777774E-2</v>
      </c>
      <c r="L22" s="13">
        <f>IFERROR(((VLOOKUP($A22,'Tabela Integrada'!$B:$R,12,0))*$B22/100),"")</f>
        <v>7.4853333333333341</v>
      </c>
      <c r="M22" s="13">
        <f>IFERROR(((VLOOKUP($A22,'Tabela Integrada'!$B:$R,13,0))*$B22/100),"")</f>
        <v>35.611555555555604</v>
      </c>
      <c r="N22" s="13">
        <f>IFERROR(((VLOOKUP($A22,'Tabela Integrada'!$B:$R,14,0))*$B22/100),"")</f>
        <v>0</v>
      </c>
    </row>
    <row r="23" spans="1:14" x14ac:dyDescent="0.3">
      <c r="A23" s="1" t="str">
        <f>A10</f>
        <v>Sal dietético</v>
      </c>
      <c r="B23" s="12">
        <f>C10/D4</f>
        <v>2.6666666666666665</v>
      </c>
      <c r="C23" s="13">
        <f>IFERROR(((VLOOKUP($A23,'Tabela Integrada'!$B:$R,3,0))*B23/100),"")</f>
        <v>0</v>
      </c>
      <c r="D23" s="13">
        <f>IFERROR(((VLOOKUP($A23,'Tabela Integrada'!$B:$R,4,0))*$B23/100),"")</f>
        <v>0</v>
      </c>
      <c r="E23" s="13">
        <f>IFERROR(((VLOOKUP($A23,'Tabela Integrada'!$B:$R,5,0))*$B23/100),"")</f>
        <v>0</v>
      </c>
      <c r="F23" s="13">
        <f>IFERROR(((VLOOKUP($A23,'Tabela Integrada'!$B:$R,6,0))*$B23/100),"")</f>
        <v>0</v>
      </c>
      <c r="G23" s="13">
        <f>IFERROR(((VLOOKUP($A23,'Tabela Integrada'!$B:$R,7,0))*$B23/100),"")</f>
        <v>0</v>
      </c>
      <c r="H23" s="13">
        <f>IFERROR(((VLOOKUP($A23,'Tabela Integrada'!$B:$R,8,0))*$B23/100),"")</f>
        <v>0</v>
      </c>
      <c r="I23" s="13">
        <f>IFERROR(((VLOOKUP($A23,'Tabela Integrada'!$B:$R,9,0))*$B23/100),"")</f>
        <v>0</v>
      </c>
      <c r="J23" s="13">
        <f>IFERROR(((VLOOKUP($A23,'Tabela Integrada'!$B:$R,10,0))*$B23/100),"")</f>
        <v>0</v>
      </c>
      <c r="K23" s="13">
        <f>IFERROR(((VLOOKUP($A23,'Tabela Integrada'!$B:$R,11,0))*$B23/100),"")</f>
        <v>0</v>
      </c>
      <c r="L23" s="13">
        <f>IFERROR(((VLOOKUP($A23,'Tabela Integrada'!$B:$R,12,0))*$B23/100),"")</f>
        <v>624.84057777777866</v>
      </c>
      <c r="M23" s="13">
        <f>IFERROR(((VLOOKUP($A23,'Tabela Integrada'!$B:$R,13,0))*$B23/100),"")</f>
        <v>545.80365333333327</v>
      </c>
      <c r="N23" s="13">
        <f>IFERROR(((VLOOKUP($A23,'Tabela Integrada'!$B:$R,14,0))*$B23/100),"")</f>
        <v>0</v>
      </c>
    </row>
    <row r="24" spans="1:14" x14ac:dyDescent="0.3">
      <c r="A24" s="1" t="str">
        <f>A11</f>
        <v>Cebola</v>
      </c>
      <c r="B24" s="12">
        <f>C11/D4</f>
        <v>26.666666666666668</v>
      </c>
      <c r="C24" s="13">
        <f>IFERROR(((VLOOKUP($A24,'Tabela Integrada'!$B:$R,3,0))*B24/100),"")</f>
        <v>10.51201236714976</v>
      </c>
      <c r="D24" s="13">
        <f>IFERROR(((VLOOKUP($A24,'Tabela Integrada'!$B:$R,4,0))*$B24/100),"")</f>
        <v>2.3608502415458936</v>
      </c>
      <c r="E24" s="13">
        <f>IFERROR(((VLOOKUP($A24,'Tabela Integrada'!$B:$R,5,0))*$B24/100),"")</f>
        <v>0.45603864734299465</v>
      </c>
      <c r="F24" s="13">
        <f>IFERROR(((VLOOKUP($A24,'Tabela Integrada'!$B:$R,6,0))*$B24/100),"")</f>
        <v>2.1333333333333333E-2</v>
      </c>
      <c r="G24" s="13">
        <f>IFERROR(((VLOOKUP($A24,'Tabela Integrada'!$B:$R,7,0))*$B24/100),"")</f>
        <v>0</v>
      </c>
      <c r="H24" s="13">
        <f>IFERROR(((VLOOKUP($A24,'Tabela Integrada'!$B:$R,8,0))*$B24/100),"")</f>
        <v>0</v>
      </c>
      <c r="I24" s="13">
        <f>IFERROR(((VLOOKUP($A24,'Tabela Integrada'!$B:$R,9,0))*$B24/100),"")</f>
        <v>0.58311111111111202</v>
      </c>
      <c r="J24" s="13">
        <f>IFERROR(((VLOOKUP($A24,'Tabela Integrada'!$B:$R,10,0))*$B24/100),"")</f>
        <v>3.7333333333333338</v>
      </c>
      <c r="K24" s="13">
        <f>IFERROR(((VLOOKUP($A24,'Tabela Integrada'!$B:$R,11,0))*$B24/100),"")</f>
        <v>5.4222222222222137E-2</v>
      </c>
      <c r="L24" s="13">
        <f>IFERROR(((VLOOKUP($A24,'Tabela Integrada'!$B:$R,12,0))*$B24/100),"")</f>
        <v>0.1591111111111112</v>
      </c>
      <c r="M24" s="13">
        <f>IFERROR(((VLOOKUP($A24,'Tabela Integrada'!$B:$R,13,0))*$B24/100),"")</f>
        <v>46.964444444444531</v>
      </c>
      <c r="N24" s="13">
        <f>IFERROR(((VLOOKUP($A24,'Tabela Integrada'!$B:$R,14,0))*$B24/100),"")</f>
        <v>0</v>
      </c>
    </row>
    <row r="25" spans="1:14" x14ac:dyDescent="0.3">
      <c r="A25" s="1" t="str">
        <f>A12</f>
        <v>Vinagre</v>
      </c>
      <c r="B25" s="12">
        <f>C12/D4</f>
        <v>5</v>
      </c>
      <c r="C25" s="13">
        <f>IFERROR(((VLOOKUP($A25,'Tabela Integrada'!$B:$R,3,0))*B25/100),"")</f>
        <v>0</v>
      </c>
      <c r="D25" s="13">
        <f>IFERROR(((VLOOKUP($A25,'Tabela Integrada'!$B:$R,4,0))*$B25/100),"")</f>
        <v>0</v>
      </c>
      <c r="E25" s="13">
        <f>IFERROR(((VLOOKUP($A25,'Tabela Integrada'!$B:$R,5,0))*$B25/100),"")</f>
        <v>0</v>
      </c>
      <c r="F25" s="13">
        <f>IFERROR(((VLOOKUP($A25,'Tabela Integrada'!$B:$R,6,0))*$B25/100),"")</f>
        <v>0</v>
      </c>
      <c r="G25" s="13">
        <f>IFERROR(((VLOOKUP($A25,'Tabela Integrada'!$B:$R,7,0))*$B25/100),"")</f>
        <v>0</v>
      </c>
      <c r="H25" s="13">
        <f>IFERROR(((VLOOKUP($A25,'Tabela Integrada'!$B:$R,8,0))*$B25/100),"")</f>
        <v>0</v>
      </c>
      <c r="I25" s="13">
        <f>IFERROR(((VLOOKUP($A25,'Tabela Integrada'!$B:$R,9,0))*$B25/100),"")</f>
        <v>0</v>
      </c>
      <c r="J25" s="13">
        <f>IFERROR(((VLOOKUP($A25,'Tabela Integrada'!$B:$R,10,0))*$B25/100),"")</f>
        <v>0</v>
      </c>
      <c r="K25" s="13">
        <f>IFERROR(((VLOOKUP($A25,'Tabela Integrada'!$B:$R,11,0))*$B25/100),"")</f>
        <v>0</v>
      </c>
      <c r="L25" s="13">
        <f>IFERROR(((VLOOKUP($A25,'Tabela Integrada'!$B:$R,12,0))*$B25/100),"")</f>
        <v>0</v>
      </c>
      <c r="M25" s="13">
        <f>IFERROR(((VLOOKUP($A25,'Tabela Integrada'!$B:$R,13,0))*$B25/100),"")</f>
        <v>0</v>
      </c>
      <c r="N25" s="13">
        <f>IFERROR(((VLOOKUP($A25,'Tabela Integrada'!$B:$R,14,0))*$B25/100),"")</f>
        <v>0</v>
      </c>
    </row>
    <row r="26" spans="1:14" x14ac:dyDescent="0.3">
      <c r="A26" s="1" t="str">
        <f>A13</f>
        <v>Salsa</v>
      </c>
      <c r="B26" s="12">
        <f>C13/D4</f>
        <v>0.6</v>
      </c>
      <c r="C26" s="13">
        <f>IFERROR(((VLOOKUP($A26,'Tabela Integrada'!$B:$R,3,0))*B26/100),"")</f>
        <v>0.20054466956521741</v>
      </c>
      <c r="D26" s="13">
        <f>IFERROR(((VLOOKUP($A26,'Tabela Integrada'!$B:$R,4,0))*$B26/100),"")</f>
        <v>3.4236521739130443E-2</v>
      </c>
      <c r="E26" s="13">
        <f>IFERROR(((VLOOKUP($A26,'Tabela Integrada'!$B:$R,5,0))*$B26/100),"")</f>
        <v>1.9543478260869537E-2</v>
      </c>
      <c r="F26" s="13">
        <f>IFERROR(((VLOOKUP($A26,'Tabela Integrada'!$B:$R,6,0))*$B26/100),"")</f>
        <v>3.6600000000000001E-3</v>
      </c>
      <c r="G26" s="13">
        <f>IFERROR(((VLOOKUP($A26,'Tabela Integrada'!$B:$R,7,0))*$B26/100),"")</f>
        <v>0</v>
      </c>
      <c r="H26" s="13">
        <f>IFERROR(((VLOOKUP($A26,'Tabela Integrada'!$B:$R,8,0))*$B26/100),"")</f>
        <v>0</v>
      </c>
      <c r="I26" s="13">
        <f>IFERROR(((VLOOKUP($A26,'Tabela Integrada'!$B:$R,9,0))*$B26/100),"")</f>
        <v>1.11E-2</v>
      </c>
      <c r="J26" s="13">
        <f>IFERROR(((VLOOKUP($A26,'Tabela Integrada'!$B:$R,10,0))*$B26/100),"")</f>
        <v>1.0764799999999979</v>
      </c>
      <c r="K26" s="13">
        <f>IFERROR(((VLOOKUP($A26,'Tabela Integrada'!$B:$R,11,0))*$B26/100),"")</f>
        <v>1.908E-2</v>
      </c>
      <c r="L26" s="13">
        <f>IFERROR(((VLOOKUP($A26,'Tabela Integrada'!$B:$R,12,0))*$B26/100),"")</f>
        <v>1.38E-2</v>
      </c>
      <c r="M26" s="13">
        <f>IFERROR(((VLOOKUP($A26,'Tabela Integrada'!$B:$R,13,0))*$B26/100),"")</f>
        <v>4.2677800000000019</v>
      </c>
      <c r="N26" s="13">
        <f>IFERROR(((VLOOKUP($A26,'Tabela Integrada'!$B:$R,14,0))*$B26/100),"")</f>
        <v>0</v>
      </c>
    </row>
    <row r="27" spans="1:14" x14ac:dyDescent="0.3">
      <c r="A27" s="1" t="str">
        <f>A14</f>
        <v>Tomate (com semente)</v>
      </c>
      <c r="B27" s="12">
        <f>C14/D4</f>
        <v>26.666666666666668</v>
      </c>
      <c r="C27" s="13">
        <f>IFERROR(((VLOOKUP($A27,'Tabela Integrada'!$B:$R,3,0))*B27/100),"")</f>
        <v>4.0893750724637865</v>
      </c>
      <c r="D27" s="13">
        <f>IFERROR(((VLOOKUP($A27,'Tabela Integrada'!$B:$R,4,0))*$B27/100),"")</f>
        <v>0.8370241545893734</v>
      </c>
      <c r="E27" s="13">
        <f>IFERROR(((VLOOKUP($A27,'Tabela Integrada'!$B:$R,5,0))*$B27/100),"")</f>
        <v>0.29275362318840531</v>
      </c>
      <c r="F27" s="13">
        <f>IFERROR(((VLOOKUP($A27,'Tabela Integrada'!$B:$R,6,0))*$B27/100),"")</f>
        <v>4.6222222222222137E-2</v>
      </c>
      <c r="G27" s="13">
        <f>IFERROR(((VLOOKUP($A27,'Tabela Integrada'!$B:$R,7,0))*$B27/100),"")</f>
        <v>0</v>
      </c>
      <c r="H27" s="13">
        <f>IFERROR(((VLOOKUP($A27,'Tabela Integrada'!$B:$R,8,0))*$B27/100),"")</f>
        <v>0</v>
      </c>
      <c r="I27" s="13">
        <f>IFERROR(((VLOOKUP($A27,'Tabela Integrada'!$B:$R,9,0))*$B27/100),"")</f>
        <v>0.31288888888888805</v>
      </c>
      <c r="J27" s="13">
        <f>IFERROR(((VLOOKUP($A27,'Tabela Integrada'!$B:$R,10,0))*$B27/100),"")</f>
        <v>1.8506666666666669</v>
      </c>
      <c r="K27" s="13">
        <f>IFERROR(((VLOOKUP($A27,'Tabela Integrada'!$B:$R,11,0))*$B27/100),"")</f>
        <v>6.3111111111111201E-2</v>
      </c>
      <c r="L27" s="13">
        <f>IFERROR(((VLOOKUP($A27,'Tabela Integrada'!$B:$R,12,0))*$B27/100),"")</f>
        <v>0.27200000000000002</v>
      </c>
      <c r="M27" s="13">
        <f>IFERROR(((VLOOKUP($A27,'Tabela Integrada'!$B:$R,13,0))*$B27/100),"")</f>
        <v>59.3031111111112</v>
      </c>
      <c r="N27" s="13">
        <f>IFERROR(((VLOOKUP($A27,'Tabela Integrada'!$B:$R,14,0))*$B27/100),"")</f>
        <v>0</v>
      </c>
    </row>
    <row r="28" spans="1:14" x14ac:dyDescent="0.3">
      <c r="A28" s="1" t="str">
        <f>A15</f>
        <v>Brócolis congelado</v>
      </c>
      <c r="B28" s="12">
        <f>C15/D4</f>
        <v>40</v>
      </c>
      <c r="C28" s="13">
        <f>IFERROR(((VLOOKUP($A28,'Tabela Integrada'!$B:$R,3,0))*B28/100),"")</f>
        <v>11.2</v>
      </c>
      <c r="D28" s="13">
        <f>IFERROR(((VLOOKUP($A28,'Tabela Integrada'!$B:$R,4,0))*$B28/100),"")</f>
        <v>2.04</v>
      </c>
      <c r="E28" s="13">
        <f>IFERROR(((VLOOKUP($A28,'Tabela Integrada'!$B:$R,5,0))*$B28/100),"")</f>
        <v>1.2</v>
      </c>
      <c r="F28" s="13">
        <f>IFERROR(((VLOOKUP($A28,'Tabela Integrada'!$B:$R,6,0))*$B28/100),"")</f>
        <v>0</v>
      </c>
      <c r="G28" s="13">
        <f>IFERROR(((VLOOKUP($A28,'Tabela Integrada'!$B:$R,7,0))*$B28/100),"")</f>
        <v>0</v>
      </c>
      <c r="H28" s="13">
        <f>IFERROR(((VLOOKUP($A28,'Tabela Integrada'!$B:$R,8,0))*$B28/100),"")</f>
        <v>0</v>
      </c>
      <c r="I28" s="13">
        <f>IFERROR(((VLOOKUP($A28,'Tabela Integrada'!$B:$R,9,0))*$B28/100),"")</f>
        <v>1.2</v>
      </c>
      <c r="J28" s="13">
        <f>IFERROR(((VLOOKUP($A28,'Tabela Integrada'!$B:$R,10,0))*$B28/100),"")</f>
        <v>0</v>
      </c>
      <c r="K28" s="13">
        <f>IFERROR(((VLOOKUP($A28,'Tabela Integrada'!$B:$R,11,0))*$B28/100),"")</f>
        <v>0</v>
      </c>
      <c r="L28" s="13">
        <f>IFERROR(((VLOOKUP($A28,'Tabela Integrada'!$B:$R,12,0))*$B28/100),"")</f>
        <v>10.4</v>
      </c>
      <c r="M28" s="13">
        <f>IFERROR(((VLOOKUP($A28,'Tabela Integrada'!$B:$R,13,0))*$B28/100),"")</f>
        <v>0</v>
      </c>
      <c r="N28" s="13">
        <f>IFERROR(((VLOOKUP($A28,'Tabela Integrada'!$B:$R,14,0))*$B28/100),"")</f>
        <v>0</v>
      </c>
    </row>
    <row r="29" spans="1:14" x14ac:dyDescent="0.3">
      <c r="A29" s="1" t="str">
        <f>A16</f>
        <v>Cenoura congelada</v>
      </c>
      <c r="B29" s="12">
        <f>C16/D4</f>
        <v>33.333333333333336</v>
      </c>
      <c r="C29" s="13">
        <f>IFERROR(((VLOOKUP($A29,'Tabela Integrada'!$B:$R,3,0))*B29/100),"")</f>
        <v>15</v>
      </c>
      <c r="D29" s="13">
        <f>IFERROR(((VLOOKUP($A29,'Tabela Integrada'!$B:$R,4,0))*$B29/100),"")</f>
        <v>3.3333333333333339</v>
      </c>
      <c r="E29" s="13">
        <f>IFERROR(((VLOOKUP($A29,'Tabela Integrada'!$B:$R,5,0))*$B29/100),"")</f>
        <v>0.3666666666666667</v>
      </c>
      <c r="F29" s="13">
        <f>IFERROR(((VLOOKUP($A29,'Tabela Integrada'!$B:$R,6,0))*$B29/100),"")</f>
        <v>0</v>
      </c>
      <c r="G29" s="13">
        <f>IFERROR(((VLOOKUP($A29,'Tabela Integrada'!$B:$R,7,0))*$B29/100),"")</f>
        <v>0</v>
      </c>
      <c r="H29" s="13">
        <f>IFERROR(((VLOOKUP($A29,'Tabela Integrada'!$B:$R,8,0))*$B29/100),"")</f>
        <v>0</v>
      </c>
      <c r="I29" s="13">
        <f>IFERROR(((VLOOKUP($A29,'Tabela Integrada'!$B:$R,9,0))*$B29/100),"")</f>
        <v>0.83333333333333348</v>
      </c>
      <c r="J29" s="13">
        <f>IFERROR(((VLOOKUP($A29,'Tabela Integrada'!$B:$R,10,0))*$B29/100),"")</f>
        <v>0</v>
      </c>
      <c r="K29" s="13">
        <f>IFERROR(((VLOOKUP($A29,'Tabela Integrada'!$B:$R,11,0))*$B29/100),"")</f>
        <v>0</v>
      </c>
      <c r="L29" s="13">
        <f>IFERROR(((VLOOKUP($A29,'Tabela Integrada'!$B:$R,12,0))*$B29/100),"")</f>
        <v>22</v>
      </c>
      <c r="M29" s="13">
        <f>IFERROR(((VLOOKUP($A29,'Tabela Integrada'!$B:$R,13,0))*$B29/100),"")</f>
        <v>0</v>
      </c>
      <c r="N29" s="13">
        <f>IFERROR(((VLOOKUP($A29,'Tabela Integrada'!$B:$R,14,0))*$B29/100),"")</f>
        <v>0</v>
      </c>
    </row>
    <row r="30" spans="1:14" x14ac:dyDescent="0.3">
      <c r="A30" s="1" t="str">
        <f>A17</f>
        <v>Amendoim cru</v>
      </c>
      <c r="B30" s="12">
        <f>C17/D4</f>
        <v>9.3333333333333339</v>
      </c>
      <c r="C30" s="13">
        <f>IFERROR(((VLOOKUP($A30,'Tabela Integrada'!$B:$R,3,0))*B30/100),"")</f>
        <v>50.778247874613747</v>
      </c>
      <c r="D30" s="13">
        <f>IFERROR(((VLOOKUP($A30,'Tabela Integrada'!$B:$R,4,0))*$B30/100),"")</f>
        <v>1.8959297777777748</v>
      </c>
      <c r="E30" s="13">
        <f>IFERROR(((VLOOKUP($A30,'Tabela Integrada'!$B:$R,5,0))*$B30/100),"")</f>
        <v>2.5378080177307107</v>
      </c>
      <c r="F30" s="13">
        <f>IFERROR(((VLOOKUP($A30,'Tabela Integrada'!$B:$R,6,0))*$B30/100),"")</f>
        <v>4.0926666666666671</v>
      </c>
      <c r="G30" s="13">
        <f>IFERROR(((VLOOKUP($A30,'Tabela Integrada'!$B:$R,7,0))*$B30/100),"")</f>
        <v>0</v>
      </c>
      <c r="H30" s="13">
        <f>IFERROR(((VLOOKUP($A30,'Tabela Integrada'!$B:$R,8,0))*$B30/100),"")</f>
        <v>0</v>
      </c>
      <c r="I30" s="13">
        <f>IFERROR(((VLOOKUP($A30,'Tabela Integrada'!$B:$R,9,0))*$B30/100),"")</f>
        <v>0.75002666666666673</v>
      </c>
      <c r="J30" s="13">
        <f>IFERROR(((VLOOKUP($A30,'Tabela Integrada'!$B:$R,10,0))*$B30/100),"")</f>
        <v>0</v>
      </c>
      <c r="K30" s="13">
        <f>IFERROR(((VLOOKUP($A30,'Tabela Integrada'!$B:$R,11,0))*$B30/100),"")</f>
        <v>0.23632</v>
      </c>
      <c r="L30" s="13">
        <f>IFERROR(((VLOOKUP($A30,'Tabela Integrada'!$B:$R,12,0))*$B30/100),"")</f>
        <v>0</v>
      </c>
      <c r="M30" s="13">
        <f>IFERROR(((VLOOKUP($A30,'Tabela Integrada'!$B:$R,13,0))*$B30/100),"")</f>
        <v>54.174026666666677</v>
      </c>
      <c r="N30" s="13">
        <f>IFERROR(((VLOOKUP($A30,'Tabela Integrada'!$B:$R,14,0))*$B30/100),"")</f>
        <v>0</v>
      </c>
    </row>
    <row r="31" spans="1:14" x14ac:dyDescent="0.3">
      <c r="A31" s="1">
        <f>A18</f>
        <v>0</v>
      </c>
      <c r="B31" s="12">
        <f>C18/D4</f>
        <v>0</v>
      </c>
      <c r="C31" s="13" t="str">
        <f>IFERROR(((VLOOKUP($A31,'Tabela Integrada'!$B:$R,3,0))*B31/100),"")</f>
        <v/>
      </c>
      <c r="D31" s="13" t="str">
        <f>IFERROR(((VLOOKUP($A31,'Tabela Integrada'!$B:$R,4,0))*$B31/100),"")</f>
        <v/>
      </c>
      <c r="E31" s="13" t="str">
        <f>IFERROR(((VLOOKUP($A31,'Tabela Integrada'!$B:$R,5,0))*$B31/100),"")</f>
        <v/>
      </c>
      <c r="F31" s="13" t="str">
        <f>IFERROR(((VLOOKUP($A31,'Tabela Integrada'!$B:$R,6,0))*$B31/100),"")</f>
        <v/>
      </c>
      <c r="G31" s="13" t="str">
        <f>IFERROR(((VLOOKUP($A31,'Tabela Integrada'!$B:$R,7,0))*$B31/100),"")</f>
        <v/>
      </c>
      <c r="H31" s="13" t="str">
        <f>IFERROR(((VLOOKUP($A31,'Tabela Integrada'!$B:$R,8,0))*$B31/100),"")</f>
        <v/>
      </c>
      <c r="I31" s="13" t="str">
        <f>IFERROR(((VLOOKUP($A31,'Tabela Integrada'!$B:$R,9,0))*$B31/100),"")</f>
        <v/>
      </c>
      <c r="J31" s="13" t="str">
        <f>IFERROR(((VLOOKUP($A31,'Tabela Integrada'!$B:$R,10,0))*$B31/100),"")</f>
        <v/>
      </c>
      <c r="K31" s="13" t="str">
        <f>IFERROR(((VLOOKUP($A31,'Tabela Integrada'!$B:$R,11,0))*$B31/100),"")</f>
        <v/>
      </c>
      <c r="L31" s="13" t="str">
        <f>IFERROR(((VLOOKUP($A31,'Tabela Integrada'!$B:$R,12,0))*$B31/100),"")</f>
        <v/>
      </c>
      <c r="M31" s="13" t="str">
        <f>IFERROR(((VLOOKUP($A31,'Tabela Integrada'!$B:$R,13,0))*$B31/100),"")</f>
        <v/>
      </c>
      <c r="N31" s="13" t="str">
        <f>IFERROR(((VLOOKUP($A31,'Tabela Integrada'!$B:$R,14,0))*$B31/100),"")</f>
        <v/>
      </c>
    </row>
    <row r="32" spans="1:14" ht="15.6" x14ac:dyDescent="0.3">
      <c r="A32" s="14" t="s">
        <v>43</v>
      </c>
      <c r="B32" s="15">
        <f>SUM(B22:B31)</f>
        <v>157.60000000000002</v>
      </c>
      <c r="C32" s="15">
        <f>SUM(C22:C31)</f>
        <v>107.66808220601479</v>
      </c>
      <c r="D32" s="15">
        <f>SUM(D22:D31)</f>
        <v>10.501374028985508</v>
      </c>
      <c r="E32" s="15">
        <f>SUM(E22:E31)</f>
        <v>7.7430326554118736</v>
      </c>
      <c r="F32" s="15">
        <f>SUM(F22:F31)</f>
        <v>4.5665488888888888</v>
      </c>
      <c r="G32" s="15">
        <f>SUM(G22:G31)</f>
        <v>0</v>
      </c>
      <c r="H32" s="15">
        <f>SUM(H22:H31)</f>
        <v>7.8244000000000007</v>
      </c>
      <c r="I32" s="15">
        <f>SUM(I22:I31)</f>
        <v>3.6904600000000003</v>
      </c>
      <c r="J32" s="15">
        <f>SUM(J22:J31)</f>
        <v>7.6422577777777754</v>
      </c>
      <c r="K32" s="15">
        <f>SUM(K22:K31)</f>
        <v>0.43051111111111107</v>
      </c>
      <c r="L32" s="15">
        <f>SUM(L22:L31)</f>
        <v>665.17082222222302</v>
      </c>
      <c r="M32" s="15">
        <f>SUM(M22:M31)</f>
        <v>746.12457111111132</v>
      </c>
      <c r="N32" s="15">
        <f>SUM(N22:N31)</f>
        <v>0</v>
      </c>
    </row>
    <row r="35" spans="1:3" ht="24.75" customHeight="1" x14ac:dyDescent="0.3">
      <c r="A35" s="103" t="s">
        <v>44</v>
      </c>
      <c r="B35" s="103"/>
      <c r="C35" s="103"/>
    </row>
    <row r="36" spans="1:3" x14ac:dyDescent="0.3">
      <c r="A36" s="16"/>
      <c r="B36" s="16" t="s">
        <v>45</v>
      </c>
      <c r="C36" s="16" t="s">
        <v>46</v>
      </c>
    </row>
    <row r="37" spans="1:3" x14ac:dyDescent="0.3">
      <c r="A37" s="100" t="s">
        <v>47</v>
      </c>
      <c r="B37" s="17">
        <f>D32</f>
        <v>10.501374028985508</v>
      </c>
      <c r="C37" s="17">
        <f>B37*100/B40</f>
        <v>46.036537115891733</v>
      </c>
    </row>
    <row r="38" spans="1:3" x14ac:dyDescent="0.3">
      <c r="A38" s="100" t="s">
        <v>48</v>
      </c>
      <c r="B38" s="17">
        <f>E32</f>
        <v>7.7430326554118736</v>
      </c>
      <c r="C38" s="17">
        <f>B38*100/B40</f>
        <v>33.944359018785157</v>
      </c>
    </row>
    <row r="39" spans="1:3" x14ac:dyDescent="0.3">
      <c r="A39" s="100" t="s">
        <v>49</v>
      </c>
      <c r="B39" s="17">
        <f>F32</f>
        <v>4.5665488888888888</v>
      </c>
      <c r="C39" s="17">
        <f>B39*100/B40</f>
        <v>20.019103865323107</v>
      </c>
    </row>
    <row r="40" spans="1:3" x14ac:dyDescent="0.3">
      <c r="A40" s="100" t="s">
        <v>50</v>
      </c>
      <c r="B40" s="17">
        <f>SUM(B37:B39)</f>
        <v>22.810955573286272</v>
      </c>
      <c r="C40" s="17">
        <f>SUM(C37:C39)</f>
        <v>100</v>
      </c>
    </row>
  </sheetData>
  <mergeCells count="5">
    <mergeCell ref="A20:N20"/>
    <mergeCell ref="A35:C35"/>
    <mergeCell ref="B3:F3"/>
    <mergeCell ref="A2:F2"/>
    <mergeCell ref="A1:E1"/>
  </mergeCells>
  <dataValidations count="1">
    <dataValidation type="list" allowBlank="1" showInputMessage="1" showErrorMessage="1" sqref="A9:A18 A22:A31" xr:uid="{00000000-0002-0000-0F00-000000000000}">
      <formula1>'Frango Xadrez'!Alimento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"/>
  <sheetViews>
    <sheetView zoomScale="90" zoomScaleNormal="90" workbookViewId="0">
      <selection activeCell="B22" sqref="B22"/>
    </sheetView>
  </sheetViews>
  <sheetFormatPr defaultRowHeight="14.4" x14ac:dyDescent="0.3"/>
  <cols>
    <col min="1" max="1" width="18.88671875" bestFit="1" customWidth="1"/>
    <col min="2" max="2" width="13.6640625" bestFit="1" customWidth="1"/>
    <col min="3" max="4" width="20.88671875" bestFit="1" customWidth="1"/>
    <col min="5" max="6" width="23.6640625" bestFit="1" customWidth="1"/>
    <col min="7" max="7" width="16.5546875" bestFit="1" customWidth="1"/>
    <col min="8" max="8" width="10" bestFit="1" customWidth="1"/>
    <col min="9" max="9" width="5.44140625" bestFit="1" customWidth="1"/>
    <col min="10" max="10" width="6.109375" bestFit="1" customWidth="1"/>
    <col min="11" max="11" width="5.77734375" bestFit="1" customWidth="1"/>
    <col min="12" max="12" width="5.88671875" bestFit="1" customWidth="1"/>
    <col min="13" max="13" width="8.33203125" bestFit="1" customWidth="1"/>
    <col min="14" max="14" width="5.21875" bestFit="1" customWidth="1"/>
    <col min="15" max="1025" width="8.6640625" customWidth="1"/>
  </cols>
  <sheetData>
    <row r="1" spans="1:14" ht="61.5" customHeight="1" x14ac:dyDescent="0.3">
      <c r="A1" s="104" t="s">
        <v>0</v>
      </c>
      <c r="B1" s="104"/>
      <c r="C1" s="104"/>
      <c r="D1" s="104"/>
      <c r="E1" s="104"/>
      <c r="F1" s="11"/>
    </row>
    <row r="2" spans="1:14" ht="30" customHeight="1" x14ac:dyDescent="0.3">
      <c r="A2" s="108" t="s">
        <v>53</v>
      </c>
      <c r="B2" s="108"/>
      <c r="C2" s="108"/>
      <c r="D2" s="108"/>
      <c r="E2" s="108"/>
      <c r="F2" s="108"/>
      <c r="G2" s="101"/>
      <c r="H2" s="101"/>
      <c r="I2" s="101"/>
      <c r="J2" s="101"/>
      <c r="K2" s="101"/>
      <c r="L2" s="101"/>
      <c r="M2" s="101"/>
      <c r="N2" s="101"/>
    </row>
    <row r="3" spans="1:14" ht="15.6" x14ac:dyDescent="0.3">
      <c r="A3" s="2" t="s">
        <v>2</v>
      </c>
      <c r="B3" s="109">
        <v>44508</v>
      </c>
      <c r="C3" s="110"/>
      <c r="D3" s="110"/>
      <c r="E3" s="110"/>
      <c r="F3" s="111"/>
    </row>
    <row r="4" spans="1:14" x14ac:dyDescent="0.3">
      <c r="A4" s="3" t="s">
        <v>3</v>
      </c>
      <c r="B4" s="95" t="s">
        <v>4</v>
      </c>
      <c r="C4" s="3" t="s">
        <v>5</v>
      </c>
      <c r="D4" s="4">
        <f>D5/D6</f>
        <v>48.780487804878049</v>
      </c>
      <c r="E4" s="5" t="s">
        <v>6</v>
      </c>
      <c r="F4" s="96">
        <f>SUM(F9:F18)</f>
        <v>10.95</v>
      </c>
    </row>
    <row r="5" spans="1:14" x14ac:dyDescent="0.3">
      <c r="A5" s="5" t="s">
        <v>7</v>
      </c>
      <c r="B5" s="95" t="s">
        <v>8</v>
      </c>
      <c r="C5" s="3" t="s">
        <v>9</v>
      </c>
      <c r="D5" s="6">
        <v>4000</v>
      </c>
      <c r="E5" s="5" t="s">
        <v>10</v>
      </c>
      <c r="F5" s="96">
        <f>F4/D4</f>
        <v>0.22447499999999998</v>
      </c>
    </row>
    <row r="6" spans="1:14" x14ac:dyDescent="0.3">
      <c r="A6" s="5" t="s">
        <v>11</v>
      </c>
      <c r="B6" s="95" t="s">
        <v>12</v>
      </c>
      <c r="C6" s="7" t="s">
        <v>13</v>
      </c>
      <c r="D6" s="8">
        <v>82</v>
      </c>
      <c r="E6" s="5" t="s">
        <v>14</v>
      </c>
      <c r="F6" s="95"/>
    </row>
    <row r="8" spans="1:14" x14ac:dyDescent="0.3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</row>
    <row r="9" spans="1:14" x14ac:dyDescent="0.3">
      <c r="A9" s="1" t="s">
        <v>54</v>
      </c>
      <c r="B9" s="98"/>
      <c r="C9" s="1">
        <v>1000</v>
      </c>
      <c r="D9" s="1">
        <f>IFERROR(VLOOKUP(A9,'Tabela Integrada'!$B:$R,17,0),"")</f>
        <v>1</v>
      </c>
      <c r="E9" s="1">
        <f>IFERROR((C9*D9),"")</f>
        <v>1000</v>
      </c>
      <c r="F9" s="119">
        <f>'Tabela Integrada'!Q77</f>
        <v>10.95</v>
      </c>
    </row>
    <row r="10" spans="1:14" x14ac:dyDescent="0.3">
      <c r="A10" s="1"/>
      <c r="B10" s="98"/>
      <c r="C10" s="1"/>
      <c r="D10" s="1" t="str">
        <f>IFERROR(VLOOKUP(A10,'Tabela Integrada'!$B:$R,17,0),"")</f>
        <v/>
      </c>
      <c r="E10" s="1" t="str">
        <f>IFERROR((#REF!*D10),"")</f>
        <v/>
      </c>
      <c r="F10" s="1"/>
    </row>
    <row r="11" spans="1:14" x14ac:dyDescent="0.3">
      <c r="A11" s="1"/>
      <c r="B11" s="1"/>
      <c r="C11" s="1"/>
      <c r="D11" s="1"/>
      <c r="E11" s="1"/>
      <c r="F11" s="1"/>
    </row>
    <row r="12" spans="1:14" x14ac:dyDescent="0.3">
      <c r="A12" s="1"/>
      <c r="B12" s="1"/>
      <c r="C12" s="1"/>
      <c r="D12" s="1"/>
      <c r="E12" s="1"/>
      <c r="F12" s="1"/>
    </row>
    <row r="13" spans="1:14" x14ac:dyDescent="0.3">
      <c r="A13" s="1"/>
      <c r="B13" s="1"/>
      <c r="C13" s="1"/>
      <c r="D13" s="1"/>
      <c r="E13" s="1"/>
      <c r="F13" s="1"/>
    </row>
    <row r="14" spans="1:14" x14ac:dyDescent="0.3">
      <c r="A14" s="1"/>
      <c r="B14" s="1"/>
      <c r="C14" s="1"/>
      <c r="D14" s="1"/>
      <c r="E14" s="1"/>
      <c r="F14" s="1"/>
    </row>
    <row r="15" spans="1:14" x14ac:dyDescent="0.3">
      <c r="A15" s="1"/>
      <c r="B15" s="1"/>
      <c r="C15" s="1"/>
      <c r="D15" s="1"/>
      <c r="E15" s="1"/>
      <c r="F15" s="1"/>
    </row>
    <row r="16" spans="1:14" x14ac:dyDescent="0.3">
      <c r="A16" s="1"/>
      <c r="B16" s="1"/>
      <c r="C16" s="1"/>
      <c r="D16" s="1"/>
      <c r="E16" s="1"/>
      <c r="F16" s="1"/>
    </row>
    <row r="17" spans="1:14" x14ac:dyDescent="0.3">
      <c r="A17" s="1"/>
      <c r="B17" s="1"/>
      <c r="C17" s="1"/>
      <c r="D17" s="1" t="str">
        <f>IFERROR(VLOOKUP(A17,'Tabela Integrada'!$B:$R,17,0),"")</f>
        <v/>
      </c>
      <c r="E17" s="1" t="str">
        <f t="shared" ref="E17:E18" si="0">IFERROR((C17*D17),"")</f>
        <v/>
      </c>
      <c r="F17" s="1"/>
    </row>
    <row r="18" spans="1:14" x14ac:dyDescent="0.3">
      <c r="A18" s="1"/>
      <c r="B18" s="1"/>
      <c r="C18" s="1"/>
      <c r="D18" s="1" t="str">
        <f>IFERROR(VLOOKUP(A18,'Tabela Integrada'!$B:$R,17,0),"")</f>
        <v/>
      </c>
      <c r="E18" s="1" t="str">
        <f t="shared" si="0"/>
        <v/>
      </c>
      <c r="F18" s="1"/>
    </row>
    <row r="19" spans="1:14" x14ac:dyDescent="0.3">
      <c r="F19" s="9"/>
    </row>
    <row r="20" spans="1:14" ht="33" customHeight="1" x14ac:dyDescent="0.3">
      <c r="A20" s="107" t="s">
        <v>27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</row>
    <row r="21" spans="1:14" s="11" customFormat="1" ht="28.8" x14ac:dyDescent="0.3">
      <c r="A21" s="10" t="s">
        <v>28</v>
      </c>
      <c r="B21" s="10" t="s">
        <v>29</v>
      </c>
      <c r="C21" s="10" t="s">
        <v>30</v>
      </c>
      <c r="D21" s="10" t="s">
        <v>31</v>
      </c>
      <c r="E21" s="10" t="s">
        <v>32</v>
      </c>
      <c r="F21" s="10" t="s">
        <v>33</v>
      </c>
      <c r="G21" s="10" t="s">
        <v>34</v>
      </c>
      <c r="H21" s="10" t="s">
        <v>35</v>
      </c>
      <c r="I21" s="10" t="s">
        <v>36</v>
      </c>
      <c r="J21" s="10" t="s">
        <v>37</v>
      </c>
      <c r="K21" s="10" t="s">
        <v>38</v>
      </c>
      <c r="L21" s="10" t="s">
        <v>39</v>
      </c>
      <c r="M21" s="10" t="s">
        <v>40</v>
      </c>
      <c r="N21" s="10" t="s">
        <v>41</v>
      </c>
    </row>
    <row r="22" spans="1:14" x14ac:dyDescent="0.3">
      <c r="A22" s="1" t="s">
        <v>54</v>
      </c>
      <c r="B22" s="12">
        <f>C$9/D$4</f>
        <v>20.5</v>
      </c>
      <c r="C22" s="13">
        <f>IFERROR(((VLOOKUP($A22,'Tabela Integrada'!$B:$R,3,0))*$B22/100),"")</f>
        <v>0</v>
      </c>
      <c r="D22" s="13">
        <f>IFERROR(((VLOOKUP($A22,'Tabela Integrada'!$B:$R,4,0))*$B22/100),"")</f>
        <v>0</v>
      </c>
      <c r="E22" s="13">
        <f>IFERROR(((VLOOKUP($A22,'Tabela Integrada'!$B:$R,5,0))*$B22/100),"")</f>
        <v>0</v>
      </c>
      <c r="F22" s="13">
        <f>IFERROR(((VLOOKUP($A22,'Tabela Integrada'!$B:$R,6,0))*$B22/100),"")</f>
        <v>0</v>
      </c>
      <c r="G22" s="13">
        <f>IFERROR(((VLOOKUP($A22,'Tabela Integrada'!$B:$R,7,0))*$B22/100),"")</f>
        <v>0</v>
      </c>
      <c r="H22" s="13">
        <f>IFERROR(((VLOOKUP($A22,'Tabela Integrada'!$B:$R,8,0))*$B22/100),"")</f>
        <v>0</v>
      </c>
      <c r="I22" s="13">
        <f>IFERROR(((VLOOKUP($A22,'Tabela Integrada'!$B:$R,9,0))*$B22/100),"")</f>
        <v>0</v>
      </c>
      <c r="J22" s="13">
        <f>IFERROR(((VLOOKUP($A22,'Tabela Integrada'!$B:$R,10,0))*$B22/100),"")</f>
        <v>0</v>
      </c>
      <c r="K22" s="13">
        <f>IFERROR(((VLOOKUP($A22,'Tabela Integrada'!$B:$R,11,0))*$B22/100),"")</f>
        <v>0</v>
      </c>
      <c r="L22" s="13">
        <f>IFERROR(((VLOOKUP($A22,'Tabela Integrada'!$B:$R,12,0))*$B22/100),"")</f>
        <v>0</v>
      </c>
      <c r="M22" s="13">
        <f>IFERROR(((VLOOKUP($A22,'Tabela Integrada'!$B:$R,13,0))*$B22/100),"")</f>
        <v>0</v>
      </c>
      <c r="N22" s="13">
        <f>IFERROR(((VLOOKUP($A22,'Tabela Integrada'!$B:$R,14,0))*$B22/100),"")</f>
        <v>0</v>
      </c>
    </row>
    <row r="23" spans="1:14" x14ac:dyDescent="0.3">
      <c r="A23" s="1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x14ac:dyDescent="0.3">
      <c r="A24" s="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x14ac:dyDescent="0.3">
      <c r="A25" s="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x14ac:dyDescent="0.3">
      <c r="A26" s="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x14ac:dyDescent="0.3">
      <c r="A27" s="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x14ac:dyDescent="0.3">
      <c r="A28" s="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3">
      <c r="A29" s="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x14ac:dyDescent="0.3">
      <c r="A30" s="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x14ac:dyDescent="0.3">
      <c r="A31" s="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.6" x14ac:dyDescent="0.3">
      <c r="A32" s="14" t="s">
        <v>43</v>
      </c>
      <c r="B32" s="15">
        <f>SUM(B22:B31)</f>
        <v>20.5</v>
      </c>
      <c r="C32" s="15">
        <f>SUM(C22:C31)</f>
        <v>0</v>
      </c>
      <c r="D32" s="15">
        <f>SUM(D22:D31)</f>
        <v>0</v>
      </c>
      <c r="E32" s="15">
        <f>SUM(E22:E31)</f>
        <v>0</v>
      </c>
      <c r="F32" s="15">
        <f>SUM(F22:F31)</f>
        <v>0</v>
      </c>
      <c r="G32" s="15">
        <f>SUM(G22:G31)</f>
        <v>0</v>
      </c>
      <c r="H32" s="15">
        <f>SUM(H22:H31)</f>
        <v>0</v>
      </c>
      <c r="I32" s="15">
        <f>SUM(I22:I31)</f>
        <v>0</v>
      </c>
      <c r="J32" s="15">
        <f>SUM(J22:J31)</f>
        <v>0</v>
      </c>
      <c r="K32" s="15">
        <f>SUM(K22:K31)</f>
        <v>0</v>
      </c>
      <c r="L32" s="15">
        <f>SUM(L22:L31)</f>
        <v>0</v>
      </c>
      <c r="M32" s="15">
        <f>SUM(M22:M31)</f>
        <v>0</v>
      </c>
      <c r="N32" s="15">
        <f>SUM(N22:N31)</f>
        <v>0</v>
      </c>
    </row>
    <row r="35" spans="1:3" ht="24.75" customHeight="1" x14ac:dyDescent="0.3">
      <c r="A35" s="103" t="s">
        <v>44</v>
      </c>
      <c r="B35" s="103"/>
      <c r="C35" s="103"/>
    </row>
    <row r="36" spans="1:3" x14ac:dyDescent="0.3">
      <c r="A36" s="16"/>
      <c r="B36" s="16" t="s">
        <v>45</v>
      </c>
      <c r="C36" s="16" t="s">
        <v>46</v>
      </c>
    </row>
    <row r="37" spans="1:3" x14ac:dyDescent="0.3">
      <c r="A37" s="100" t="s">
        <v>47</v>
      </c>
      <c r="B37" s="17">
        <f>D32</f>
        <v>0</v>
      </c>
      <c r="C37" s="17" t="e">
        <f>B37*100/B40</f>
        <v>#DIV/0!</v>
      </c>
    </row>
    <row r="38" spans="1:3" x14ac:dyDescent="0.3">
      <c r="A38" s="100" t="s">
        <v>48</v>
      </c>
      <c r="B38" s="17">
        <f>E32</f>
        <v>0</v>
      </c>
      <c r="C38" s="17" t="e">
        <f>B38*100/B40</f>
        <v>#DIV/0!</v>
      </c>
    </row>
    <row r="39" spans="1:3" x14ac:dyDescent="0.3">
      <c r="A39" s="100" t="s">
        <v>49</v>
      </c>
      <c r="B39" s="17">
        <f>F32</f>
        <v>0</v>
      </c>
      <c r="C39" s="17" t="e">
        <f>B39*100/B40</f>
        <v>#DIV/0!</v>
      </c>
    </row>
    <row r="40" spans="1:3" x14ac:dyDescent="0.3">
      <c r="A40" s="100" t="s">
        <v>50</v>
      </c>
      <c r="B40" s="17">
        <f>SUM(B37:B39)</f>
        <v>0</v>
      </c>
      <c r="C40" s="17" t="e">
        <f>SUM(C37:C39)</f>
        <v>#DIV/0!</v>
      </c>
    </row>
  </sheetData>
  <mergeCells count="5">
    <mergeCell ref="A20:N20"/>
    <mergeCell ref="A35:C35"/>
    <mergeCell ref="B3:F3"/>
    <mergeCell ref="A2:F2"/>
    <mergeCell ref="A1:E1"/>
  </mergeCells>
  <dataValidations count="1">
    <dataValidation type="list" allowBlank="1" showInputMessage="1" showErrorMessage="1" sqref="A9:A18 A22:A31" xr:uid="{00000000-0002-0000-0200-000000000000}">
      <formula1>Gelatina!Alimento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0"/>
  <sheetViews>
    <sheetView zoomScale="90" zoomScaleNormal="90" workbookViewId="0">
      <selection activeCell="A22" sqref="A22"/>
    </sheetView>
  </sheetViews>
  <sheetFormatPr defaultRowHeight="14.4" x14ac:dyDescent="0.3"/>
  <cols>
    <col min="1" max="1" width="22.109375" bestFit="1" customWidth="1"/>
    <col min="2" max="2" width="13.44140625" bestFit="1" customWidth="1"/>
    <col min="3" max="4" width="20.88671875" bestFit="1" customWidth="1"/>
    <col min="5" max="6" width="23.6640625" bestFit="1" customWidth="1"/>
    <col min="7" max="7" width="16.5546875" bestFit="1" customWidth="1"/>
    <col min="8" max="8" width="10" bestFit="1" customWidth="1"/>
    <col min="9" max="9" width="6.109375" bestFit="1" customWidth="1"/>
    <col min="10" max="10" width="7.21875" bestFit="1" customWidth="1"/>
    <col min="11" max="11" width="6.109375" bestFit="1" customWidth="1"/>
    <col min="12" max="12" width="7.21875" bestFit="1" customWidth="1"/>
    <col min="13" max="13" width="8.33203125" bestFit="1" customWidth="1"/>
    <col min="14" max="14" width="5.21875" bestFit="1" customWidth="1"/>
    <col min="15" max="1025" width="8.6640625" customWidth="1"/>
  </cols>
  <sheetData>
    <row r="1" spans="1:14" ht="61.5" customHeight="1" x14ac:dyDescent="0.3">
      <c r="A1" s="104" t="s">
        <v>0</v>
      </c>
      <c r="B1" s="104"/>
      <c r="C1" s="104"/>
      <c r="D1" s="104"/>
      <c r="E1" s="104"/>
      <c r="F1" s="11"/>
    </row>
    <row r="2" spans="1:14" ht="30" customHeight="1" x14ac:dyDescent="0.3">
      <c r="A2" s="108" t="s">
        <v>94</v>
      </c>
      <c r="B2" s="108"/>
      <c r="C2" s="108"/>
      <c r="D2" s="108"/>
      <c r="E2" s="108"/>
      <c r="F2" s="108"/>
      <c r="G2" s="101"/>
      <c r="H2" s="101"/>
      <c r="I2" s="101"/>
      <c r="J2" s="101"/>
      <c r="K2" s="101"/>
      <c r="L2" s="101"/>
      <c r="M2" s="101"/>
      <c r="N2" s="101"/>
    </row>
    <row r="3" spans="1:14" ht="15.6" x14ac:dyDescent="0.3">
      <c r="A3" s="2" t="s">
        <v>2</v>
      </c>
      <c r="B3" s="109">
        <v>44504</v>
      </c>
      <c r="C3" s="110"/>
      <c r="D3" s="110"/>
      <c r="E3" s="110"/>
      <c r="F3" s="111"/>
    </row>
    <row r="4" spans="1:14" x14ac:dyDescent="0.3">
      <c r="A4" s="3" t="s">
        <v>3</v>
      </c>
      <c r="B4" s="95" t="s">
        <v>90</v>
      </c>
      <c r="C4" s="3" t="s">
        <v>5</v>
      </c>
      <c r="D4" s="4">
        <f>D5/D6</f>
        <v>125</v>
      </c>
      <c r="E4" s="5" t="s">
        <v>6</v>
      </c>
      <c r="F4" s="96">
        <f>SUM(F9:F18)</f>
        <v>31.259999999999998</v>
      </c>
    </row>
    <row r="5" spans="1:14" x14ac:dyDescent="0.3">
      <c r="A5" s="5" t="s">
        <v>7</v>
      </c>
      <c r="B5" s="95" t="s">
        <v>82</v>
      </c>
      <c r="C5" s="3" t="s">
        <v>9</v>
      </c>
      <c r="D5" s="6">
        <v>20000</v>
      </c>
      <c r="E5" s="5" t="s">
        <v>10</v>
      </c>
      <c r="F5" s="96">
        <f>F4/D4</f>
        <v>0.25007999999999997</v>
      </c>
    </row>
    <row r="6" spans="1:14" x14ac:dyDescent="0.3">
      <c r="A6" s="5" t="s">
        <v>11</v>
      </c>
      <c r="B6" s="95" t="s">
        <v>12</v>
      </c>
      <c r="C6" s="7" t="s">
        <v>13</v>
      </c>
      <c r="D6" s="8">
        <v>160</v>
      </c>
      <c r="E6" s="5" t="s">
        <v>14</v>
      </c>
      <c r="F6" s="95"/>
    </row>
    <row r="8" spans="1:14" x14ac:dyDescent="0.3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</row>
    <row r="9" spans="1:14" x14ac:dyDescent="0.3">
      <c r="A9" s="1" t="s">
        <v>95</v>
      </c>
      <c r="B9" s="97"/>
      <c r="C9" s="1">
        <v>25000</v>
      </c>
      <c r="D9" s="1">
        <f>IFERROR(VLOOKUP(A9,'Tabela Integrada'!$B:$R,17,0),"")</f>
        <v>1.39</v>
      </c>
      <c r="E9" s="1">
        <f t="shared" ref="E9:E18" si="0">IFERROR((C9*D9),"")</f>
        <v>34750</v>
      </c>
      <c r="F9" s="119">
        <f>'Tabela Integrada'!Q73</f>
        <v>19.75</v>
      </c>
    </row>
    <row r="10" spans="1:14" x14ac:dyDescent="0.3">
      <c r="A10" s="1" t="s">
        <v>59</v>
      </c>
      <c r="B10" s="97"/>
      <c r="C10" s="1">
        <v>190</v>
      </c>
      <c r="D10" s="1">
        <f>IFERROR(VLOOKUP(A10,'Tabela Integrada'!$B:$R,17,0),"")</f>
        <v>1</v>
      </c>
      <c r="E10" s="1">
        <f t="shared" si="0"/>
        <v>190</v>
      </c>
      <c r="F10" s="119">
        <f>'Tabela Integrada'!Q33</f>
        <v>1.32</v>
      </c>
    </row>
    <row r="11" spans="1:14" x14ac:dyDescent="0.3">
      <c r="A11" s="1" t="s">
        <v>62</v>
      </c>
      <c r="B11" s="1"/>
      <c r="C11" s="1">
        <v>1248</v>
      </c>
      <c r="D11" s="1">
        <f>IFERROR(VLOOKUP(A11,'Tabela Integrada'!$B:$R,17,0),"")</f>
        <v>1.64</v>
      </c>
      <c r="E11" s="1">
        <f t="shared" si="0"/>
        <v>2046.7199999999998</v>
      </c>
      <c r="F11" s="119">
        <f>'Tabela Integrada'!Q45</f>
        <v>3.2</v>
      </c>
    </row>
    <row r="12" spans="1:14" x14ac:dyDescent="0.3">
      <c r="A12" s="1" t="s">
        <v>92</v>
      </c>
      <c r="B12" s="1"/>
      <c r="C12" s="1">
        <v>750</v>
      </c>
      <c r="D12" s="1">
        <f>IFERROR(VLOOKUP(A12,'Tabela Integrada'!$B:$R,17,0),"")</f>
        <v>1</v>
      </c>
      <c r="E12" s="1">
        <f t="shared" si="0"/>
        <v>750</v>
      </c>
      <c r="F12" s="119">
        <f>'Tabela Integrada'!Q150</f>
        <v>1.49</v>
      </c>
    </row>
    <row r="13" spans="1:14" x14ac:dyDescent="0.3">
      <c r="A13" s="1" t="s">
        <v>61</v>
      </c>
      <c r="B13" s="1"/>
      <c r="C13" s="1">
        <v>3131</v>
      </c>
      <c r="D13" s="1">
        <f>IFERROR(VLOOKUP(A13,'Tabela Integrada'!$B:$R,17,0),"")</f>
        <v>1.43</v>
      </c>
      <c r="E13" s="1">
        <f t="shared" si="0"/>
        <v>4477.33</v>
      </c>
      <c r="F13" s="119">
        <f>'Tabela Integrada'!Q146</f>
        <v>5.5</v>
      </c>
    </row>
    <row r="14" spans="1:14" x14ac:dyDescent="0.3">
      <c r="A14" s="1"/>
      <c r="B14" s="1"/>
      <c r="C14" s="1"/>
      <c r="D14" s="1" t="str">
        <f>IFERROR(VLOOKUP(A14,'Tabela Integrada'!$B:$R,17,0),"")</f>
        <v/>
      </c>
      <c r="E14" s="1" t="str">
        <f t="shared" si="0"/>
        <v/>
      </c>
      <c r="F14" s="1"/>
    </row>
    <row r="15" spans="1:14" x14ac:dyDescent="0.3">
      <c r="A15" s="1"/>
      <c r="B15" s="1"/>
      <c r="C15" s="1"/>
      <c r="D15" s="1" t="str">
        <f>IFERROR(VLOOKUP(A15,'Tabela Integrada'!$B:$R,17,0),"")</f>
        <v/>
      </c>
      <c r="E15" s="1" t="str">
        <f t="shared" si="0"/>
        <v/>
      </c>
      <c r="F15" s="1"/>
    </row>
    <row r="16" spans="1:14" x14ac:dyDescent="0.3">
      <c r="A16" s="1"/>
      <c r="B16" s="1"/>
      <c r="C16" s="1"/>
      <c r="D16" s="1" t="str">
        <f>IFERROR(VLOOKUP(A16,'Tabela Integrada'!$B:$R,17,0),"")</f>
        <v/>
      </c>
      <c r="E16" s="1" t="str">
        <f t="shared" si="0"/>
        <v/>
      </c>
      <c r="F16" s="1"/>
    </row>
    <row r="17" spans="1:14" x14ac:dyDescent="0.3">
      <c r="A17" s="1"/>
      <c r="B17" s="1"/>
      <c r="C17" s="1"/>
      <c r="D17" s="1" t="str">
        <f>IFERROR(VLOOKUP(A17,'Tabela Integrada'!$B:$R,17,0),"")</f>
        <v/>
      </c>
      <c r="E17" s="1" t="str">
        <f t="shared" si="0"/>
        <v/>
      </c>
      <c r="F17" s="1"/>
    </row>
    <row r="18" spans="1:14" x14ac:dyDescent="0.3">
      <c r="A18" s="1"/>
      <c r="B18" s="1"/>
      <c r="C18" s="1"/>
      <c r="D18" s="1" t="str">
        <f>IFERROR(VLOOKUP(A18,'Tabela Integrada'!$B:$R,17,0),"")</f>
        <v/>
      </c>
      <c r="E18" s="1" t="str">
        <f t="shared" si="0"/>
        <v/>
      </c>
      <c r="F18" s="1"/>
    </row>
    <row r="19" spans="1:14" x14ac:dyDescent="0.3">
      <c r="F19" s="9"/>
    </row>
    <row r="20" spans="1:14" ht="33" customHeight="1" x14ac:dyDescent="0.3">
      <c r="A20" s="107" t="s">
        <v>27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</row>
    <row r="21" spans="1:14" s="11" customFormat="1" ht="28.8" x14ac:dyDescent="0.3">
      <c r="A21" s="10" t="s">
        <v>28</v>
      </c>
      <c r="B21" s="10" t="s">
        <v>29</v>
      </c>
      <c r="C21" s="10" t="s">
        <v>30</v>
      </c>
      <c r="D21" s="10" t="s">
        <v>31</v>
      </c>
      <c r="E21" s="10" t="s">
        <v>32</v>
      </c>
      <c r="F21" s="10" t="s">
        <v>33</v>
      </c>
      <c r="G21" s="10" t="s">
        <v>34</v>
      </c>
      <c r="H21" s="10" t="s">
        <v>35</v>
      </c>
      <c r="I21" s="10" t="s">
        <v>36</v>
      </c>
      <c r="J21" s="10" t="s">
        <v>37</v>
      </c>
      <c r="K21" s="10" t="s">
        <v>38</v>
      </c>
      <c r="L21" s="10" t="s">
        <v>39</v>
      </c>
      <c r="M21" s="10" t="s">
        <v>40</v>
      </c>
      <c r="N21" s="10" t="s">
        <v>41</v>
      </c>
    </row>
    <row r="22" spans="1:14" x14ac:dyDescent="0.3">
      <c r="A22" s="1" t="s">
        <v>95</v>
      </c>
      <c r="B22" s="12">
        <f>C9/D4</f>
        <v>200</v>
      </c>
      <c r="C22" s="13">
        <f>IFERROR(((VLOOKUP($A22,'Tabela Integrada'!$B:$R,3,0))*$B22/100),"")</f>
        <v>238.31853333333399</v>
      </c>
      <c r="D22" s="13">
        <f>IFERROR(((VLOOKUP($A22,'Tabela Integrada'!$B:$R,4,0))*$B22/100),"")</f>
        <v>0</v>
      </c>
      <c r="E22" s="13">
        <f>IFERROR(((VLOOKUP($A22,'Tabela Integrada'!$B:$R,5,0))*$B22/100),"")</f>
        <v>43.053333333333391</v>
      </c>
      <c r="F22" s="13">
        <f>IFERROR(((VLOOKUP($A22,'Tabela Integrada'!$B:$R,6,0))*$B22/100),"")</f>
        <v>6.04</v>
      </c>
      <c r="G22" s="13">
        <f>IFERROR(((VLOOKUP($A22,'Tabela Integrada'!$B:$R,7,0))*$B22/100),"")</f>
        <v>0</v>
      </c>
      <c r="H22" s="13">
        <f>IFERROR(((VLOOKUP($A22,'Tabela Integrada'!$B:$R,8,0))*$B22/100),"")</f>
        <v>117.366</v>
      </c>
      <c r="I22" s="13">
        <f>IFERROR(((VLOOKUP($A22,'Tabela Integrada'!$B:$R,9,0))*$B22/100),"")</f>
        <v>0</v>
      </c>
      <c r="J22" s="13">
        <f>IFERROR(((VLOOKUP($A22,'Tabela Integrada'!$B:$R,10,0))*$B22/100),"")</f>
        <v>14.726666666666661</v>
      </c>
      <c r="K22" s="13">
        <f>IFERROR(((VLOOKUP($A22,'Tabela Integrada'!$B:$R,11,0))*$B22/100),"")</f>
        <v>0.86666666666666603</v>
      </c>
      <c r="L22" s="13">
        <f>IFERROR(((VLOOKUP($A22,'Tabela Integrada'!$B:$R,12,0))*$B22/100),"")</f>
        <v>112.28</v>
      </c>
      <c r="M22" s="13">
        <f>IFERROR(((VLOOKUP($A22,'Tabela Integrada'!$B:$R,13,0))*$B22/100),"")</f>
        <v>534.17333333333397</v>
      </c>
      <c r="N22" s="13">
        <f>IFERROR(((VLOOKUP($A22,'Tabela Integrada'!$B:$R,14,0))*$B22/100),"")</f>
        <v>0</v>
      </c>
    </row>
    <row r="23" spans="1:14" x14ac:dyDescent="0.3">
      <c r="A23" s="1" t="str">
        <f>A10</f>
        <v>Sal dietético</v>
      </c>
      <c r="B23" s="12">
        <f>C10/D4</f>
        <v>1.52</v>
      </c>
      <c r="C23" s="13">
        <f>IFERROR(((VLOOKUP($A23,'Tabela Integrada'!$B:$R,3,0))*B23/100),"")</f>
        <v>0</v>
      </c>
      <c r="D23" s="13">
        <f>IFERROR(((VLOOKUP($A23,'Tabela Integrada'!$B:$R,4,0))*$B23/100),"")</f>
        <v>0</v>
      </c>
      <c r="E23" s="13">
        <f>IFERROR(((VLOOKUP($A23,'Tabela Integrada'!$B:$R,5,0))*$B23/100),"")</f>
        <v>0</v>
      </c>
      <c r="F23" s="13">
        <f>IFERROR(((VLOOKUP($A23,'Tabela Integrada'!$B:$R,6,0))*$B23/100),"")</f>
        <v>0</v>
      </c>
      <c r="G23" s="13">
        <f>IFERROR(((VLOOKUP($A23,'Tabela Integrada'!$B:$R,7,0))*$B23/100),"")</f>
        <v>0</v>
      </c>
      <c r="H23" s="13">
        <f>IFERROR(((VLOOKUP($A23,'Tabela Integrada'!$B:$R,8,0))*$B23/100),"")</f>
        <v>0</v>
      </c>
      <c r="I23" s="13">
        <f>IFERROR(((VLOOKUP($A23,'Tabela Integrada'!$B:$R,9,0))*$B23/100),"")</f>
        <v>0</v>
      </c>
      <c r="J23" s="13">
        <f>IFERROR(((VLOOKUP($A23,'Tabela Integrada'!$B:$R,10,0))*$B23/100),"")</f>
        <v>0</v>
      </c>
      <c r="K23" s="13">
        <f>IFERROR(((VLOOKUP($A23,'Tabela Integrada'!$B:$R,11,0))*$B23/100),"")</f>
        <v>0</v>
      </c>
      <c r="L23" s="13">
        <f>IFERROR(((VLOOKUP($A23,'Tabela Integrada'!$B:$R,12,0))*$B23/100),"")</f>
        <v>356.15912933333385</v>
      </c>
      <c r="M23" s="13">
        <f>IFERROR(((VLOOKUP($A23,'Tabela Integrada'!$B:$R,13,0))*$B23/100),"")</f>
        <v>311.1080824</v>
      </c>
      <c r="N23" s="13">
        <f>IFERROR(((VLOOKUP($A23,'Tabela Integrada'!$B:$R,14,0))*$B23/100),"")</f>
        <v>0</v>
      </c>
    </row>
    <row r="24" spans="1:14" x14ac:dyDescent="0.3">
      <c r="A24" s="1" t="str">
        <f>A11</f>
        <v>Cebola</v>
      </c>
      <c r="B24" s="12">
        <f>C11/D4</f>
        <v>9.984</v>
      </c>
      <c r="C24" s="13">
        <f>IFERROR(((VLOOKUP($A24,'Tabela Integrada'!$B:$R,3,0))*B24/100),"")</f>
        <v>3.9356974302608698</v>
      </c>
      <c r="D24" s="13">
        <f>IFERROR(((VLOOKUP($A24,'Tabela Integrada'!$B:$R,4,0))*$B24/100),"")</f>
        <v>0.8839023304347825</v>
      </c>
      <c r="E24" s="13">
        <f>IFERROR(((VLOOKUP($A24,'Tabela Integrada'!$B:$R,5,0))*$B24/100),"")</f>
        <v>0.17074086956521717</v>
      </c>
      <c r="F24" s="13">
        <f>IFERROR(((VLOOKUP($A24,'Tabela Integrada'!$B:$R,6,0))*$B24/100),"")</f>
        <v>7.9871999999999999E-3</v>
      </c>
      <c r="G24" s="13">
        <f>IFERROR(((VLOOKUP($A24,'Tabela Integrada'!$B:$R,7,0))*$B24/100),"")</f>
        <v>0</v>
      </c>
      <c r="H24" s="13">
        <f>IFERROR(((VLOOKUP($A24,'Tabela Integrada'!$B:$R,8,0))*$B24/100),"")</f>
        <v>0</v>
      </c>
      <c r="I24" s="13">
        <f>IFERROR(((VLOOKUP($A24,'Tabela Integrada'!$B:$R,9,0))*$B24/100),"")</f>
        <v>0.21831680000000034</v>
      </c>
      <c r="J24" s="13">
        <f>IFERROR(((VLOOKUP($A24,'Tabela Integrada'!$B:$R,10,0))*$B24/100),"")</f>
        <v>1.3977600000000001</v>
      </c>
      <c r="K24" s="13">
        <f>IFERROR(((VLOOKUP($A24,'Tabela Integrada'!$B:$R,11,0))*$B24/100),"")</f>
        <v>2.0300799999999966E-2</v>
      </c>
      <c r="L24" s="13">
        <f>IFERROR(((VLOOKUP($A24,'Tabela Integrada'!$B:$R,12,0))*$B24/100),"")</f>
        <v>5.9571200000000032E-2</v>
      </c>
      <c r="M24" s="13">
        <f>IFERROR(((VLOOKUP($A24,'Tabela Integrada'!$B:$R,13,0))*$B24/100),"")</f>
        <v>17.583488000000031</v>
      </c>
      <c r="N24" s="13">
        <f>IFERROR(((VLOOKUP($A24,'Tabela Integrada'!$B:$R,14,0))*$B24/100),"")</f>
        <v>0</v>
      </c>
    </row>
    <row r="25" spans="1:14" x14ac:dyDescent="0.3">
      <c r="A25" s="1" t="str">
        <f>A12</f>
        <v>Vinagre</v>
      </c>
      <c r="B25" s="12">
        <f>C12/D4</f>
        <v>6</v>
      </c>
      <c r="C25" s="13">
        <f>IFERROR(((VLOOKUP($A25,'Tabela Integrada'!$B:$R,3,0))*B25/100),"")</f>
        <v>0</v>
      </c>
      <c r="D25" s="13">
        <f>IFERROR(((VLOOKUP($A25,'Tabela Integrada'!$B:$R,4,0))*$B25/100),"")</f>
        <v>0</v>
      </c>
      <c r="E25" s="13">
        <f>IFERROR(((VLOOKUP($A25,'Tabela Integrada'!$B:$R,5,0))*$B25/100),"")</f>
        <v>0</v>
      </c>
      <c r="F25" s="13">
        <f>IFERROR(((VLOOKUP($A25,'Tabela Integrada'!$B:$R,6,0))*$B25/100),"")</f>
        <v>0</v>
      </c>
      <c r="G25" s="13">
        <f>IFERROR(((VLOOKUP($A25,'Tabela Integrada'!$B:$R,7,0))*$B25/100),"")</f>
        <v>0</v>
      </c>
      <c r="H25" s="13">
        <f>IFERROR(((VLOOKUP($A25,'Tabela Integrada'!$B:$R,8,0))*$B25/100),"")</f>
        <v>0</v>
      </c>
      <c r="I25" s="13">
        <f>IFERROR(((VLOOKUP($A25,'Tabela Integrada'!$B:$R,9,0))*$B25/100),"")</f>
        <v>0</v>
      </c>
      <c r="J25" s="13">
        <f>IFERROR(((VLOOKUP($A25,'Tabela Integrada'!$B:$R,10,0))*$B25/100),"")</f>
        <v>0</v>
      </c>
      <c r="K25" s="13">
        <f>IFERROR(((VLOOKUP($A25,'Tabela Integrada'!$B:$R,11,0))*$B25/100),"")</f>
        <v>0</v>
      </c>
      <c r="L25" s="13">
        <f>IFERROR(((VLOOKUP($A25,'Tabela Integrada'!$B:$R,12,0))*$B25/100),"")</f>
        <v>0</v>
      </c>
      <c r="M25" s="13">
        <f>IFERROR(((VLOOKUP($A25,'Tabela Integrada'!$B:$R,13,0))*$B25/100),"")</f>
        <v>0</v>
      </c>
      <c r="N25" s="13">
        <f>IFERROR(((VLOOKUP($A25,'Tabela Integrada'!$B:$R,14,0))*$B25/100),"")</f>
        <v>0</v>
      </c>
    </row>
    <row r="26" spans="1:14" x14ac:dyDescent="0.3">
      <c r="A26" s="1" t="str">
        <f>A13</f>
        <v>Tomate (com semente)</v>
      </c>
      <c r="B26" s="12">
        <f>C13/D4</f>
        <v>25.047999999999998</v>
      </c>
      <c r="C26" s="13">
        <f>IFERROR(((VLOOKUP($A26,'Tabela Integrada'!$B:$R,3,0))*B26/100),"")</f>
        <v>3.8411500055652343</v>
      </c>
      <c r="D26" s="13">
        <f>IFERROR(((VLOOKUP($A26,'Tabela Integrada'!$B:$R,4,0))*$B26/100),"")</f>
        <v>0.78621678840579834</v>
      </c>
      <c r="E26" s="13">
        <f>IFERROR(((VLOOKUP($A26,'Tabela Integrada'!$B:$R,5,0))*$B26/100),"")</f>
        <v>0.27498347826086911</v>
      </c>
      <c r="F26" s="13">
        <f>IFERROR(((VLOOKUP($A26,'Tabela Integrada'!$B:$R,6,0))*$B26/100),"")</f>
        <v>4.3416533333333243E-2</v>
      </c>
      <c r="G26" s="13">
        <f>IFERROR(((VLOOKUP($A26,'Tabela Integrada'!$B:$R,7,0))*$B26/100),"")</f>
        <v>0</v>
      </c>
      <c r="H26" s="13">
        <f>IFERROR(((VLOOKUP($A26,'Tabela Integrada'!$B:$R,8,0))*$B26/100),"")</f>
        <v>0</v>
      </c>
      <c r="I26" s="13">
        <f>IFERROR(((VLOOKUP($A26,'Tabela Integrada'!$B:$R,9,0))*$B26/100),"")</f>
        <v>0.29389653333333249</v>
      </c>
      <c r="J26" s="13">
        <f>IFERROR(((VLOOKUP($A26,'Tabela Integrada'!$B:$R,10,0))*$B26/100),"")</f>
        <v>1.7383312000000002</v>
      </c>
      <c r="K26" s="13">
        <f>IFERROR(((VLOOKUP($A26,'Tabela Integrada'!$B:$R,11,0))*$B26/100),"")</f>
        <v>5.9280266666666748E-2</v>
      </c>
      <c r="L26" s="13">
        <f>IFERROR(((VLOOKUP($A26,'Tabela Integrada'!$B:$R,12,0))*$B26/100),"")</f>
        <v>0.25548959999999998</v>
      </c>
      <c r="M26" s="13">
        <f>IFERROR(((VLOOKUP($A26,'Tabela Integrada'!$B:$R,13,0))*$B26/100),"")</f>
        <v>55.703412266666746</v>
      </c>
      <c r="N26" s="13">
        <f>IFERROR(((VLOOKUP($A26,'Tabela Integrada'!$B:$R,14,0))*$B26/100),"")</f>
        <v>0</v>
      </c>
    </row>
    <row r="27" spans="1:14" x14ac:dyDescent="0.3">
      <c r="A27" s="1">
        <f>A14</f>
        <v>0</v>
      </c>
      <c r="B27" s="12">
        <f>C14/D4</f>
        <v>0</v>
      </c>
      <c r="C27" s="13" t="str">
        <f>IFERROR(((VLOOKUP($A27,'Tabela Integrada'!$B:$R,3,0))*B27/100),"")</f>
        <v/>
      </c>
      <c r="D27" s="13" t="str">
        <f>IFERROR(((VLOOKUP($A27,'Tabela Integrada'!$B:$R,4,0))*$B27/100),"")</f>
        <v/>
      </c>
      <c r="E27" s="13" t="str">
        <f>IFERROR(((VLOOKUP($A27,'Tabela Integrada'!$B:$R,5,0))*$B27/100),"")</f>
        <v/>
      </c>
      <c r="F27" s="13" t="str">
        <f>IFERROR(((VLOOKUP($A27,'Tabela Integrada'!$B:$R,6,0))*$B27/100),"")</f>
        <v/>
      </c>
      <c r="G27" s="13" t="str">
        <f>IFERROR(((VLOOKUP($A27,'Tabela Integrada'!$B:$R,7,0))*$B27/100),"")</f>
        <v/>
      </c>
      <c r="H27" s="13" t="str">
        <f>IFERROR(((VLOOKUP($A27,'Tabela Integrada'!$B:$R,8,0))*$B27/100),"")</f>
        <v/>
      </c>
      <c r="I27" s="13" t="str">
        <f>IFERROR(((VLOOKUP($A27,'Tabela Integrada'!$B:$R,9,0))*$B27/100),"")</f>
        <v/>
      </c>
      <c r="J27" s="13" t="str">
        <f>IFERROR(((VLOOKUP($A27,'Tabela Integrada'!$B:$R,10,0))*$B27/100),"")</f>
        <v/>
      </c>
      <c r="K27" s="13" t="str">
        <f>IFERROR(((VLOOKUP($A27,'Tabela Integrada'!$B:$R,11,0))*$B27/100),"")</f>
        <v/>
      </c>
      <c r="L27" s="13" t="str">
        <f>IFERROR(((VLOOKUP($A27,'Tabela Integrada'!$B:$R,12,0))*$B27/100),"")</f>
        <v/>
      </c>
      <c r="M27" s="13" t="str">
        <f>IFERROR(((VLOOKUP($A27,'Tabela Integrada'!$B:$R,13,0))*$B27/100),"")</f>
        <v/>
      </c>
      <c r="N27" s="13" t="str">
        <f>IFERROR(((VLOOKUP($A27,'Tabela Integrada'!$B:$R,14,0))*$B27/100),"")</f>
        <v/>
      </c>
    </row>
    <row r="28" spans="1:14" x14ac:dyDescent="0.3">
      <c r="A28" s="1">
        <f>A15</f>
        <v>0</v>
      </c>
      <c r="B28" s="12">
        <f>C15/D4</f>
        <v>0</v>
      </c>
      <c r="C28" s="13" t="str">
        <f>IFERROR(((VLOOKUP($A28,'Tabela Integrada'!$B:$R,3,0))*B28/100),"")</f>
        <v/>
      </c>
      <c r="D28" s="13" t="str">
        <f>IFERROR(((VLOOKUP($A28,'Tabela Integrada'!$B:$R,4,0))*$B28/100),"")</f>
        <v/>
      </c>
      <c r="E28" s="13" t="str">
        <f>IFERROR(((VLOOKUP($A28,'Tabela Integrada'!$B:$R,5,0))*$B28/100),"")</f>
        <v/>
      </c>
      <c r="F28" s="13" t="str">
        <f>IFERROR(((VLOOKUP($A28,'Tabela Integrada'!$B:$R,6,0))*$B28/100),"")</f>
        <v/>
      </c>
      <c r="G28" s="13" t="str">
        <f>IFERROR(((VLOOKUP($A28,'Tabela Integrada'!$B:$R,7,0))*$B28/100),"")</f>
        <v/>
      </c>
      <c r="H28" s="13" t="str">
        <f>IFERROR(((VLOOKUP($A28,'Tabela Integrada'!$B:$R,8,0))*$B28/100),"")</f>
        <v/>
      </c>
      <c r="I28" s="13" t="str">
        <f>IFERROR(((VLOOKUP($A28,'Tabela Integrada'!$B:$R,9,0))*$B28/100),"")</f>
        <v/>
      </c>
      <c r="J28" s="13" t="str">
        <f>IFERROR(((VLOOKUP($A28,'Tabela Integrada'!$B:$R,10,0))*$B28/100),"")</f>
        <v/>
      </c>
      <c r="K28" s="13" t="str">
        <f>IFERROR(((VLOOKUP($A28,'Tabela Integrada'!$B:$R,11,0))*$B28/100),"")</f>
        <v/>
      </c>
      <c r="L28" s="13" t="str">
        <f>IFERROR(((VLOOKUP($A28,'Tabela Integrada'!$B:$R,12,0))*$B28/100),"")</f>
        <v/>
      </c>
      <c r="M28" s="13" t="str">
        <f>IFERROR(((VLOOKUP($A28,'Tabela Integrada'!$B:$R,13,0))*$B28/100),"")</f>
        <v/>
      </c>
      <c r="N28" s="13" t="str">
        <f>IFERROR(((VLOOKUP($A28,'Tabela Integrada'!$B:$R,14,0))*$B28/100),"")</f>
        <v/>
      </c>
    </row>
    <row r="29" spans="1:14" x14ac:dyDescent="0.3">
      <c r="A29" s="1">
        <f>A16</f>
        <v>0</v>
      </c>
      <c r="B29" s="12">
        <f>C16/D4</f>
        <v>0</v>
      </c>
      <c r="C29" s="13" t="str">
        <f>IFERROR(((VLOOKUP($A29,'Tabela Integrada'!$B:$R,3,0))*B29/100),"")</f>
        <v/>
      </c>
      <c r="D29" s="13" t="str">
        <f>IFERROR(((VLOOKUP($A29,'Tabela Integrada'!$B:$R,4,0))*$B29/100),"")</f>
        <v/>
      </c>
      <c r="E29" s="13" t="str">
        <f>IFERROR(((VLOOKUP($A29,'Tabela Integrada'!$B:$R,5,0))*$B29/100),"")</f>
        <v/>
      </c>
      <c r="F29" s="13" t="str">
        <f>IFERROR(((VLOOKUP($A29,'Tabela Integrada'!$B:$R,6,0))*$B29/100),"")</f>
        <v/>
      </c>
      <c r="G29" s="13" t="str">
        <f>IFERROR(((VLOOKUP($A29,'Tabela Integrada'!$B:$R,7,0))*$B29/100),"")</f>
        <v/>
      </c>
      <c r="H29" s="13" t="str">
        <f>IFERROR(((VLOOKUP($A29,'Tabela Integrada'!$B:$R,8,0))*$B29/100),"")</f>
        <v/>
      </c>
      <c r="I29" s="13" t="str">
        <f>IFERROR(((VLOOKUP($A29,'Tabela Integrada'!$B:$R,9,0))*$B29/100),"")</f>
        <v/>
      </c>
      <c r="J29" s="13" t="str">
        <f>IFERROR(((VLOOKUP($A29,'Tabela Integrada'!$B:$R,10,0))*$B29/100),"")</f>
        <v/>
      </c>
      <c r="K29" s="13" t="str">
        <f>IFERROR(((VLOOKUP($A29,'Tabela Integrada'!$B:$R,11,0))*$B29/100),"")</f>
        <v/>
      </c>
      <c r="L29" s="13" t="str">
        <f>IFERROR(((VLOOKUP($A29,'Tabela Integrada'!$B:$R,12,0))*$B29/100),"")</f>
        <v/>
      </c>
      <c r="M29" s="13" t="str">
        <f>IFERROR(((VLOOKUP($A29,'Tabela Integrada'!$B:$R,13,0))*$B29/100),"")</f>
        <v/>
      </c>
      <c r="N29" s="13" t="str">
        <f>IFERROR(((VLOOKUP($A29,'Tabela Integrada'!$B:$R,14,0))*$B29/100),"")</f>
        <v/>
      </c>
    </row>
    <row r="30" spans="1:14" x14ac:dyDescent="0.3">
      <c r="A30" s="1">
        <f>A17</f>
        <v>0</v>
      </c>
      <c r="B30" s="12">
        <f>C17/D4</f>
        <v>0</v>
      </c>
      <c r="C30" s="13" t="str">
        <f>IFERROR(((VLOOKUP($A30,'Tabela Integrada'!$B:$R,3,0))*B30/100),"")</f>
        <v/>
      </c>
      <c r="D30" s="13" t="str">
        <f>IFERROR(((VLOOKUP($A30,'Tabela Integrada'!$B:$R,4,0))*$B30/100),"")</f>
        <v/>
      </c>
      <c r="E30" s="13" t="str">
        <f>IFERROR(((VLOOKUP($A30,'Tabela Integrada'!$B:$R,5,0))*$B30/100),"")</f>
        <v/>
      </c>
      <c r="F30" s="13" t="str">
        <f>IFERROR(((VLOOKUP($A30,'Tabela Integrada'!$B:$R,6,0))*$B30/100),"")</f>
        <v/>
      </c>
      <c r="G30" s="13" t="str">
        <f>IFERROR(((VLOOKUP($A30,'Tabela Integrada'!$B:$R,7,0))*$B30/100),"")</f>
        <v/>
      </c>
      <c r="H30" s="13" t="str">
        <f>IFERROR(((VLOOKUP($A30,'Tabela Integrada'!$B:$R,8,0))*$B30/100),"")</f>
        <v/>
      </c>
      <c r="I30" s="13" t="str">
        <f>IFERROR(((VLOOKUP($A30,'Tabela Integrada'!$B:$R,9,0))*$B30/100),"")</f>
        <v/>
      </c>
      <c r="J30" s="13" t="str">
        <f>IFERROR(((VLOOKUP($A30,'Tabela Integrada'!$B:$R,10,0))*$B30/100),"")</f>
        <v/>
      </c>
      <c r="K30" s="13" t="str">
        <f>IFERROR(((VLOOKUP($A30,'Tabela Integrada'!$B:$R,11,0))*$B30/100),"")</f>
        <v/>
      </c>
      <c r="L30" s="13" t="str">
        <f>IFERROR(((VLOOKUP($A30,'Tabela Integrada'!$B:$R,12,0))*$B30/100),"")</f>
        <v/>
      </c>
      <c r="M30" s="13" t="str">
        <f>IFERROR(((VLOOKUP($A30,'Tabela Integrada'!$B:$R,13,0))*$B30/100),"")</f>
        <v/>
      </c>
      <c r="N30" s="13" t="str">
        <f>IFERROR(((VLOOKUP($A30,'Tabela Integrada'!$B:$R,14,0))*$B30/100),"")</f>
        <v/>
      </c>
    </row>
    <row r="31" spans="1:14" x14ac:dyDescent="0.3">
      <c r="A31" s="1">
        <f>A18</f>
        <v>0</v>
      </c>
      <c r="B31" s="12">
        <f>C18/D4</f>
        <v>0</v>
      </c>
      <c r="C31" s="13" t="str">
        <f>IFERROR(((VLOOKUP($A31,'Tabela Integrada'!$B:$R,3,0))*B31/100),"")</f>
        <v/>
      </c>
      <c r="D31" s="13" t="str">
        <f>IFERROR(((VLOOKUP($A31,'Tabela Integrada'!$B:$R,4,0))*$B31/100),"")</f>
        <v/>
      </c>
      <c r="E31" s="13" t="str">
        <f>IFERROR(((VLOOKUP($A31,'Tabela Integrada'!$B:$R,5,0))*$B31/100),"")</f>
        <v/>
      </c>
      <c r="F31" s="13" t="str">
        <f>IFERROR(((VLOOKUP($A31,'Tabela Integrada'!$B:$R,6,0))*$B31/100),"")</f>
        <v/>
      </c>
      <c r="G31" s="13" t="str">
        <f>IFERROR(((VLOOKUP($A31,'Tabela Integrada'!$B:$R,7,0))*$B31/100),"")</f>
        <v/>
      </c>
      <c r="H31" s="13" t="str">
        <f>IFERROR(((VLOOKUP($A31,'Tabela Integrada'!$B:$R,8,0))*$B31/100),"")</f>
        <v/>
      </c>
      <c r="I31" s="13" t="str">
        <f>IFERROR(((VLOOKUP($A31,'Tabela Integrada'!$B:$R,9,0))*$B31/100),"")</f>
        <v/>
      </c>
      <c r="J31" s="13" t="str">
        <f>IFERROR(((VLOOKUP($A31,'Tabela Integrada'!$B:$R,10,0))*$B31/100),"")</f>
        <v/>
      </c>
      <c r="K31" s="13" t="str">
        <f>IFERROR(((VLOOKUP($A31,'Tabela Integrada'!$B:$R,11,0))*$B31/100),"")</f>
        <v/>
      </c>
      <c r="L31" s="13" t="str">
        <f>IFERROR(((VLOOKUP($A31,'Tabela Integrada'!$B:$R,12,0))*$B31/100),"")</f>
        <v/>
      </c>
      <c r="M31" s="13" t="str">
        <f>IFERROR(((VLOOKUP($A31,'Tabela Integrada'!$B:$R,13,0))*$B31/100),"")</f>
        <v/>
      </c>
      <c r="N31" s="13" t="str">
        <f>IFERROR(((VLOOKUP($A31,'Tabela Integrada'!$B:$R,14,0))*$B31/100),"")</f>
        <v/>
      </c>
    </row>
    <row r="32" spans="1:14" ht="15.6" x14ac:dyDescent="0.3">
      <c r="A32" s="14" t="s">
        <v>43</v>
      </c>
      <c r="B32" s="15">
        <f>SUM(B22:B31)</f>
        <v>242.55200000000002</v>
      </c>
      <c r="C32" s="15">
        <f>SUM(C22:C31)</f>
        <v>246.09538076916007</v>
      </c>
      <c r="D32" s="15">
        <f>SUM(D22:D31)</f>
        <v>1.6701191188405808</v>
      </c>
      <c r="E32" s="15">
        <f>SUM(E22:E31)</f>
        <v>43.499057681159478</v>
      </c>
      <c r="F32" s="15">
        <f>SUM(F22:F31)</f>
        <v>6.0914037333333333</v>
      </c>
      <c r="G32" s="15">
        <f>SUM(G22:G31)</f>
        <v>0</v>
      </c>
      <c r="H32" s="15">
        <f>SUM(H22:H31)</f>
        <v>117.366</v>
      </c>
      <c r="I32" s="15">
        <f>SUM(I22:I31)</f>
        <v>0.51221333333333285</v>
      </c>
      <c r="J32" s="15">
        <f>SUM(J22:J31)</f>
        <v>17.862757866666662</v>
      </c>
      <c r="K32" s="15">
        <f>SUM(K22:K31)</f>
        <v>0.94624773333333279</v>
      </c>
      <c r="L32" s="15">
        <f>SUM(L22:L31)</f>
        <v>468.75419013333385</v>
      </c>
      <c r="M32" s="15">
        <f>SUM(M22:M31)</f>
        <v>918.56831600000066</v>
      </c>
      <c r="N32" s="15">
        <f>SUM(N22:N31)</f>
        <v>0</v>
      </c>
    </row>
    <row r="35" spans="1:3" ht="24.75" customHeight="1" x14ac:dyDescent="0.3">
      <c r="A35" s="103" t="s">
        <v>44</v>
      </c>
      <c r="B35" s="103"/>
      <c r="C35" s="103"/>
    </row>
    <row r="36" spans="1:3" x14ac:dyDescent="0.3">
      <c r="A36" s="16"/>
      <c r="B36" s="16" t="s">
        <v>45</v>
      </c>
      <c r="C36" s="16" t="s">
        <v>46</v>
      </c>
    </row>
    <row r="37" spans="1:3" x14ac:dyDescent="0.3">
      <c r="A37" s="100" t="s">
        <v>47</v>
      </c>
      <c r="B37" s="17">
        <f>D32</f>
        <v>1.6701191188405808</v>
      </c>
      <c r="C37" s="17">
        <f>B37*100/B40</f>
        <v>3.2580963802283645</v>
      </c>
    </row>
    <row r="38" spans="1:3" x14ac:dyDescent="0.3">
      <c r="A38" s="100" t="s">
        <v>48</v>
      </c>
      <c r="B38" s="17">
        <f>E32</f>
        <v>43.499057681159478</v>
      </c>
      <c r="C38" s="17">
        <f>B38*100/B40</f>
        <v>84.858691081099224</v>
      </c>
    </row>
    <row r="39" spans="1:3" x14ac:dyDescent="0.3">
      <c r="A39" s="100" t="s">
        <v>49</v>
      </c>
      <c r="B39" s="17">
        <f>F32</f>
        <v>6.0914037333333333</v>
      </c>
      <c r="C39" s="17">
        <f>B39*100/B40</f>
        <v>11.883212538672391</v>
      </c>
    </row>
    <row r="40" spans="1:3" x14ac:dyDescent="0.3">
      <c r="A40" s="100" t="s">
        <v>50</v>
      </c>
      <c r="B40" s="17">
        <f>SUM(B37:B39)</f>
        <v>51.260580533333396</v>
      </c>
      <c r="C40" s="17">
        <f>SUM(C37:C39)</f>
        <v>99.999999999999986</v>
      </c>
    </row>
  </sheetData>
  <mergeCells count="5">
    <mergeCell ref="A20:N20"/>
    <mergeCell ref="A35:C35"/>
    <mergeCell ref="B3:F3"/>
    <mergeCell ref="A2:F2"/>
    <mergeCell ref="A1:E1"/>
  </mergeCells>
  <dataValidations count="1">
    <dataValidation type="list" allowBlank="1" showInputMessage="1" showErrorMessage="1" sqref="A9:A18 A22:A31" xr:uid="{00000000-0002-0000-0E00-000000000000}">
      <formula1>'Iscas de Frango Aceboladas'!Alimento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0"/>
  <sheetViews>
    <sheetView zoomScale="90" zoomScaleNormal="90" workbookViewId="0">
      <selection activeCell="F10" sqref="F10"/>
    </sheetView>
  </sheetViews>
  <sheetFormatPr defaultRowHeight="14.4" x14ac:dyDescent="0.3"/>
  <cols>
    <col min="1" max="1" width="18.88671875" bestFit="1" customWidth="1"/>
    <col min="2" max="2" width="12.5546875" bestFit="1" customWidth="1"/>
    <col min="3" max="4" width="20.88671875" bestFit="1" customWidth="1"/>
    <col min="5" max="6" width="23.6640625" bestFit="1" customWidth="1"/>
    <col min="7" max="7" width="16.5546875" bestFit="1" customWidth="1"/>
    <col min="8" max="8" width="10" bestFit="1" customWidth="1"/>
    <col min="9" max="9" width="6.109375" bestFit="1" customWidth="1"/>
    <col min="10" max="10" width="7.21875" bestFit="1" customWidth="1"/>
    <col min="11" max="11" width="6.109375" bestFit="1" customWidth="1"/>
    <col min="12" max="12" width="7.21875" bestFit="1" customWidth="1"/>
    <col min="13" max="13" width="8.33203125" bestFit="1" customWidth="1"/>
    <col min="14" max="14" width="5.21875" bestFit="1" customWidth="1"/>
    <col min="15" max="1025" width="8.6640625" customWidth="1"/>
  </cols>
  <sheetData>
    <row r="1" spans="1:14" ht="61.5" customHeight="1" x14ac:dyDescent="0.3">
      <c r="A1" s="104" t="s">
        <v>0</v>
      </c>
      <c r="B1" s="104"/>
      <c r="C1" s="104"/>
      <c r="D1" s="104"/>
      <c r="E1" s="104"/>
      <c r="F1" s="11"/>
    </row>
    <row r="2" spans="1:14" ht="30" customHeight="1" x14ac:dyDescent="0.3">
      <c r="A2" s="108" t="s">
        <v>66</v>
      </c>
      <c r="B2" s="108"/>
      <c r="C2" s="108"/>
      <c r="D2" s="108"/>
      <c r="E2" s="108"/>
      <c r="F2" s="108"/>
      <c r="G2" s="101"/>
      <c r="H2" s="101"/>
      <c r="I2" s="101"/>
      <c r="J2" s="101"/>
      <c r="K2" s="101"/>
      <c r="L2" s="101"/>
      <c r="M2" s="101"/>
      <c r="N2" s="101"/>
    </row>
    <row r="3" spans="1:14" ht="15.6" x14ac:dyDescent="0.3">
      <c r="A3" s="2" t="s">
        <v>2</v>
      </c>
      <c r="B3" s="109">
        <v>44508</v>
      </c>
      <c r="C3" s="110"/>
      <c r="D3" s="110"/>
      <c r="E3" s="110"/>
      <c r="F3" s="111"/>
    </row>
    <row r="4" spans="1:14" x14ac:dyDescent="0.3">
      <c r="A4" s="3" t="s">
        <v>3</v>
      </c>
      <c r="B4" s="95" t="s">
        <v>67</v>
      </c>
      <c r="C4" s="3" t="s">
        <v>5</v>
      </c>
      <c r="D4" s="4">
        <f>D5/D6</f>
        <v>136.75213675213675</v>
      </c>
      <c r="E4" s="5" t="s">
        <v>6</v>
      </c>
      <c r="F4" s="96">
        <f>SUM(F9:F18)</f>
        <v>20.82</v>
      </c>
    </row>
    <row r="5" spans="1:14" x14ac:dyDescent="0.3">
      <c r="A5" s="5" t="s">
        <v>7</v>
      </c>
      <c r="B5" s="95" t="s">
        <v>57</v>
      </c>
      <c r="C5" s="3" t="s">
        <v>9</v>
      </c>
      <c r="D5" s="6">
        <v>16000</v>
      </c>
      <c r="E5" s="5" t="s">
        <v>10</v>
      </c>
      <c r="F5" s="96">
        <f>F4/D4</f>
        <v>0.15224625</v>
      </c>
    </row>
    <row r="6" spans="1:14" x14ac:dyDescent="0.3">
      <c r="A6" s="5" t="s">
        <v>11</v>
      </c>
      <c r="B6" s="95" t="s">
        <v>12</v>
      </c>
      <c r="C6" s="7" t="s">
        <v>13</v>
      </c>
      <c r="D6" s="8">
        <v>117</v>
      </c>
      <c r="E6" s="5" t="s">
        <v>14</v>
      </c>
      <c r="F6" s="95"/>
    </row>
    <row r="8" spans="1:14" x14ac:dyDescent="0.3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</row>
    <row r="9" spans="1:14" x14ac:dyDescent="0.3">
      <c r="A9" s="1" t="s">
        <v>68</v>
      </c>
      <c r="B9" s="97">
        <v>15000</v>
      </c>
      <c r="C9" s="1">
        <v>20000</v>
      </c>
      <c r="D9" s="1">
        <f>IFERROR(VLOOKUP(A9,'Tabela Integrada'!$B:$R,17,0),"")</f>
        <v>1</v>
      </c>
      <c r="E9" s="1">
        <f>IFERROR((C9*D9),"")</f>
        <v>20000</v>
      </c>
      <c r="F9" s="119">
        <f>'Tabela Integrada'!Q80</f>
        <v>19.5</v>
      </c>
    </row>
    <row r="10" spans="1:14" x14ac:dyDescent="0.3">
      <c r="A10" s="1" t="s">
        <v>59</v>
      </c>
      <c r="B10" s="97">
        <v>250</v>
      </c>
      <c r="C10" s="1">
        <v>250</v>
      </c>
      <c r="D10" s="1">
        <f>IFERROR(VLOOKUP(A10,'Tabela Integrada'!$B:$R,17,0),"")</f>
        <v>1</v>
      </c>
      <c r="E10" s="1">
        <f>IFERROR((C10*D10),"")</f>
        <v>250</v>
      </c>
      <c r="F10" s="119">
        <f>'Tabela Integrada'!Q33</f>
        <v>1.32</v>
      </c>
    </row>
    <row r="11" spans="1:14" x14ac:dyDescent="0.3">
      <c r="A11" s="1"/>
      <c r="B11" s="1"/>
      <c r="C11" s="1"/>
      <c r="D11" s="1"/>
      <c r="E11" s="1"/>
      <c r="F11" s="1"/>
    </row>
    <row r="12" spans="1:14" x14ac:dyDescent="0.3">
      <c r="A12" s="1"/>
      <c r="B12" s="1"/>
      <c r="C12" s="1"/>
      <c r="D12" s="1"/>
      <c r="E12" s="1"/>
      <c r="F12" s="1"/>
    </row>
    <row r="13" spans="1:14" x14ac:dyDescent="0.3">
      <c r="A13" s="1"/>
      <c r="B13" s="1"/>
      <c r="C13" s="1"/>
      <c r="D13" s="1"/>
      <c r="E13" s="1"/>
      <c r="F13" s="1"/>
    </row>
    <row r="14" spans="1:14" x14ac:dyDescent="0.3">
      <c r="A14" s="1"/>
      <c r="B14" s="1"/>
      <c r="C14" s="1"/>
      <c r="D14" s="1"/>
      <c r="E14" s="1"/>
      <c r="F14" s="1"/>
    </row>
    <row r="15" spans="1:14" x14ac:dyDescent="0.3">
      <c r="A15" s="1"/>
      <c r="B15" s="1"/>
      <c r="C15" s="1"/>
      <c r="D15" s="1"/>
      <c r="E15" s="1"/>
      <c r="F15" s="1"/>
    </row>
    <row r="16" spans="1:14" x14ac:dyDescent="0.3">
      <c r="A16" s="1"/>
      <c r="B16" s="1"/>
      <c r="C16" s="1"/>
      <c r="D16" s="1"/>
      <c r="E16" s="1"/>
      <c r="F16" s="1"/>
    </row>
    <row r="17" spans="1:14" x14ac:dyDescent="0.3">
      <c r="A17" s="1"/>
      <c r="B17" s="1"/>
      <c r="C17" s="1"/>
      <c r="D17" s="1" t="str">
        <f>IFERROR(VLOOKUP(A17,'Tabela Integrada'!$B:$R,17,0),"")</f>
        <v/>
      </c>
      <c r="E17" s="1" t="str">
        <f t="shared" ref="E17:E18" si="0">IFERROR((C17*D17),"")</f>
        <v/>
      </c>
      <c r="F17" s="1"/>
    </row>
    <row r="18" spans="1:14" x14ac:dyDescent="0.3">
      <c r="A18" s="1"/>
      <c r="B18" s="1"/>
      <c r="C18" s="1"/>
      <c r="D18" s="1" t="str">
        <f>IFERROR(VLOOKUP(A18,'Tabela Integrada'!$B:$R,17,0),"")</f>
        <v/>
      </c>
      <c r="E18" s="1" t="str">
        <f t="shared" si="0"/>
        <v/>
      </c>
      <c r="F18" s="1"/>
    </row>
    <row r="19" spans="1:14" x14ac:dyDescent="0.3">
      <c r="F19" s="9"/>
    </row>
    <row r="20" spans="1:14" ht="33" customHeight="1" x14ac:dyDescent="0.3">
      <c r="A20" s="107" t="s">
        <v>27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</row>
    <row r="21" spans="1:14" s="11" customFormat="1" ht="28.8" x14ac:dyDescent="0.3">
      <c r="A21" s="10" t="s">
        <v>28</v>
      </c>
      <c r="B21" s="10" t="s">
        <v>29</v>
      </c>
      <c r="C21" s="10" t="s">
        <v>30</v>
      </c>
      <c r="D21" s="10" t="s">
        <v>31</v>
      </c>
      <c r="E21" s="10" t="s">
        <v>32</v>
      </c>
      <c r="F21" s="10" t="s">
        <v>33</v>
      </c>
      <c r="G21" s="10" t="s">
        <v>34</v>
      </c>
      <c r="H21" s="10" t="s">
        <v>35</v>
      </c>
      <c r="I21" s="10" t="s">
        <v>36</v>
      </c>
      <c r="J21" s="10" t="s">
        <v>37</v>
      </c>
      <c r="K21" s="10" t="s">
        <v>38</v>
      </c>
      <c r="L21" s="10" t="s">
        <v>39</v>
      </c>
      <c r="M21" s="10" t="s">
        <v>40</v>
      </c>
      <c r="N21" s="10" t="s">
        <v>41</v>
      </c>
    </row>
    <row r="22" spans="1:14" x14ac:dyDescent="0.3">
      <c r="A22" s="1" t="s">
        <v>68</v>
      </c>
      <c r="B22" s="12">
        <f>C9/D4</f>
        <v>146.25</v>
      </c>
      <c r="C22" s="13">
        <f>IFERROR(((VLOOKUP($A22,'Tabela Integrada'!$B:$R,3,0))*$B22/100),"")</f>
        <v>96.525000000000006</v>
      </c>
      <c r="D22" s="13">
        <f>IFERROR(((VLOOKUP($A22,'Tabela Integrada'!$B:$R,4,0))*$B22/100),"")</f>
        <v>21.9375</v>
      </c>
      <c r="E22" s="13">
        <f>IFERROR(((VLOOKUP($A22,'Tabela Integrada'!$B:$R,5,0))*$B22/100),"")</f>
        <v>0</v>
      </c>
      <c r="F22" s="13">
        <f>IFERROR(((VLOOKUP($A22,'Tabela Integrada'!$B:$R,6,0))*$B22/100),"")</f>
        <v>0</v>
      </c>
      <c r="G22" s="13">
        <f>IFERROR(((VLOOKUP($A22,'Tabela Integrada'!$B:$R,7,0))*$B22/100),"")</f>
        <v>0</v>
      </c>
      <c r="H22" s="13">
        <f>IFERROR(((VLOOKUP($A22,'Tabela Integrada'!$B:$R,8,0))*$B22/100),"")</f>
        <v>0</v>
      </c>
      <c r="I22" s="13">
        <f>IFERROR(((VLOOKUP($A22,'Tabela Integrada'!$B:$R,9,0))*$B22/100),"")</f>
        <v>3.65625</v>
      </c>
      <c r="J22" s="13">
        <f>IFERROR(((VLOOKUP($A22,'Tabela Integrada'!$B:$R,10,0))*$B22/100),"")</f>
        <v>0</v>
      </c>
      <c r="K22" s="13">
        <f>IFERROR(((VLOOKUP($A22,'Tabela Integrada'!$B:$R,11,0))*$B22/100),"")</f>
        <v>0</v>
      </c>
      <c r="L22" s="13">
        <f>IFERROR(((VLOOKUP($A22,'Tabela Integrada'!$B:$R,12,0))*$B22/100),"")</f>
        <v>38.024999999999999</v>
      </c>
      <c r="M22" s="13">
        <f>IFERROR(((VLOOKUP($A22,'Tabela Integrada'!$B:$R,13,0))*$B22/100),"")</f>
        <v>0</v>
      </c>
      <c r="N22" s="13">
        <f>IFERROR(((VLOOKUP($A22,'Tabela Integrada'!$B:$R,14,0))*$B22/100),"")</f>
        <v>0</v>
      </c>
    </row>
    <row r="23" spans="1:14" x14ac:dyDescent="0.3">
      <c r="A23" s="1" t="str">
        <f>A10</f>
        <v>Sal dietético</v>
      </c>
      <c r="B23" s="12">
        <f>C10/D4</f>
        <v>1.828125</v>
      </c>
      <c r="C23" s="13">
        <f>IFERROR(((VLOOKUP($A23,'Tabela Integrada'!$B:$R,3,0))*B23/100),"")</f>
        <v>0</v>
      </c>
      <c r="D23" s="13">
        <f>IFERROR(((VLOOKUP($A23,'Tabela Integrada'!$B:$R,4,0))*$B23/100),"")</f>
        <v>0</v>
      </c>
      <c r="E23" s="13">
        <f>IFERROR(((VLOOKUP($A23,'Tabela Integrada'!$B:$R,5,0))*$B23/100),"")</f>
        <v>0</v>
      </c>
      <c r="F23" s="13">
        <f>IFERROR(((VLOOKUP($A23,'Tabela Integrada'!$B:$R,6,0))*$B23/100),"")</f>
        <v>0</v>
      </c>
      <c r="G23" s="13">
        <f>IFERROR(((VLOOKUP($A23,'Tabela Integrada'!$B:$R,7,0))*$B23/100),"")</f>
        <v>0</v>
      </c>
      <c r="H23" s="13">
        <f>IFERROR(((VLOOKUP($A23,'Tabela Integrada'!$B:$R,8,0))*$B23/100),"")</f>
        <v>0</v>
      </c>
      <c r="I23" s="13">
        <f>IFERROR(((VLOOKUP($A23,'Tabela Integrada'!$B:$R,9,0))*$B23/100),"")</f>
        <v>0</v>
      </c>
      <c r="J23" s="13">
        <f>IFERROR(((VLOOKUP($A23,'Tabela Integrada'!$B:$R,10,0))*$B23/100),"")</f>
        <v>0</v>
      </c>
      <c r="K23" s="13">
        <f>IFERROR(((VLOOKUP($A23,'Tabela Integrada'!$B:$R,11,0))*$B23/100),"")</f>
        <v>0</v>
      </c>
      <c r="L23" s="13">
        <f>IFERROR(((VLOOKUP($A23,'Tabela Integrada'!$B:$R,12,0))*$B23/100),"")</f>
        <v>428.35750546875062</v>
      </c>
      <c r="M23" s="13">
        <f>IFERROR(((VLOOKUP($A23,'Tabela Integrada'!$B:$R,13,0))*$B23/100),"")</f>
        <v>374.17398890624992</v>
      </c>
      <c r="N23" s="13">
        <f>IFERROR(((VLOOKUP($A23,'Tabela Integrada'!$B:$R,14,0))*$B23/100),"")</f>
        <v>0</v>
      </c>
    </row>
    <row r="24" spans="1:14" x14ac:dyDescent="0.3">
      <c r="A24" s="1">
        <f>A11</f>
        <v>0</v>
      </c>
      <c r="B24" s="12">
        <f>C11/D4</f>
        <v>0</v>
      </c>
      <c r="C24" s="13" t="str">
        <f>IFERROR(((VLOOKUP($A24,'Tabela Integrada'!$B:$R,3,0))*B24/100),"")</f>
        <v/>
      </c>
      <c r="D24" s="13" t="str">
        <f>IFERROR(((VLOOKUP($A24,'Tabela Integrada'!$B:$R,4,0))*$B24/100),"")</f>
        <v/>
      </c>
      <c r="E24" s="13" t="str">
        <f>IFERROR(((VLOOKUP($A24,'Tabela Integrada'!$B:$R,5,0))*$B24/100),"")</f>
        <v/>
      </c>
      <c r="F24" s="13" t="str">
        <f>IFERROR(((VLOOKUP($A24,'Tabela Integrada'!$B:$R,6,0))*$B24/100),"")</f>
        <v/>
      </c>
      <c r="G24" s="13" t="str">
        <f>IFERROR(((VLOOKUP($A24,'Tabela Integrada'!$B:$R,7,0))*$B24/100),"")</f>
        <v/>
      </c>
      <c r="H24" s="13" t="str">
        <f>IFERROR(((VLOOKUP($A24,'Tabela Integrada'!$B:$R,8,0))*$B24/100),"")</f>
        <v/>
      </c>
      <c r="I24" s="13" t="str">
        <f>IFERROR(((VLOOKUP($A24,'Tabela Integrada'!$B:$R,9,0))*$B24/100),"")</f>
        <v/>
      </c>
      <c r="J24" s="13" t="str">
        <f>IFERROR(((VLOOKUP($A24,'Tabela Integrada'!$B:$R,10,0))*$B24/100),"")</f>
        <v/>
      </c>
      <c r="K24" s="13" t="str">
        <f>IFERROR(((VLOOKUP($A24,'Tabela Integrada'!$B:$R,11,0))*$B24/100),"")</f>
        <v/>
      </c>
      <c r="L24" s="13" t="str">
        <f>IFERROR(((VLOOKUP($A24,'Tabela Integrada'!$B:$R,12,0))*$B24/100),"")</f>
        <v/>
      </c>
      <c r="M24" s="13" t="str">
        <f>IFERROR(((VLOOKUP($A24,'Tabela Integrada'!$B:$R,13,0))*$B24/100),"")</f>
        <v/>
      </c>
      <c r="N24" s="13" t="str">
        <f>IFERROR(((VLOOKUP($A24,'Tabela Integrada'!$B:$R,14,0))*$B24/100),"")</f>
        <v/>
      </c>
    </row>
    <row r="25" spans="1:14" x14ac:dyDescent="0.3">
      <c r="A25" s="1">
        <f>A12</f>
        <v>0</v>
      </c>
      <c r="B25" s="12">
        <f>C12/D4</f>
        <v>0</v>
      </c>
      <c r="C25" s="13" t="str">
        <f>IFERROR(((VLOOKUP($A25,'Tabela Integrada'!$B:$R,3,0))*B25/100),"")</f>
        <v/>
      </c>
      <c r="D25" s="13" t="str">
        <f>IFERROR(((VLOOKUP($A25,'Tabela Integrada'!$B:$R,4,0))*$B25/100),"")</f>
        <v/>
      </c>
      <c r="E25" s="13" t="str">
        <f>IFERROR(((VLOOKUP($A25,'Tabela Integrada'!$B:$R,5,0))*$B25/100),"")</f>
        <v/>
      </c>
      <c r="F25" s="13" t="str">
        <f>IFERROR(((VLOOKUP($A25,'Tabela Integrada'!$B:$R,6,0))*$B25/100),"")</f>
        <v/>
      </c>
      <c r="G25" s="13" t="str">
        <f>IFERROR(((VLOOKUP($A25,'Tabela Integrada'!$B:$R,7,0))*$B25/100),"")</f>
        <v/>
      </c>
      <c r="H25" s="13" t="str">
        <f>IFERROR(((VLOOKUP($A25,'Tabela Integrada'!$B:$R,8,0))*$B25/100),"")</f>
        <v/>
      </c>
      <c r="I25" s="13" t="str">
        <f>IFERROR(((VLOOKUP($A25,'Tabela Integrada'!$B:$R,9,0))*$B25/100),"")</f>
        <v/>
      </c>
      <c r="J25" s="13" t="str">
        <f>IFERROR(((VLOOKUP($A25,'Tabela Integrada'!$B:$R,10,0))*$B25/100),"")</f>
        <v/>
      </c>
      <c r="K25" s="13" t="str">
        <f>IFERROR(((VLOOKUP($A25,'Tabela Integrada'!$B:$R,11,0))*$B25/100),"")</f>
        <v/>
      </c>
      <c r="L25" s="13" t="str">
        <f>IFERROR(((VLOOKUP($A25,'Tabela Integrada'!$B:$R,12,0))*$B25/100),"")</f>
        <v/>
      </c>
      <c r="M25" s="13" t="str">
        <f>IFERROR(((VLOOKUP($A25,'Tabela Integrada'!$B:$R,13,0))*$B25/100),"")</f>
        <v/>
      </c>
      <c r="N25" s="13" t="str">
        <f>IFERROR(((VLOOKUP($A25,'Tabela Integrada'!$B:$R,14,0))*$B25/100),"")</f>
        <v/>
      </c>
    </row>
    <row r="26" spans="1:14" x14ac:dyDescent="0.3">
      <c r="A26" s="1">
        <f>A13</f>
        <v>0</v>
      </c>
      <c r="B26" s="12">
        <f>C13/D4</f>
        <v>0</v>
      </c>
      <c r="C26" s="13" t="str">
        <f>IFERROR(((VLOOKUP($A26,'Tabela Integrada'!$B:$R,3,0))*B26/100),"")</f>
        <v/>
      </c>
      <c r="D26" s="13" t="str">
        <f>IFERROR(((VLOOKUP($A26,'Tabela Integrada'!$B:$R,4,0))*$B26/100),"")</f>
        <v/>
      </c>
      <c r="E26" s="13" t="str">
        <f>IFERROR(((VLOOKUP($A26,'Tabela Integrada'!$B:$R,5,0))*$B26/100),"")</f>
        <v/>
      </c>
      <c r="F26" s="13" t="str">
        <f>IFERROR(((VLOOKUP($A26,'Tabela Integrada'!$B:$R,6,0))*$B26/100),"")</f>
        <v/>
      </c>
      <c r="G26" s="13" t="str">
        <f>IFERROR(((VLOOKUP($A26,'Tabela Integrada'!$B:$R,7,0))*$B26/100),"")</f>
        <v/>
      </c>
      <c r="H26" s="13" t="str">
        <f>IFERROR(((VLOOKUP($A26,'Tabela Integrada'!$B:$R,8,0))*$B26/100),"")</f>
        <v/>
      </c>
      <c r="I26" s="13" t="str">
        <f>IFERROR(((VLOOKUP($A26,'Tabela Integrada'!$B:$R,9,0))*$B26/100),"")</f>
        <v/>
      </c>
      <c r="J26" s="13" t="str">
        <f>IFERROR(((VLOOKUP($A26,'Tabela Integrada'!$B:$R,10,0))*$B26/100),"")</f>
        <v/>
      </c>
      <c r="K26" s="13" t="str">
        <f>IFERROR(((VLOOKUP($A26,'Tabela Integrada'!$B:$R,11,0))*$B26/100),"")</f>
        <v/>
      </c>
      <c r="L26" s="13" t="str">
        <f>IFERROR(((VLOOKUP($A26,'Tabela Integrada'!$B:$R,12,0))*$B26/100),"")</f>
        <v/>
      </c>
      <c r="M26" s="13" t="str">
        <f>IFERROR(((VLOOKUP($A26,'Tabela Integrada'!$B:$R,13,0))*$B26/100),"")</f>
        <v/>
      </c>
      <c r="N26" s="13" t="str">
        <f>IFERROR(((VLOOKUP($A26,'Tabela Integrada'!$B:$R,14,0))*$B26/100),"")</f>
        <v/>
      </c>
    </row>
    <row r="27" spans="1:14" x14ac:dyDescent="0.3">
      <c r="A27" s="1">
        <f>A14</f>
        <v>0</v>
      </c>
      <c r="B27" s="12">
        <f>C14/D4</f>
        <v>0</v>
      </c>
      <c r="C27" s="13" t="str">
        <f>IFERROR(((VLOOKUP($A27,'Tabela Integrada'!$B:$R,3,0))*B27/100),"")</f>
        <v/>
      </c>
      <c r="D27" s="13" t="str">
        <f>IFERROR(((VLOOKUP($A27,'Tabela Integrada'!$B:$R,4,0))*$B27/100),"")</f>
        <v/>
      </c>
      <c r="E27" s="13" t="str">
        <f>IFERROR(((VLOOKUP($A27,'Tabela Integrada'!$B:$R,5,0))*$B27/100),"")</f>
        <v/>
      </c>
      <c r="F27" s="13" t="str">
        <f>IFERROR(((VLOOKUP($A27,'Tabela Integrada'!$B:$R,6,0))*$B27/100),"")</f>
        <v/>
      </c>
      <c r="G27" s="13" t="str">
        <f>IFERROR(((VLOOKUP($A27,'Tabela Integrada'!$B:$R,7,0))*$B27/100),"")</f>
        <v/>
      </c>
      <c r="H27" s="13" t="str">
        <f>IFERROR(((VLOOKUP($A27,'Tabela Integrada'!$B:$R,8,0))*$B27/100),"")</f>
        <v/>
      </c>
      <c r="I27" s="13" t="str">
        <f>IFERROR(((VLOOKUP($A27,'Tabela Integrada'!$B:$R,9,0))*$B27/100),"")</f>
        <v/>
      </c>
      <c r="J27" s="13" t="str">
        <f>IFERROR(((VLOOKUP($A27,'Tabela Integrada'!$B:$R,10,0))*$B27/100),"")</f>
        <v/>
      </c>
      <c r="K27" s="13" t="str">
        <f>IFERROR(((VLOOKUP($A27,'Tabela Integrada'!$B:$R,11,0))*$B27/100),"")</f>
        <v/>
      </c>
      <c r="L27" s="13" t="str">
        <f>IFERROR(((VLOOKUP($A27,'Tabela Integrada'!$B:$R,12,0))*$B27/100),"")</f>
        <v/>
      </c>
      <c r="M27" s="13" t="str">
        <f>IFERROR(((VLOOKUP($A27,'Tabela Integrada'!$B:$R,13,0))*$B27/100),"")</f>
        <v/>
      </c>
      <c r="N27" s="13" t="str">
        <f>IFERROR(((VLOOKUP($A27,'Tabela Integrada'!$B:$R,14,0))*$B27/100),"")</f>
        <v/>
      </c>
    </row>
    <row r="28" spans="1:14" x14ac:dyDescent="0.3">
      <c r="A28" s="1">
        <f>A15</f>
        <v>0</v>
      </c>
      <c r="B28" s="12">
        <f>C15/D4</f>
        <v>0</v>
      </c>
      <c r="C28" s="13" t="str">
        <f>IFERROR(((VLOOKUP($A28,'Tabela Integrada'!$B:$R,3,0))*B28/100),"")</f>
        <v/>
      </c>
      <c r="D28" s="13" t="str">
        <f>IFERROR(((VLOOKUP($A28,'Tabela Integrada'!$B:$R,4,0))*$B28/100),"")</f>
        <v/>
      </c>
      <c r="E28" s="13" t="str">
        <f>IFERROR(((VLOOKUP($A28,'Tabela Integrada'!$B:$R,5,0))*$B28/100),"")</f>
        <v/>
      </c>
      <c r="F28" s="13" t="str">
        <f>IFERROR(((VLOOKUP($A28,'Tabela Integrada'!$B:$R,6,0))*$B28/100),"")</f>
        <v/>
      </c>
      <c r="G28" s="13" t="str">
        <f>IFERROR(((VLOOKUP($A28,'Tabela Integrada'!$B:$R,7,0))*$B28/100),"")</f>
        <v/>
      </c>
      <c r="H28" s="13" t="str">
        <f>IFERROR(((VLOOKUP($A28,'Tabela Integrada'!$B:$R,8,0))*$B28/100),"")</f>
        <v/>
      </c>
      <c r="I28" s="13" t="str">
        <f>IFERROR(((VLOOKUP($A28,'Tabela Integrada'!$B:$R,9,0))*$B28/100),"")</f>
        <v/>
      </c>
      <c r="J28" s="13" t="str">
        <f>IFERROR(((VLOOKUP($A28,'Tabela Integrada'!$B:$R,10,0))*$B28/100),"")</f>
        <v/>
      </c>
      <c r="K28" s="13" t="str">
        <f>IFERROR(((VLOOKUP($A28,'Tabela Integrada'!$B:$R,11,0))*$B28/100),"")</f>
        <v/>
      </c>
      <c r="L28" s="13" t="str">
        <f>IFERROR(((VLOOKUP($A28,'Tabela Integrada'!$B:$R,12,0))*$B28/100),"")</f>
        <v/>
      </c>
      <c r="M28" s="13" t="str">
        <f>IFERROR(((VLOOKUP($A28,'Tabela Integrada'!$B:$R,13,0))*$B28/100),"")</f>
        <v/>
      </c>
      <c r="N28" s="13" t="str">
        <f>IFERROR(((VLOOKUP($A28,'Tabela Integrada'!$B:$R,14,0))*$B28/100),"")</f>
        <v/>
      </c>
    </row>
    <row r="29" spans="1:14" x14ac:dyDescent="0.3">
      <c r="A29" s="1">
        <f>A16</f>
        <v>0</v>
      </c>
      <c r="B29" s="12">
        <f>C16/D4</f>
        <v>0</v>
      </c>
      <c r="C29" s="13" t="str">
        <f>IFERROR(((VLOOKUP($A29,'Tabela Integrada'!$B:$R,3,0))*B29/100),"")</f>
        <v/>
      </c>
      <c r="D29" s="13" t="str">
        <f>IFERROR(((VLOOKUP($A29,'Tabela Integrada'!$B:$R,4,0))*$B29/100),"")</f>
        <v/>
      </c>
      <c r="E29" s="13" t="str">
        <f>IFERROR(((VLOOKUP($A29,'Tabela Integrada'!$B:$R,5,0))*$B29/100),"")</f>
        <v/>
      </c>
      <c r="F29" s="13" t="str">
        <f>IFERROR(((VLOOKUP($A29,'Tabela Integrada'!$B:$R,6,0))*$B29/100),"")</f>
        <v/>
      </c>
      <c r="G29" s="13" t="str">
        <f>IFERROR(((VLOOKUP($A29,'Tabela Integrada'!$B:$R,7,0))*$B29/100),"")</f>
        <v/>
      </c>
      <c r="H29" s="13" t="str">
        <f>IFERROR(((VLOOKUP($A29,'Tabela Integrada'!$B:$R,8,0))*$B29/100),"")</f>
        <v/>
      </c>
      <c r="I29" s="13" t="str">
        <f>IFERROR(((VLOOKUP($A29,'Tabela Integrada'!$B:$R,9,0))*$B29/100),"")</f>
        <v/>
      </c>
      <c r="J29" s="13" t="str">
        <f>IFERROR(((VLOOKUP($A29,'Tabela Integrada'!$B:$R,10,0))*$B29/100),"")</f>
        <v/>
      </c>
      <c r="K29" s="13" t="str">
        <f>IFERROR(((VLOOKUP($A29,'Tabela Integrada'!$B:$R,11,0))*$B29/100),"")</f>
        <v/>
      </c>
      <c r="L29" s="13" t="str">
        <f>IFERROR(((VLOOKUP($A29,'Tabela Integrada'!$B:$R,12,0))*$B29/100),"")</f>
        <v/>
      </c>
      <c r="M29" s="13" t="str">
        <f>IFERROR(((VLOOKUP($A29,'Tabela Integrada'!$B:$R,13,0))*$B29/100),"")</f>
        <v/>
      </c>
      <c r="N29" s="13" t="str">
        <f>IFERROR(((VLOOKUP($A29,'Tabela Integrada'!$B:$R,14,0))*$B29/100),"")</f>
        <v/>
      </c>
    </row>
    <row r="30" spans="1:14" x14ac:dyDescent="0.3">
      <c r="A30" s="1">
        <f>A17</f>
        <v>0</v>
      </c>
      <c r="B30" s="12">
        <f>C17/D4</f>
        <v>0</v>
      </c>
      <c r="C30" s="13" t="str">
        <f>IFERROR(((VLOOKUP($A30,'Tabela Integrada'!$B:$R,3,0))*B30/100),"")</f>
        <v/>
      </c>
      <c r="D30" s="13" t="str">
        <f>IFERROR(((VLOOKUP($A30,'Tabela Integrada'!$B:$R,4,0))*$B30/100),"")</f>
        <v/>
      </c>
      <c r="E30" s="13" t="str">
        <f>IFERROR(((VLOOKUP($A30,'Tabela Integrada'!$B:$R,5,0))*$B30/100),"")</f>
        <v/>
      </c>
      <c r="F30" s="13" t="str">
        <f>IFERROR(((VLOOKUP($A30,'Tabela Integrada'!$B:$R,6,0))*$B30/100),"")</f>
        <v/>
      </c>
      <c r="G30" s="13" t="str">
        <f>IFERROR(((VLOOKUP($A30,'Tabela Integrada'!$B:$R,7,0))*$B30/100),"")</f>
        <v/>
      </c>
      <c r="H30" s="13" t="str">
        <f>IFERROR(((VLOOKUP($A30,'Tabela Integrada'!$B:$R,8,0))*$B30/100),"")</f>
        <v/>
      </c>
      <c r="I30" s="13" t="str">
        <f>IFERROR(((VLOOKUP($A30,'Tabela Integrada'!$B:$R,9,0))*$B30/100),"")</f>
        <v/>
      </c>
      <c r="J30" s="13" t="str">
        <f>IFERROR(((VLOOKUP($A30,'Tabela Integrada'!$B:$R,10,0))*$B30/100),"")</f>
        <v/>
      </c>
      <c r="K30" s="13" t="str">
        <f>IFERROR(((VLOOKUP($A30,'Tabela Integrada'!$B:$R,11,0))*$B30/100),"")</f>
        <v/>
      </c>
      <c r="L30" s="13" t="str">
        <f>IFERROR(((VLOOKUP($A30,'Tabela Integrada'!$B:$R,12,0))*$B30/100),"")</f>
        <v/>
      </c>
      <c r="M30" s="13" t="str">
        <f>IFERROR(((VLOOKUP($A30,'Tabela Integrada'!$B:$R,13,0))*$B30/100),"")</f>
        <v/>
      </c>
      <c r="N30" s="13" t="str">
        <f>IFERROR(((VLOOKUP($A30,'Tabela Integrada'!$B:$R,14,0))*$B30/100),"")</f>
        <v/>
      </c>
    </row>
    <row r="31" spans="1:14" x14ac:dyDescent="0.3">
      <c r="A31" s="1">
        <f>A18</f>
        <v>0</v>
      </c>
      <c r="B31" s="12">
        <f>C18/D4</f>
        <v>0</v>
      </c>
      <c r="C31" s="13" t="str">
        <f>IFERROR(((VLOOKUP($A31,'Tabela Integrada'!$B:$R,3,0))*B31/100),"")</f>
        <v/>
      </c>
      <c r="D31" s="13" t="str">
        <f>IFERROR(((VLOOKUP($A31,'Tabela Integrada'!$B:$R,4,0))*$B31/100),"")</f>
        <v/>
      </c>
      <c r="E31" s="13" t="str">
        <f>IFERROR(((VLOOKUP($A31,'Tabela Integrada'!$B:$R,5,0))*$B31/100),"")</f>
        <v/>
      </c>
      <c r="F31" s="13" t="str">
        <f>IFERROR(((VLOOKUP($A31,'Tabela Integrada'!$B:$R,6,0))*$B31/100),"")</f>
        <v/>
      </c>
      <c r="G31" s="13" t="str">
        <f>IFERROR(((VLOOKUP($A31,'Tabela Integrada'!$B:$R,7,0))*$B31/100),"")</f>
        <v/>
      </c>
      <c r="H31" s="13" t="str">
        <f>IFERROR(((VLOOKUP($A31,'Tabela Integrada'!$B:$R,8,0))*$B31/100),"")</f>
        <v/>
      </c>
      <c r="I31" s="13" t="str">
        <f>IFERROR(((VLOOKUP($A31,'Tabela Integrada'!$B:$R,9,0))*$B31/100),"")</f>
        <v/>
      </c>
      <c r="J31" s="13" t="str">
        <f>IFERROR(((VLOOKUP($A31,'Tabela Integrada'!$B:$R,10,0))*$B31/100),"")</f>
        <v/>
      </c>
      <c r="K31" s="13" t="str">
        <f>IFERROR(((VLOOKUP($A31,'Tabela Integrada'!$B:$R,11,0))*$B31/100),"")</f>
        <v/>
      </c>
      <c r="L31" s="13" t="str">
        <f>IFERROR(((VLOOKUP($A31,'Tabela Integrada'!$B:$R,12,0))*$B31/100),"")</f>
        <v/>
      </c>
      <c r="M31" s="13" t="str">
        <f>IFERROR(((VLOOKUP($A31,'Tabela Integrada'!$B:$R,13,0))*$B31/100),"")</f>
        <v/>
      </c>
      <c r="N31" s="13" t="str">
        <f>IFERROR(((VLOOKUP($A31,'Tabela Integrada'!$B:$R,14,0))*$B31/100),"")</f>
        <v/>
      </c>
    </row>
    <row r="32" spans="1:14" ht="15.6" x14ac:dyDescent="0.3">
      <c r="A32" s="14" t="s">
        <v>43</v>
      </c>
      <c r="B32" s="15">
        <f>SUM(B22:B31)</f>
        <v>148.078125</v>
      </c>
      <c r="C32" s="15">
        <f>SUM(C22:C31)</f>
        <v>96.525000000000006</v>
      </c>
      <c r="D32" s="15">
        <f>SUM(D22:D31)</f>
        <v>21.9375</v>
      </c>
      <c r="E32" s="15">
        <f>SUM(E22:E31)</f>
        <v>0</v>
      </c>
      <c r="F32" s="15">
        <f>SUM(F22:F31)</f>
        <v>0</v>
      </c>
      <c r="G32" s="15">
        <f>SUM(G22:G31)</f>
        <v>0</v>
      </c>
      <c r="H32" s="15">
        <f>SUM(H22:H31)</f>
        <v>0</v>
      </c>
      <c r="I32" s="15">
        <f>SUM(I22:I31)</f>
        <v>3.65625</v>
      </c>
      <c r="J32" s="15">
        <f>SUM(J22:J31)</f>
        <v>0</v>
      </c>
      <c r="K32" s="15">
        <f>SUM(K22:K31)</f>
        <v>0</v>
      </c>
      <c r="L32" s="15">
        <f>SUM(L22:L31)</f>
        <v>466.38250546875059</v>
      </c>
      <c r="M32" s="15">
        <f>SUM(M22:M31)</f>
        <v>374.17398890624992</v>
      </c>
      <c r="N32" s="15">
        <f>SUM(N22:N31)</f>
        <v>0</v>
      </c>
    </row>
    <row r="35" spans="1:3" ht="24.75" customHeight="1" x14ac:dyDescent="0.3">
      <c r="A35" s="103" t="s">
        <v>44</v>
      </c>
      <c r="B35" s="103"/>
      <c r="C35" s="103"/>
    </row>
    <row r="36" spans="1:3" x14ac:dyDescent="0.3">
      <c r="A36" s="16"/>
      <c r="B36" s="16" t="s">
        <v>45</v>
      </c>
      <c r="C36" s="16" t="s">
        <v>46</v>
      </c>
    </row>
    <row r="37" spans="1:3" x14ac:dyDescent="0.3">
      <c r="A37" s="99" t="s">
        <v>47</v>
      </c>
      <c r="B37" s="17">
        <f>D32</f>
        <v>21.9375</v>
      </c>
      <c r="C37" s="17">
        <f>B37*100/B40</f>
        <v>100</v>
      </c>
    </row>
    <row r="38" spans="1:3" x14ac:dyDescent="0.3">
      <c r="A38" s="99" t="s">
        <v>48</v>
      </c>
      <c r="B38" s="17">
        <f>E32</f>
        <v>0</v>
      </c>
      <c r="C38" s="17">
        <f>B38*100/B40</f>
        <v>0</v>
      </c>
    </row>
    <row r="39" spans="1:3" x14ac:dyDescent="0.3">
      <c r="A39" s="99" t="s">
        <v>49</v>
      </c>
      <c r="B39" s="17">
        <f>F32</f>
        <v>0</v>
      </c>
      <c r="C39" s="17">
        <f>B39*100/B40</f>
        <v>0</v>
      </c>
    </row>
    <row r="40" spans="1:3" x14ac:dyDescent="0.3">
      <c r="A40" s="99" t="s">
        <v>50</v>
      </c>
      <c r="B40" s="17">
        <f>SUM(B37:B39)</f>
        <v>21.9375</v>
      </c>
      <c r="C40" s="17">
        <f>SUM(C37:C39)</f>
        <v>100</v>
      </c>
    </row>
  </sheetData>
  <mergeCells count="5">
    <mergeCell ref="A20:N20"/>
    <mergeCell ref="A35:C35"/>
    <mergeCell ref="B3:F3"/>
    <mergeCell ref="A2:F2"/>
    <mergeCell ref="A1:E1"/>
  </mergeCells>
  <dataValidations count="1">
    <dataValidation type="list" allowBlank="1" showInputMessage="1" showErrorMessage="1" sqref="A9:A18 A22:A31" xr:uid="{00000000-0002-0000-0400-000000000000}">
      <formula1>'Jardineira de Legumes'!Alimento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zoomScale="90" zoomScaleNormal="90" workbookViewId="0">
      <selection activeCell="A32" sqref="A32:XFD33"/>
    </sheetView>
  </sheetViews>
  <sheetFormatPr defaultRowHeight="14.4" x14ac:dyDescent="0.3"/>
  <cols>
    <col min="1" max="1" width="18.88671875" bestFit="1" customWidth="1"/>
    <col min="2" max="2" width="13.6640625" bestFit="1" customWidth="1"/>
    <col min="3" max="4" width="20.88671875" bestFit="1" customWidth="1"/>
    <col min="5" max="6" width="23.6640625" bestFit="1" customWidth="1"/>
    <col min="7" max="7" width="16.5546875" bestFit="1" customWidth="1"/>
    <col min="8" max="8" width="10" bestFit="1" customWidth="1"/>
    <col min="9" max="9" width="5.44140625" bestFit="1" customWidth="1"/>
    <col min="10" max="10" width="6.109375" bestFit="1" customWidth="1"/>
    <col min="11" max="11" width="5.77734375" bestFit="1" customWidth="1"/>
    <col min="12" max="12" width="5.88671875" bestFit="1" customWidth="1"/>
    <col min="13" max="13" width="8.33203125" bestFit="1" customWidth="1"/>
    <col min="14" max="14" width="5.21875" bestFit="1" customWidth="1"/>
    <col min="15" max="1025" width="8.6640625" customWidth="1"/>
  </cols>
  <sheetData>
    <row r="1" spans="1:14" ht="61.5" customHeight="1" x14ac:dyDescent="0.3">
      <c r="A1" s="104" t="s">
        <v>0</v>
      </c>
      <c r="B1" s="104"/>
      <c r="C1" s="104"/>
      <c r="D1" s="104"/>
      <c r="E1" s="104"/>
      <c r="F1" s="11"/>
    </row>
    <row r="2" spans="1:14" ht="30" customHeight="1" x14ac:dyDescent="0.3">
      <c r="A2" s="108" t="s">
        <v>1</v>
      </c>
      <c r="B2" s="108"/>
      <c r="C2" s="108"/>
      <c r="D2" s="108"/>
      <c r="E2" s="108"/>
      <c r="F2" s="108"/>
      <c r="G2" s="101"/>
      <c r="H2" s="101"/>
      <c r="I2" s="101"/>
      <c r="J2" s="101"/>
      <c r="K2" s="101"/>
      <c r="L2" s="101"/>
      <c r="M2" s="101"/>
      <c r="N2" s="101"/>
    </row>
    <row r="3" spans="1:14" ht="15.6" x14ac:dyDescent="0.3">
      <c r="A3" s="2" t="s">
        <v>2</v>
      </c>
      <c r="B3" s="109">
        <v>44508</v>
      </c>
      <c r="C3" s="110"/>
      <c r="D3" s="110"/>
      <c r="E3" s="110"/>
      <c r="F3" s="111"/>
    </row>
    <row r="4" spans="1:14" x14ac:dyDescent="0.3">
      <c r="A4" s="3" t="s">
        <v>3</v>
      </c>
      <c r="B4" s="95" t="s">
        <v>4</v>
      </c>
      <c r="C4" s="3" t="s">
        <v>5</v>
      </c>
      <c r="D4" s="4">
        <f>D5/D6</f>
        <v>46.511627906976742</v>
      </c>
      <c r="E4" s="5" t="s">
        <v>6</v>
      </c>
      <c r="F4" s="96">
        <f>SUM(F9:F18)</f>
        <v>10.85</v>
      </c>
    </row>
    <row r="5" spans="1:14" x14ac:dyDescent="0.3">
      <c r="A5" s="5" t="s">
        <v>7</v>
      </c>
      <c r="B5" s="95" t="s">
        <v>8</v>
      </c>
      <c r="C5" s="3" t="s">
        <v>9</v>
      </c>
      <c r="D5" s="6">
        <v>4000</v>
      </c>
      <c r="E5" s="5" t="s">
        <v>10</v>
      </c>
      <c r="F5" s="96">
        <f>F4/D4</f>
        <v>0.23327500000000001</v>
      </c>
    </row>
    <row r="6" spans="1:14" x14ac:dyDescent="0.3">
      <c r="A6" s="5" t="s">
        <v>11</v>
      </c>
      <c r="B6" s="95" t="s">
        <v>12</v>
      </c>
      <c r="C6" s="7" t="s">
        <v>13</v>
      </c>
      <c r="D6" s="8">
        <v>86</v>
      </c>
      <c r="E6" s="5" t="s">
        <v>14</v>
      </c>
      <c r="F6" s="95"/>
    </row>
    <row r="8" spans="1:14" x14ac:dyDescent="0.3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</row>
    <row r="9" spans="1:14" x14ac:dyDescent="0.3">
      <c r="A9" s="1" t="s">
        <v>21</v>
      </c>
      <c r="B9" s="98"/>
      <c r="C9" s="1">
        <v>1000</v>
      </c>
      <c r="D9" s="1">
        <f>IFERROR(VLOOKUP(A9,'Tabela Integrada'!$B:$R,17,0),"")</f>
        <v>1</v>
      </c>
      <c r="E9" s="1">
        <f>IFERROR((C9*D9),"")</f>
        <v>1000</v>
      </c>
      <c r="F9" s="119">
        <f>'Tabela Integrada'!Q136</f>
        <v>10.85</v>
      </c>
    </row>
    <row r="10" spans="1:14" x14ac:dyDescent="0.3">
      <c r="A10" s="1" t="s">
        <v>22</v>
      </c>
      <c r="B10" s="98"/>
      <c r="C10" s="1">
        <v>5000</v>
      </c>
      <c r="D10" s="1">
        <f>IFERROR(VLOOKUP(A10,'Tabela Integrada'!$B:$R,17,0),"")</f>
        <v>1</v>
      </c>
      <c r="E10" s="1">
        <f>IFERROR((C10*D10),"")</f>
        <v>5000</v>
      </c>
      <c r="F10" s="119">
        <f>'Tabela Integrada'!Q89</f>
        <v>0</v>
      </c>
    </row>
    <row r="11" spans="1:14" x14ac:dyDescent="0.3">
      <c r="A11" s="1"/>
      <c r="B11" s="1"/>
      <c r="C11" s="1"/>
      <c r="D11" s="1"/>
      <c r="E11" s="1"/>
      <c r="F11" s="1"/>
    </row>
    <row r="12" spans="1:14" x14ac:dyDescent="0.3">
      <c r="A12" s="1"/>
      <c r="B12" s="1"/>
      <c r="C12" s="1"/>
      <c r="D12" s="1"/>
      <c r="E12" s="1"/>
      <c r="F12" s="1"/>
    </row>
    <row r="13" spans="1:14" x14ac:dyDescent="0.3">
      <c r="A13" s="1"/>
      <c r="B13" s="1"/>
      <c r="C13" s="1"/>
      <c r="D13" s="1"/>
      <c r="E13" s="1"/>
      <c r="F13" s="1"/>
    </row>
    <row r="14" spans="1:14" x14ac:dyDescent="0.3">
      <c r="A14" s="1"/>
      <c r="B14" s="1"/>
      <c r="C14" s="1"/>
      <c r="D14" s="1"/>
      <c r="E14" s="1"/>
      <c r="F14" s="1"/>
    </row>
    <row r="15" spans="1:14" x14ac:dyDescent="0.3">
      <c r="A15" s="1"/>
      <c r="B15" s="1"/>
      <c r="C15" s="1"/>
      <c r="D15" s="1"/>
      <c r="E15" s="1"/>
      <c r="F15" s="1"/>
    </row>
    <row r="16" spans="1:14" x14ac:dyDescent="0.3">
      <c r="A16" s="1"/>
      <c r="B16" s="1"/>
      <c r="C16" s="1"/>
      <c r="D16" s="1"/>
      <c r="E16" s="1"/>
      <c r="F16" s="1"/>
    </row>
    <row r="17" spans="1:14" x14ac:dyDescent="0.3">
      <c r="A17" s="1"/>
      <c r="B17" s="1"/>
      <c r="C17" s="1"/>
      <c r="D17" s="1" t="str">
        <f>IFERROR(VLOOKUP(A17,'Tabela Integrada'!$B:$R,17,0),"")</f>
        <v/>
      </c>
      <c r="E17" s="1" t="str">
        <f t="shared" ref="E17:E18" si="0">IFERROR((C17*D17),"")</f>
        <v/>
      </c>
      <c r="F17" s="1"/>
    </row>
    <row r="18" spans="1:14" x14ac:dyDescent="0.3">
      <c r="A18" s="1"/>
      <c r="B18" s="1"/>
      <c r="C18" s="1"/>
      <c r="D18" s="1" t="str">
        <f>IFERROR(VLOOKUP(A18,'Tabela Integrada'!$B:$R,17,0),"")</f>
        <v/>
      </c>
      <c r="E18" s="1" t="str">
        <f t="shared" si="0"/>
        <v/>
      </c>
      <c r="F18" s="1"/>
    </row>
    <row r="19" spans="1:14" x14ac:dyDescent="0.3">
      <c r="F19" s="9"/>
    </row>
    <row r="20" spans="1:14" ht="33" customHeight="1" x14ac:dyDescent="0.3">
      <c r="A20" s="107" t="s">
        <v>27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</row>
    <row r="21" spans="1:14" s="11" customFormat="1" ht="28.8" x14ac:dyDescent="0.3">
      <c r="A21" s="10" t="s">
        <v>28</v>
      </c>
      <c r="B21" s="10" t="s">
        <v>29</v>
      </c>
      <c r="C21" s="10" t="s">
        <v>30</v>
      </c>
      <c r="D21" s="10" t="s">
        <v>31</v>
      </c>
      <c r="E21" s="10" t="s">
        <v>32</v>
      </c>
      <c r="F21" s="10" t="s">
        <v>33</v>
      </c>
      <c r="G21" s="10" t="s">
        <v>34</v>
      </c>
      <c r="H21" s="10" t="s">
        <v>35</v>
      </c>
      <c r="I21" s="10" t="s">
        <v>36</v>
      </c>
      <c r="J21" s="10" t="s">
        <v>37</v>
      </c>
      <c r="K21" s="10" t="s">
        <v>38</v>
      </c>
      <c r="L21" s="10" t="s">
        <v>39</v>
      </c>
      <c r="M21" s="10" t="s">
        <v>40</v>
      </c>
      <c r="N21" s="10" t="s">
        <v>41</v>
      </c>
    </row>
    <row r="22" spans="1:14" x14ac:dyDescent="0.3">
      <c r="A22" s="1" t="s">
        <v>21</v>
      </c>
      <c r="B22" s="12">
        <f>C9/D4</f>
        <v>21.5</v>
      </c>
      <c r="C22" s="13">
        <f>IFERROR(((VLOOKUP($A22,'Tabela Integrada'!$B:$R,3,0))*$B22/100),"")</f>
        <v>0</v>
      </c>
      <c r="D22" s="13">
        <f>IFERROR(((VLOOKUP($A22,'Tabela Integrada'!$B:$R,4,0))*$B22/100),"")</f>
        <v>0</v>
      </c>
      <c r="E22" s="13">
        <f>IFERROR(((VLOOKUP($A22,'Tabela Integrada'!$B:$R,5,0))*$B22/100),"")</f>
        <v>0</v>
      </c>
      <c r="F22" s="13">
        <f>IFERROR(((VLOOKUP($A22,'Tabela Integrada'!$B:$R,6,0))*$B22/100),"")</f>
        <v>0</v>
      </c>
      <c r="G22" s="13">
        <f>IFERROR(((VLOOKUP($A22,'Tabela Integrada'!$B:$R,7,0))*$B22/100),"")</f>
        <v>0</v>
      </c>
      <c r="H22" s="13">
        <f>IFERROR(((VLOOKUP($A22,'Tabela Integrada'!$B:$R,8,0))*$B22/100),"")</f>
        <v>0</v>
      </c>
      <c r="I22" s="13">
        <f>IFERROR(((VLOOKUP($A22,'Tabela Integrada'!$B:$R,9,0))*$B22/100),"")</f>
        <v>0</v>
      </c>
      <c r="J22" s="13">
        <f>IFERROR(((VLOOKUP($A22,'Tabela Integrada'!$B:$R,10,0))*$B22/100),"")</f>
        <v>0</v>
      </c>
      <c r="K22" s="13">
        <f>IFERROR(((VLOOKUP($A22,'Tabela Integrada'!$B:$R,11,0))*$B22/100),"")</f>
        <v>0</v>
      </c>
      <c r="L22" s="13">
        <f>IFERROR(((VLOOKUP($A22,'Tabela Integrada'!$B:$R,12,0))*$B22/100),"")</f>
        <v>0</v>
      </c>
      <c r="M22" s="13">
        <f>IFERROR(((VLOOKUP($A22,'Tabela Integrada'!$B:$R,13,0))*$B22/100),"")</f>
        <v>0</v>
      </c>
      <c r="N22" s="13">
        <f>IFERROR(((VLOOKUP($A22,'Tabela Integrada'!$B:$R,14,0))*$B22/100),"")</f>
        <v>0</v>
      </c>
    </row>
    <row r="23" spans="1:14" x14ac:dyDescent="0.3">
      <c r="A23" s="1" t="str">
        <f>A10</f>
        <v>Leite integral</v>
      </c>
      <c r="B23" s="12">
        <f>C10/D5</f>
        <v>1.25</v>
      </c>
      <c r="C23" s="13">
        <f>IFERROR(((VLOOKUP($A23,'Tabela Integrada'!$B:$R,3,0))*B23/100),"")</f>
        <v>0.75</v>
      </c>
      <c r="D23" s="13">
        <f>IFERROR(((VLOOKUP($A23,'Tabela Integrada'!$B:$R,4,0))*$B23/100),"")</f>
        <v>4.0625000000000001E-2</v>
      </c>
      <c r="E23" s="13">
        <f>IFERROR(((VLOOKUP($A23,'Tabela Integrada'!$B:$R,5,0))*$B23/100),"")</f>
        <v>4.0250000000000001E-2</v>
      </c>
      <c r="F23" s="13">
        <f>IFERROR(((VLOOKUP($A23,'Tabela Integrada'!$B:$R,6,0))*$B23/100),"")</f>
        <v>5.6499999999999995E-2</v>
      </c>
      <c r="G23" s="13">
        <f>IFERROR(((VLOOKUP($A23,'Tabela Integrada'!$B:$R,7,0))*$B23/100),"")</f>
        <v>0</v>
      </c>
      <c r="H23" s="13">
        <f>IFERROR(((VLOOKUP($A23,'Tabela Integrada'!$B:$R,8,0))*$B23/100),"")</f>
        <v>0.13112500000000002</v>
      </c>
      <c r="I23" s="13">
        <f>IFERROR(((VLOOKUP($A23,'Tabela Integrada'!$B:$R,9,0))*$B23/100),"")</f>
        <v>0</v>
      </c>
      <c r="J23" s="13">
        <f>IFERROR(((VLOOKUP($A23,'Tabela Integrada'!$B:$R,10,0))*$B23/100),"")</f>
        <v>1.5322499999999999</v>
      </c>
      <c r="K23" s="13">
        <f>IFERROR(((VLOOKUP($A23,'Tabela Integrada'!$B:$R,11,0))*$B23/100),"")</f>
        <v>0</v>
      </c>
      <c r="L23" s="13">
        <f>IFERROR(((VLOOKUP($A23,'Tabela Integrada'!$B:$R,12,0))*$B23/100),"")</f>
        <v>0.79700000000000004</v>
      </c>
      <c r="M23" s="13">
        <f>IFERROR(((VLOOKUP($A23,'Tabela Integrada'!$B:$R,13,0))*$B23/100),"")</f>
        <v>1.6648750000000001</v>
      </c>
      <c r="N23" s="13">
        <f>IFERROR(((VLOOKUP($A23,'Tabela Integrada'!$B:$R,14,0))*$B23/100),"")</f>
        <v>0</v>
      </c>
    </row>
    <row r="24" spans="1:14" x14ac:dyDescent="0.3">
      <c r="A24" s="1">
        <f>A11</f>
        <v>0</v>
      </c>
      <c r="B24" s="12">
        <f>C11/D4</f>
        <v>0</v>
      </c>
      <c r="C24" s="13" t="str">
        <f>IFERROR(((VLOOKUP($A24,'Tabela Integrada'!$B:$R,3,0))*B24/100),"")</f>
        <v/>
      </c>
      <c r="D24" s="13" t="str">
        <f>IFERROR(((VLOOKUP($A24,'Tabela Integrada'!$B:$R,4,0))*$B24/100),"")</f>
        <v/>
      </c>
      <c r="E24" s="13" t="str">
        <f>IFERROR(((VLOOKUP($A24,'Tabela Integrada'!$B:$R,5,0))*$B24/100),"")</f>
        <v/>
      </c>
      <c r="F24" s="13" t="str">
        <f>IFERROR(((VLOOKUP($A24,'Tabela Integrada'!$B:$R,6,0))*$B24/100),"")</f>
        <v/>
      </c>
      <c r="G24" s="13" t="str">
        <f>IFERROR(((VLOOKUP($A24,'Tabela Integrada'!$B:$R,7,0))*$B24/100),"")</f>
        <v/>
      </c>
      <c r="H24" s="13" t="str">
        <f>IFERROR(((VLOOKUP($A24,'Tabela Integrada'!$B:$R,8,0))*$B24/100),"")</f>
        <v/>
      </c>
      <c r="I24" s="13" t="str">
        <f>IFERROR(((VLOOKUP($A24,'Tabela Integrada'!$B:$R,9,0))*$B24/100),"")</f>
        <v/>
      </c>
      <c r="J24" s="13" t="str">
        <f>IFERROR(((VLOOKUP($A24,'Tabela Integrada'!$B:$R,10,0))*$B24/100),"")</f>
        <v/>
      </c>
      <c r="K24" s="13" t="str">
        <f>IFERROR(((VLOOKUP($A24,'Tabela Integrada'!$B:$R,11,0))*$B24/100),"")</f>
        <v/>
      </c>
      <c r="L24" s="13" t="str">
        <f>IFERROR(((VLOOKUP($A24,'Tabela Integrada'!$B:$R,12,0))*$B24/100),"")</f>
        <v/>
      </c>
      <c r="M24" s="13" t="str">
        <f>IFERROR(((VLOOKUP($A24,'Tabela Integrada'!$B:$R,13,0))*$B24/100),"")</f>
        <v/>
      </c>
      <c r="N24" s="13" t="str">
        <f>IFERROR(((VLOOKUP($A24,'Tabela Integrada'!$B:$R,14,0))*$B24/100),"")</f>
        <v/>
      </c>
    </row>
    <row r="25" spans="1:14" x14ac:dyDescent="0.3">
      <c r="A25" s="1">
        <f>A12</f>
        <v>0</v>
      </c>
      <c r="B25" s="12">
        <f>C12/D4</f>
        <v>0</v>
      </c>
      <c r="C25" s="13" t="str">
        <f>IFERROR(((VLOOKUP($A25,'Tabela Integrada'!$B:$R,3,0))*B25/100),"")</f>
        <v/>
      </c>
      <c r="D25" s="13" t="str">
        <f>IFERROR(((VLOOKUP($A25,'Tabela Integrada'!$B:$R,4,0))*$B25/100),"")</f>
        <v/>
      </c>
      <c r="E25" s="13" t="str">
        <f>IFERROR(((VLOOKUP($A25,'Tabela Integrada'!$B:$R,5,0))*$B25/100),"")</f>
        <v/>
      </c>
      <c r="F25" s="13" t="str">
        <f>IFERROR(((VLOOKUP($A25,'Tabela Integrada'!$B:$R,6,0))*$B25/100),"")</f>
        <v/>
      </c>
      <c r="G25" s="13" t="str">
        <f>IFERROR(((VLOOKUP($A25,'Tabela Integrada'!$B:$R,7,0))*$B25/100),"")</f>
        <v/>
      </c>
      <c r="H25" s="13" t="str">
        <f>IFERROR(((VLOOKUP($A25,'Tabela Integrada'!$B:$R,8,0))*$B25/100),"")</f>
        <v/>
      </c>
      <c r="I25" s="13" t="str">
        <f>IFERROR(((VLOOKUP($A25,'Tabela Integrada'!$B:$R,9,0))*$B25/100),"")</f>
        <v/>
      </c>
      <c r="J25" s="13" t="str">
        <f>IFERROR(((VLOOKUP($A25,'Tabela Integrada'!$B:$R,10,0))*$B25/100),"")</f>
        <v/>
      </c>
      <c r="K25" s="13" t="str">
        <f>IFERROR(((VLOOKUP($A25,'Tabela Integrada'!$B:$R,11,0))*$B25/100),"")</f>
        <v/>
      </c>
      <c r="L25" s="13" t="str">
        <f>IFERROR(((VLOOKUP($A25,'Tabela Integrada'!$B:$R,12,0))*$B25/100),"")</f>
        <v/>
      </c>
      <c r="M25" s="13" t="str">
        <f>IFERROR(((VLOOKUP($A25,'Tabela Integrada'!$B:$R,13,0))*$B25/100),"")</f>
        <v/>
      </c>
      <c r="N25" s="13" t="str">
        <f>IFERROR(((VLOOKUP($A25,'Tabela Integrada'!$B:$R,14,0))*$B25/100),"")</f>
        <v/>
      </c>
    </row>
    <row r="26" spans="1:14" x14ac:dyDescent="0.3">
      <c r="A26" s="1">
        <f>A13</f>
        <v>0</v>
      </c>
      <c r="B26" s="12">
        <f>C13/D4</f>
        <v>0</v>
      </c>
      <c r="C26" s="13" t="str">
        <f>IFERROR(((VLOOKUP($A26,'Tabela Integrada'!$B:$R,3,0))*B26/100),"")</f>
        <v/>
      </c>
      <c r="D26" s="13" t="str">
        <f>IFERROR(((VLOOKUP($A26,'Tabela Integrada'!$B:$R,4,0))*$B26/100),"")</f>
        <v/>
      </c>
      <c r="E26" s="13" t="str">
        <f>IFERROR(((VLOOKUP($A26,'Tabela Integrada'!$B:$R,5,0))*$B26/100),"")</f>
        <v/>
      </c>
      <c r="F26" s="13" t="str">
        <f>IFERROR(((VLOOKUP($A26,'Tabela Integrada'!$B:$R,6,0))*$B26/100),"")</f>
        <v/>
      </c>
      <c r="G26" s="13" t="str">
        <f>IFERROR(((VLOOKUP($A26,'Tabela Integrada'!$B:$R,7,0))*$B26/100),"")</f>
        <v/>
      </c>
      <c r="H26" s="13" t="str">
        <f>IFERROR(((VLOOKUP($A26,'Tabela Integrada'!$B:$R,8,0))*$B26/100),"")</f>
        <v/>
      </c>
      <c r="I26" s="13" t="str">
        <f>IFERROR(((VLOOKUP($A26,'Tabela Integrada'!$B:$R,9,0))*$B26/100),"")</f>
        <v/>
      </c>
      <c r="J26" s="13" t="str">
        <f>IFERROR(((VLOOKUP($A26,'Tabela Integrada'!$B:$R,10,0))*$B26/100),"")</f>
        <v/>
      </c>
      <c r="K26" s="13" t="str">
        <f>IFERROR(((VLOOKUP($A26,'Tabela Integrada'!$B:$R,11,0))*$B26/100),"")</f>
        <v/>
      </c>
      <c r="L26" s="13" t="str">
        <f>IFERROR(((VLOOKUP($A26,'Tabela Integrada'!$B:$R,12,0))*$B26/100),"")</f>
        <v/>
      </c>
      <c r="M26" s="13" t="str">
        <f>IFERROR(((VLOOKUP($A26,'Tabela Integrada'!$B:$R,13,0))*$B26/100),"")</f>
        <v/>
      </c>
      <c r="N26" s="13" t="str">
        <f>IFERROR(((VLOOKUP($A26,'Tabela Integrada'!$B:$R,14,0))*$B26/100),"")</f>
        <v/>
      </c>
    </row>
    <row r="27" spans="1:14" x14ac:dyDescent="0.3">
      <c r="A27" s="1">
        <f>A14</f>
        <v>0</v>
      </c>
      <c r="B27" s="12">
        <f>C14/D4</f>
        <v>0</v>
      </c>
      <c r="C27" s="13" t="str">
        <f>IFERROR(((VLOOKUP($A27,'Tabela Integrada'!$B:$R,3,0))*B27/100),"")</f>
        <v/>
      </c>
      <c r="D27" s="13" t="str">
        <f>IFERROR(((VLOOKUP($A27,'Tabela Integrada'!$B:$R,4,0))*$B27/100),"")</f>
        <v/>
      </c>
      <c r="E27" s="13" t="str">
        <f>IFERROR(((VLOOKUP($A27,'Tabela Integrada'!$B:$R,5,0))*$B27/100),"")</f>
        <v/>
      </c>
      <c r="F27" s="13" t="str">
        <f>IFERROR(((VLOOKUP($A27,'Tabela Integrada'!$B:$R,6,0))*$B27/100),"")</f>
        <v/>
      </c>
      <c r="G27" s="13" t="str">
        <f>IFERROR(((VLOOKUP($A27,'Tabela Integrada'!$B:$R,7,0))*$B27/100),"")</f>
        <v/>
      </c>
      <c r="H27" s="13" t="str">
        <f>IFERROR(((VLOOKUP($A27,'Tabela Integrada'!$B:$R,8,0))*$B27/100),"")</f>
        <v/>
      </c>
      <c r="I27" s="13" t="str">
        <f>IFERROR(((VLOOKUP($A27,'Tabela Integrada'!$B:$R,9,0))*$B27/100),"")</f>
        <v/>
      </c>
      <c r="J27" s="13" t="str">
        <f>IFERROR(((VLOOKUP($A27,'Tabela Integrada'!$B:$R,10,0))*$B27/100),"")</f>
        <v/>
      </c>
      <c r="K27" s="13" t="str">
        <f>IFERROR(((VLOOKUP($A27,'Tabela Integrada'!$B:$R,11,0))*$B27/100),"")</f>
        <v/>
      </c>
      <c r="L27" s="13" t="str">
        <f>IFERROR(((VLOOKUP($A27,'Tabela Integrada'!$B:$R,12,0))*$B27/100),"")</f>
        <v/>
      </c>
      <c r="M27" s="13" t="str">
        <f>IFERROR(((VLOOKUP($A27,'Tabela Integrada'!$B:$R,13,0))*$B27/100),"")</f>
        <v/>
      </c>
      <c r="N27" s="13" t="str">
        <f>IFERROR(((VLOOKUP($A27,'Tabela Integrada'!$B:$R,14,0))*$B27/100),"")</f>
        <v/>
      </c>
    </row>
    <row r="28" spans="1:14" x14ac:dyDescent="0.3">
      <c r="A28" s="1">
        <f>A15</f>
        <v>0</v>
      </c>
      <c r="B28" s="12">
        <f>C15/D4</f>
        <v>0</v>
      </c>
      <c r="C28" s="13" t="str">
        <f>IFERROR(((VLOOKUP($A28,'Tabela Integrada'!$B:$R,3,0))*B28/100),"")</f>
        <v/>
      </c>
      <c r="D28" s="13" t="str">
        <f>IFERROR(((VLOOKUP($A28,'Tabela Integrada'!$B:$R,4,0))*$B28/100),"")</f>
        <v/>
      </c>
      <c r="E28" s="13" t="str">
        <f>IFERROR(((VLOOKUP($A28,'Tabela Integrada'!$B:$R,5,0))*$B28/100),"")</f>
        <v/>
      </c>
      <c r="F28" s="13" t="str">
        <f>IFERROR(((VLOOKUP($A28,'Tabela Integrada'!$B:$R,6,0))*$B28/100),"")</f>
        <v/>
      </c>
      <c r="G28" s="13" t="str">
        <f>IFERROR(((VLOOKUP($A28,'Tabela Integrada'!$B:$R,7,0))*$B28/100),"")</f>
        <v/>
      </c>
      <c r="H28" s="13" t="str">
        <f>IFERROR(((VLOOKUP($A28,'Tabela Integrada'!$B:$R,8,0))*$B28/100),"")</f>
        <v/>
      </c>
      <c r="I28" s="13" t="str">
        <f>IFERROR(((VLOOKUP($A28,'Tabela Integrada'!$B:$R,9,0))*$B28/100),"")</f>
        <v/>
      </c>
      <c r="J28" s="13" t="str">
        <f>IFERROR(((VLOOKUP($A28,'Tabela Integrada'!$B:$R,10,0))*$B28/100),"")</f>
        <v/>
      </c>
      <c r="K28" s="13" t="str">
        <f>IFERROR(((VLOOKUP($A28,'Tabela Integrada'!$B:$R,11,0))*$B28/100),"")</f>
        <v/>
      </c>
      <c r="L28" s="13" t="str">
        <f>IFERROR(((VLOOKUP($A28,'Tabela Integrada'!$B:$R,12,0))*$B28/100),"")</f>
        <v/>
      </c>
      <c r="M28" s="13" t="str">
        <f>IFERROR(((VLOOKUP($A28,'Tabela Integrada'!$B:$R,13,0))*$B28/100),"")</f>
        <v/>
      </c>
      <c r="N28" s="13" t="str">
        <f>IFERROR(((VLOOKUP($A28,'Tabela Integrada'!$B:$R,14,0))*$B28/100),"")</f>
        <v/>
      </c>
    </row>
    <row r="29" spans="1:14" x14ac:dyDescent="0.3">
      <c r="A29" s="1">
        <f>A16</f>
        <v>0</v>
      </c>
      <c r="B29" s="12">
        <f>C16/D4</f>
        <v>0</v>
      </c>
      <c r="C29" s="13" t="str">
        <f>IFERROR(((VLOOKUP($A29,'Tabela Integrada'!$B:$R,3,0))*B29/100),"")</f>
        <v/>
      </c>
      <c r="D29" s="13" t="str">
        <f>IFERROR(((VLOOKUP($A29,'Tabela Integrada'!$B:$R,4,0))*$B29/100),"")</f>
        <v/>
      </c>
      <c r="E29" s="13" t="str">
        <f>IFERROR(((VLOOKUP($A29,'Tabela Integrada'!$B:$R,5,0))*$B29/100),"")</f>
        <v/>
      </c>
      <c r="F29" s="13" t="str">
        <f>IFERROR(((VLOOKUP($A29,'Tabela Integrada'!$B:$R,6,0))*$B29/100),"")</f>
        <v/>
      </c>
      <c r="G29" s="13" t="str">
        <f>IFERROR(((VLOOKUP($A29,'Tabela Integrada'!$B:$R,7,0))*$B29/100),"")</f>
        <v/>
      </c>
      <c r="H29" s="13" t="str">
        <f>IFERROR(((VLOOKUP($A29,'Tabela Integrada'!$B:$R,8,0))*$B29/100),"")</f>
        <v/>
      </c>
      <c r="I29" s="13" t="str">
        <f>IFERROR(((VLOOKUP($A29,'Tabela Integrada'!$B:$R,9,0))*$B29/100),"")</f>
        <v/>
      </c>
      <c r="J29" s="13" t="str">
        <f>IFERROR(((VLOOKUP($A29,'Tabela Integrada'!$B:$R,10,0))*$B29/100),"")</f>
        <v/>
      </c>
      <c r="K29" s="13" t="str">
        <f>IFERROR(((VLOOKUP($A29,'Tabela Integrada'!$B:$R,11,0))*$B29/100),"")</f>
        <v/>
      </c>
      <c r="L29" s="13" t="str">
        <f>IFERROR(((VLOOKUP($A29,'Tabela Integrada'!$B:$R,12,0))*$B29/100),"")</f>
        <v/>
      </c>
      <c r="M29" s="13" t="str">
        <f>IFERROR(((VLOOKUP($A29,'Tabela Integrada'!$B:$R,13,0))*$B29/100),"")</f>
        <v/>
      </c>
      <c r="N29" s="13" t="str">
        <f>IFERROR(((VLOOKUP($A29,'Tabela Integrada'!$B:$R,14,0))*$B29/100),"")</f>
        <v/>
      </c>
    </row>
    <row r="30" spans="1:14" x14ac:dyDescent="0.3">
      <c r="A30" s="1">
        <f>A17</f>
        <v>0</v>
      </c>
      <c r="B30" s="12">
        <f>C17/D4</f>
        <v>0</v>
      </c>
      <c r="C30" s="13" t="str">
        <f>IFERROR(((VLOOKUP($A30,'Tabela Integrada'!$B:$R,3,0))*B30/100),"")</f>
        <v/>
      </c>
      <c r="D30" s="13" t="str">
        <f>IFERROR(((VLOOKUP($A30,'Tabela Integrada'!$B:$R,4,0))*$B30/100),"")</f>
        <v/>
      </c>
      <c r="E30" s="13" t="str">
        <f>IFERROR(((VLOOKUP($A30,'Tabela Integrada'!$B:$R,5,0))*$B30/100),"")</f>
        <v/>
      </c>
      <c r="F30" s="13" t="str">
        <f>IFERROR(((VLOOKUP($A30,'Tabela Integrada'!$B:$R,6,0))*$B30/100),"")</f>
        <v/>
      </c>
      <c r="G30" s="13" t="str">
        <f>IFERROR(((VLOOKUP($A30,'Tabela Integrada'!$B:$R,7,0))*$B30/100),"")</f>
        <v/>
      </c>
      <c r="H30" s="13" t="str">
        <f>IFERROR(((VLOOKUP($A30,'Tabela Integrada'!$B:$R,8,0))*$B30/100),"")</f>
        <v/>
      </c>
      <c r="I30" s="13" t="str">
        <f>IFERROR(((VLOOKUP($A30,'Tabela Integrada'!$B:$R,9,0))*$B30/100),"")</f>
        <v/>
      </c>
      <c r="J30" s="13" t="str">
        <f>IFERROR(((VLOOKUP($A30,'Tabela Integrada'!$B:$R,10,0))*$B30/100),"")</f>
        <v/>
      </c>
      <c r="K30" s="13" t="str">
        <f>IFERROR(((VLOOKUP($A30,'Tabela Integrada'!$B:$R,11,0))*$B30/100),"")</f>
        <v/>
      </c>
      <c r="L30" s="13" t="str">
        <f>IFERROR(((VLOOKUP($A30,'Tabela Integrada'!$B:$R,12,0))*$B30/100),"")</f>
        <v/>
      </c>
      <c r="M30" s="13" t="str">
        <f>IFERROR(((VLOOKUP($A30,'Tabela Integrada'!$B:$R,13,0))*$B30/100),"")</f>
        <v/>
      </c>
      <c r="N30" s="13" t="str">
        <f>IFERROR(((VLOOKUP($A30,'Tabela Integrada'!$B:$R,14,0))*$B30/100),"")</f>
        <v/>
      </c>
    </row>
    <row r="31" spans="1:14" x14ac:dyDescent="0.3">
      <c r="A31" s="1">
        <f>A18</f>
        <v>0</v>
      </c>
      <c r="B31" s="12">
        <f>C18/D4</f>
        <v>0</v>
      </c>
      <c r="C31" s="13" t="str">
        <f>IFERROR(((VLOOKUP($A31,'Tabela Integrada'!$B:$R,3,0))*B31/100),"")</f>
        <v/>
      </c>
      <c r="D31" s="13" t="str">
        <f>IFERROR(((VLOOKUP($A31,'Tabela Integrada'!$B:$R,4,0))*$B31/100),"")</f>
        <v/>
      </c>
      <c r="E31" s="13" t="str">
        <f>IFERROR(((VLOOKUP($A31,'Tabela Integrada'!$B:$R,5,0))*$B31/100),"")</f>
        <v/>
      </c>
      <c r="F31" s="13" t="str">
        <f>IFERROR(((VLOOKUP($A31,'Tabela Integrada'!$B:$R,6,0))*$B31/100),"")</f>
        <v/>
      </c>
      <c r="G31" s="13" t="str">
        <f>IFERROR(((VLOOKUP($A31,'Tabela Integrada'!$B:$R,7,0))*$B31/100),"")</f>
        <v/>
      </c>
      <c r="H31" s="13" t="str">
        <f>IFERROR(((VLOOKUP($A31,'Tabela Integrada'!$B:$R,8,0))*$B31/100),"")</f>
        <v/>
      </c>
      <c r="I31" s="13" t="str">
        <f>IFERROR(((VLOOKUP($A31,'Tabela Integrada'!$B:$R,9,0))*$B31/100),"")</f>
        <v/>
      </c>
      <c r="J31" s="13" t="str">
        <f>IFERROR(((VLOOKUP($A31,'Tabela Integrada'!$B:$R,10,0))*$B31/100),"")</f>
        <v/>
      </c>
      <c r="K31" s="13" t="str">
        <f>IFERROR(((VLOOKUP($A31,'Tabela Integrada'!$B:$R,11,0))*$B31/100),"")</f>
        <v/>
      </c>
      <c r="L31" s="13" t="str">
        <f>IFERROR(((VLOOKUP($A31,'Tabela Integrada'!$B:$R,12,0))*$B31/100),"")</f>
        <v/>
      </c>
      <c r="M31" s="13" t="str">
        <f>IFERROR(((VLOOKUP($A31,'Tabela Integrada'!$B:$R,13,0))*$B31/100),"")</f>
        <v/>
      </c>
      <c r="N31" s="13" t="str">
        <f>IFERROR(((VLOOKUP($A31,'Tabela Integrada'!$B:$R,14,0))*$B31/100),"")</f>
        <v/>
      </c>
    </row>
    <row r="32" spans="1:14" ht="15.6" x14ac:dyDescent="0.3">
      <c r="A32" s="14" t="s">
        <v>43</v>
      </c>
      <c r="B32" s="15">
        <f>SUM(B22:B31)</f>
        <v>22.75</v>
      </c>
      <c r="C32" s="15">
        <f>SUM(C22:C31)</f>
        <v>0.75</v>
      </c>
      <c r="D32" s="15">
        <f>SUM(D22:D31)</f>
        <v>4.0625000000000001E-2</v>
      </c>
      <c r="E32" s="15">
        <f>SUM(E22:E31)</f>
        <v>4.0250000000000001E-2</v>
      </c>
      <c r="F32" s="15">
        <f>SUM(F22:F31)</f>
        <v>5.6499999999999995E-2</v>
      </c>
      <c r="G32" s="15">
        <f>SUM(G22:G31)</f>
        <v>0</v>
      </c>
      <c r="H32" s="15">
        <f>SUM(H22:H31)</f>
        <v>0.13112500000000002</v>
      </c>
      <c r="I32" s="15">
        <f>SUM(I22:I31)</f>
        <v>0</v>
      </c>
      <c r="J32" s="15">
        <f>SUM(J22:J31)</f>
        <v>1.5322499999999999</v>
      </c>
      <c r="K32" s="15">
        <f>SUM(K22:K31)</f>
        <v>0</v>
      </c>
      <c r="L32" s="15">
        <f>SUM(L22:L31)</f>
        <v>0.79700000000000004</v>
      </c>
      <c r="M32" s="15">
        <f>SUM(M22:M31)</f>
        <v>1.6648750000000001</v>
      </c>
      <c r="N32" s="15">
        <f>SUM(N22:N31)</f>
        <v>0</v>
      </c>
    </row>
    <row r="35" spans="1:3" ht="24.75" customHeight="1" x14ac:dyDescent="0.3">
      <c r="A35" s="103" t="s">
        <v>44</v>
      </c>
      <c r="B35" s="103"/>
      <c r="C35" s="103"/>
    </row>
    <row r="36" spans="1:3" x14ac:dyDescent="0.3">
      <c r="A36" s="16"/>
      <c r="B36" s="16" t="s">
        <v>45</v>
      </c>
      <c r="C36" s="16" t="s">
        <v>46</v>
      </c>
    </row>
    <row r="37" spans="1:3" x14ac:dyDescent="0.3">
      <c r="A37" s="100" t="s">
        <v>47</v>
      </c>
      <c r="B37" s="17">
        <f>D32</f>
        <v>4.0625000000000001E-2</v>
      </c>
      <c r="C37" s="17">
        <f>B37*100/B40</f>
        <v>29.572338489535941</v>
      </c>
    </row>
    <row r="38" spans="1:3" x14ac:dyDescent="0.3">
      <c r="A38" s="100" t="s">
        <v>48</v>
      </c>
      <c r="B38" s="17">
        <f>E32</f>
        <v>4.0250000000000001E-2</v>
      </c>
      <c r="C38" s="17">
        <f>B38*100/B40</f>
        <v>29.299363057324843</v>
      </c>
    </row>
    <row r="39" spans="1:3" x14ac:dyDescent="0.3">
      <c r="A39" s="100" t="s">
        <v>49</v>
      </c>
      <c r="B39" s="17">
        <f>F32</f>
        <v>5.6499999999999995E-2</v>
      </c>
      <c r="C39" s="17">
        <f>B39*100/B40</f>
        <v>41.128298453139216</v>
      </c>
    </row>
    <row r="40" spans="1:3" x14ac:dyDescent="0.3">
      <c r="A40" s="100" t="s">
        <v>50</v>
      </c>
      <c r="B40" s="17">
        <f>SUM(B37:B39)</f>
        <v>0.137375</v>
      </c>
      <c r="C40" s="17">
        <f>SUM(C37:C39)</f>
        <v>100</v>
      </c>
    </row>
  </sheetData>
  <mergeCells count="5">
    <mergeCell ref="A20:N20"/>
    <mergeCell ref="A35:C35"/>
    <mergeCell ref="B3:F3"/>
    <mergeCell ref="A2:F2"/>
    <mergeCell ref="A1:E1"/>
  </mergeCells>
  <dataValidations count="1">
    <dataValidation type="list" allowBlank="1" showInputMessage="1" showErrorMessage="1" sqref="A9:A18 A22:A31" xr:uid="{00000000-0002-0000-0000-000000000000}">
      <formula1>Manjar!Alimento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0"/>
  <sheetViews>
    <sheetView zoomScale="90" zoomScaleNormal="90" workbookViewId="0">
      <selection activeCell="F9" sqref="F9:F17"/>
    </sheetView>
  </sheetViews>
  <sheetFormatPr defaultRowHeight="14.4" x14ac:dyDescent="0.3"/>
  <cols>
    <col min="1" max="1" width="23.21875" bestFit="1" customWidth="1"/>
    <col min="2" max="2" width="13.44140625" bestFit="1" customWidth="1"/>
    <col min="3" max="4" width="20.88671875" bestFit="1" customWidth="1"/>
    <col min="5" max="6" width="23.6640625" bestFit="1" customWidth="1"/>
    <col min="7" max="7" width="16.5546875" bestFit="1" customWidth="1"/>
    <col min="8" max="8" width="10" bestFit="1" customWidth="1"/>
    <col min="9" max="9" width="6.109375" bestFit="1" customWidth="1"/>
    <col min="10" max="10" width="7.21875" bestFit="1" customWidth="1"/>
    <col min="11" max="11" width="5.77734375" bestFit="1" customWidth="1"/>
    <col min="12" max="12" width="7.21875" bestFit="1" customWidth="1"/>
    <col min="13" max="13" width="8.33203125" bestFit="1" customWidth="1"/>
    <col min="14" max="14" width="5.21875" bestFit="1" customWidth="1"/>
    <col min="15" max="1025" width="8.6640625" customWidth="1"/>
  </cols>
  <sheetData>
    <row r="1" spans="1:14" ht="61.5" customHeight="1" x14ac:dyDescent="0.3">
      <c r="A1" s="104" t="s">
        <v>0</v>
      </c>
      <c r="B1" s="104"/>
      <c r="C1" s="104"/>
      <c r="D1" s="104"/>
      <c r="E1" s="104"/>
      <c r="F1" s="11"/>
    </row>
    <row r="2" spans="1:14" ht="30" customHeight="1" x14ac:dyDescent="0.3">
      <c r="A2" s="108" t="s">
        <v>80</v>
      </c>
      <c r="B2" s="108"/>
      <c r="C2" s="108"/>
      <c r="D2" s="108"/>
      <c r="E2" s="108"/>
      <c r="F2" s="108"/>
      <c r="G2" s="101"/>
      <c r="H2" s="101"/>
      <c r="I2" s="101"/>
      <c r="J2" s="101"/>
      <c r="K2" s="101"/>
      <c r="L2" s="101"/>
      <c r="M2" s="101"/>
      <c r="N2" s="101"/>
    </row>
    <row r="3" spans="1:14" ht="15.6" x14ac:dyDescent="0.3">
      <c r="A3" s="2" t="s">
        <v>2</v>
      </c>
      <c r="B3" s="109">
        <v>44504</v>
      </c>
      <c r="C3" s="110"/>
      <c r="D3" s="110"/>
      <c r="E3" s="110"/>
      <c r="F3" s="111"/>
    </row>
    <row r="4" spans="1:14" x14ac:dyDescent="0.3">
      <c r="A4" s="3" t="s">
        <v>3</v>
      </c>
      <c r="B4" s="95" t="s">
        <v>81</v>
      </c>
      <c r="C4" s="3" t="s">
        <v>5</v>
      </c>
      <c r="D4" s="4">
        <f>D5/D6</f>
        <v>133.33333333333334</v>
      </c>
      <c r="E4" s="5" t="s">
        <v>6</v>
      </c>
      <c r="F4" s="96">
        <f>SUM(F9:F18)</f>
        <v>87.72</v>
      </c>
    </row>
    <row r="5" spans="1:14" x14ac:dyDescent="0.3">
      <c r="A5" s="5" t="s">
        <v>7</v>
      </c>
      <c r="B5" s="95" t="s">
        <v>82</v>
      </c>
      <c r="C5" s="3" t="s">
        <v>9</v>
      </c>
      <c r="D5" s="6">
        <v>20000</v>
      </c>
      <c r="E5" s="5" t="s">
        <v>10</v>
      </c>
      <c r="F5" s="96">
        <f>F4/D4</f>
        <v>0.65789999999999993</v>
      </c>
    </row>
    <row r="6" spans="1:14" x14ac:dyDescent="0.3">
      <c r="A6" s="5" t="s">
        <v>11</v>
      </c>
      <c r="B6" s="95" t="s">
        <v>12</v>
      </c>
      <c r="C6" s="7" t="s">
        <v>13</v>
      </c>
      <c r="D6" s="8">
        <v>150</v>
      </c>
      <c r="E6" s="5" t="s">
        <v>14</v>
      </c>
      <c r="F6" s="95"/>
    </row>
    <row r="8" spans="1:14" x14ac:dyDescent="0.3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</row>
    <row r="9" spans="1:14" x14ac:dyDescent="0.3">
      <c r="A9" s="1" t="s">
        <v>60</v>
      </c>
      <c r="B9" s="97"/>
      <c r="C9" s="19">
        <v>14250</v>
      </c>
      <c r="D9" s="1">
        <f>IFERROR(VLOOKUP(A9,'Tabela Integrada'!$B:$R,17,0),"")</f>
        <v>1</v>
      </c>
      <c r="E9" s="1">
        <f t="shared" ref="E9:E18" si="0">IFERROR((C9*D9),"")</f>
        <v>14250</v>
      </c>
      <c r="F9" s="119">
        <f>'Tabela Integrada'!Q123</f>
        <v>6.9</v>
      </c>
    </row>
    <row r="10" spans="1:14" x14ac:dyDescent="0.3">
      <c r="A10" s="1" t="s">
        <v>59</v>
      </c>
      <c r="B10" s="97"/>
      <c r="C10" s="1">
        <v>192</v>
      </c>
      <c r="D10" s="1">
        <f>IFERROR(VLOOKUP(A10,'Tabela Integrada'!$B:$R,17,0),"")</f>
        <v>1</v>
      </c>
      <c r="E10" s="1">
        <f t="shared" si="0"/>
        <v>192</v>
      </c>
      <c r="F10" s="119">
        <f>'Tabela Integrada'!Q33</f>
        <v>1.32</v>
      </c>
    </row>
    <row r="11" spans="1:14" x14ac:dyDescent="0.3">
      <c r="A11" s="1" t="s">
        <v>83</v>
      </c>
      <c r="B11" s="1"/>
      <c r="C11" s="1">
        <v>4800</v>
      </c>
      <c r="D11" s="1">
        <f>IFERROR(VLOOKUP(A11,'Tabela Integrada'!$B:$R,17,0),"")</f>
        <v>1</v>
      </c>
      <c r="E11" s="1">
        <f t="shared" si="0"/>
        <v>4800</v>
      </c>
      <c r="F11" s="119">
        <f>'Tabela Integrada'!Q102</f>
        <v>21</v>
      </c>
    </row>
    <row r="12" spans="1:14" x14ac:dyDescent="0.3">
      <c r="A12" s="1" t="s">
        <v>84</v>
      </c>
      <c r="B12" s="1"/>
      <c r="C12" s="1">
        <v>400</v>
      </c>
      <c r="D12" s="1">
        <f>IFERROR(VLOOKUP(A12,'Tabela Integrada'!$B:$R,17,0),"")</f>
        <v>1</v>
      </c>
      <c r="E12" s="1">
        <f t="shared" si="0"/>
        <v>400</v>
      </c>
      <c r="F12" s="119">
        <f>'Tabela Integrada'!Q70</f>
        <v>18.5</v>
      </c>
    </row>
    <row r="13" spans="1:14" x14ac:dyDescent="0.3">
      <c r="A13" s="1" t="s">
        <v>85</v>
      </c>
      <c r="B13" s="1"/>
      <c r="C13" s="1">
        <v>250</v>
      </c>
      <c r="D13" s="1">
        <f>IFERROR(VLOOKUP(A13,'Tabela Integrada'!$B:$R,17,0),"")</f>
        <v>1</v>
      </c>
      <c r="E13" s="1">
        <f t="shared" si="0"/>
        <v>250</v>
      </c>
      <c r="F13" s="119">
        <f>'Tabela Integrada'!Q108</f>
        <v>0</v>
      </c>
    </row>
    <row r="14" spans="1:14" x14ac:dyDescent="0.3">
      <c r="A14" s="1" t="s">
        <v>62</v>
      </c>
      <c r="B14" s="1"/>
      <c r="C14" s="1">
        <v>1435</v>
      </c>
      <c r="D14" s="1">
        <f>IFERROR(VLOOKUP(A14,'Tabela Integrada'!$B:$R,17,0),"")</f>
        <v>1.64</v>
      </c>
      <c r="E14" s="1">
        <f t="shared" si="0"/>
        <v>2353.3999999999996</v>
      </c>
      <c r="F14" s="119">
        <f>'Tabela Integrada'!Q45</f>
        <v>3.2</v>
      </c>
    </row>
    <row r="15" spans="1:14" x14ac:dyDescent="0.3">
      <c r="A15" s="1" t="s">
        <v>61</v>
      </c>
      <c r="B15" s="1"/>
      <c r="C15" s="1">
        <v>718</v>
      </c>
      <c r="D15" s="1">
        <f>IFERROR(VLOOKUP(A15,'Tabela Integrada'!$B:$R,17,0),"")</f>
        <v>1.43</v>
      </c>
      <c r="E15" s="1">
        <f t="shared" si="0"/>
        <v>1026.74</v>
      </c>
      <c r="F15" s="119">
        <f>'Tabela Integrada'!Q146</f>
        <v>5.5</v>
      </c>
    </row>
    <row r="16" spans="1:14" x14ac:dyDescent="0.3">
      <c r="A16" s="1" t="s">
        <v>65</v>
      </c>
      <c r="B16" s="1"/>
      <c r="C16" s="1">
        <v>235</v>
      </c>
      <c r="D16" s="1">
        <f>IFERROR(VLOOKUP(A16,'Tabela Integrada'!$B:$R,17,0),"")</f>
        <v>1.27</v>
      </c>
      <c r="E16" s="1">
        <f t="shared" si="0"/>
        <v>298.45</v>
      </c>
      <c r="F16" s="119">
        <f>'Tabela Integrada'!Q142</f>
        <v>13.8</v>
      </c>
    </row>
    <row r="17" spans="1:14" x14ac:dyDescent="0.3">
      <c r="A17" s="1" t="s">
        <v>86</v>
      </c>
      <c r="B17" s="1"/>
      <c r="C17" s="1">
        <v>50</v>
      </c>
      <c r="D17" s="1">
        <f>IFERROR(VLOOKUP(A17,'Tabela Integrada'!$B:$R,17,0),"")</f>
        <v>1</v>
      </c>
      <c r="E17" s="1">
        <f t="shared" si="0"/>
        <v>50</v>
      </c>
      <c r="F17" s="119">
        <f>'Tabela Integrada'!Q113</f>
        <v>17.5</v>
      </c>
    </row>
    <row r="18" spans="1:14" x14ac:dyDescent="0.3">
      <c r="A18" s="1"/>
      <c r="B18" s="1"/>
      <c r="C18" s="1"/>
      <c r="D18" s="1" t="str">
        <f>IFERROR(VLOOKUP(A18,'Tabela Integrada'!$B:$R,17,0),"")</f>
        <v/>
      </c>
      <c r="E18" s="1" t="str">
        <f t="shared" si="0"/>
        <v/>
      </c>
      <c r="F18" s="1"/>
    </row>
    <row r="19" spans="1:14" x14ac:dyDescent="0.3">
      <c r="F19" s="9"/>
    </row>
    <row r="20" spans="1:14" ht="33" customHeight="1" x14ac:dyDescent="0.3">
      <c r="A20" s="107" t="s">
        <v>27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</row>
    <row r="21" spans="1:14" s="11" customFormat="1" ht="28.8" x14ac:dyDescent="0.3">
      <c r="A21" s="10" t="s">
        <v>28</v>
      </c>
      <c r="B21" s="10" t="s">
        <v>29</v>
      </c>
      <c r="C21" s="10" t="s">
        <v>30</v>
      </c>
      <c r="D21" s="10" t="s">
        <v>31</v>
      </c>
      <c r="E21" s="10" t="s">
        <v>32</v>
      </c>
      <c r="F21" s="10" t="s">
        <v>33</v>
      </c>
      <c r="G21" s="10" t="s">
        <v>34</v>
      </c>
      <c r="H21" s="10" t="s">
        <v>35</v>
      </c>
      <c r="I21" s="10" t="s">
        <v>36</v>
      </c>
      <c r="J21" s="10" t="s">
        <v>37</v>
      </c>
      <c r="K21" s="10" t="s">
        <v>38</v>
      </c>
      <c r="L21" s="10" t="s">
        <v>39</v>
      </c>
      <c r="M21" s="10" t="s">
        <v>40</v>
      </c>
      <c r="N21" s="10" t="s">
        <v>41</v>
      </c>
    </row>
    <row r="22" spans="1:14" x14ac:dyDescent="0.3">
      <c r="A22" s="1" t="s">
        <v>60</v>
      </c>
      <c r="B22" s="12">
        <f>C9/D4</f>
        <v>106.87499999999999</v>
      </c>
      <c r="C22" s="13">
        <f>IFERROR(((VLOOKUP($A22,'Tabela Integrada'!$B:$R,3,0))*$B22/100),"")</f>
        <v>152.95066499999962</v>
      </c>
      <c r="D22" s="13">
        <f>IFERROR(((VLOOKUP($A22,'Tabela Integrada'!$B:$R,4,0))*$B22/100),"")</f>
        <v>1.7491875000000032</v>
      </c>
      <c r="E22" s="13">
        <f>IFERROR(((VLOOKUP($A22,'Tabela Integrada'!$B:$R,5,0))*$B22/100),"")</f>
        <v>13.925812499999997</v>
      </c>
      <c r="F22" s="13">
        <f>IFERROR(((VLOOKUP($A22,'Tabela Integrada'!$B:$R,6,0))*$B22/100),"")</f>
        <v>9.5118749999999981</v>
      </c>
      <c r="G22" s="13">
        <f>IFERROR(((VLOOKUP($A22,'Tabela Integrada'!$B:$R,7,0))*$B22/100),"")</f>
        <v>0</v>
      </c>
      <c r="H22" s="13">
        <f>IFERROR(((VLOOKUP($A22,'Tabela Integrada'!$B:$R,8,0))*$B22/100),"")</f>
        <v>380.41087499999992</v>
      </c>
      <c r="I22" s="13">
        <f>IFERROR(((VLOOKUP($A22,'Tabela Integrada'!$B:$R,9,0))*$B22/100),"")</f>
        <v>0</v>
      </c>
      <c r="J22" s="13">
        <f>IFERROR(((VLOOKUP($A22,'Tabela Integrada'!$B:$R,10,0))*$B22/100),"")</f>
        <v>44.91243749999996</v>
      </c>
      <c r="K22" s="13">
        <f>IFERROR(((VLOOKUP($A22,'Tabela Integrada'!$B:$R,11,0))*$B22/100),"")</f>
        <v>1.670812499999996</v>
      </c>
      <c r="L22" s="13">
        <f>IFERROR(((VLOOKUP($A22,'Tabela Integrada'!$B:$R,12,0))*$B22/100),"")</f>
        <v>179.4538125</v>
      </c>
      <c r="M22" s="13">
        <f>IFERROR(((VLOOKUP($A22,'Tabela Integrada'!$B:$R,13,0))*$B22/100),"")</f>
        <v>160.31249999999997</v>
      </c>
      <c r="N22" s="13">
        <f>IFERROR(((VLOOKUP($A22,'Tabela Integrada'!$B:$R,14,0))*$B22/100),"")</f>
        <v>0</v>
      </c>
    </row>
    <row r="23" spans="1:14" x14ac:dyDescent="0.3">
      <c r="A23" s="1" t="str">
        <f>A10</f>
        <v>Sal dietético</v>
      </c>
      <c r="B23" s="12">
        <f>C10/D4</f>
        <v>1.44</v>
      </c>
      <c r="C23" s="13">
        <f>IFERROR(((VLOOKUP($A23,'Tabela Integrada'!$B:$R,3,0))*B23/100),"")</f>
        <v>0</v>
      </c>
      <c r="D23" s="13">
        <f>IFERROR(((VLOOKUP($A23,'Tabela Integrada'!$B:$R,4,0))*$B23/100),"")</f>
        <v>0</v>
      </c>
      <c r="E23" s="13">
        <f>IFERROR(((VLOOKUP($A23,'Tabela Integrada'!$B:$R,5,0))*$B23/100),"")</f>
        <v>0</v>
      </c>
      <c r="F23" s="13">
        <f>IFERROR(((VLOOKUP($A23,'Tabela Integrada'!$B:$R,6,0))*$B23/100),"")</f>
        <v>0</v>
      </c>
      <c r="G23" s="13">
        <f>IFERROR(((VLOOKUP($A23,'Tabela Integrada'!$B:$R,7,0))*$B23/100),"")</f>
        <v>0</v>
      </c>
      <c r="H23" s="13">
        <f>IFERROR(((VLOOKUP($A23,'Tabela Integrada'!$B:$R,8,0))*$B23/100),"")</f>
        <v>0</v>
      </c>
      <c r="I23" s="13">
        <f>IFERROR(((VLOOKUP($A23,'Tabela Integrada'!$B:$R,9,0))*$B23/100),"")</f>
        <v>0</v>
      </c>
      <c r="J23" s="13">
        <f>IFERROR(((VLOOKUP($A23,'Tabela Integrada'!$B:$R,10,0))*$B23/100),"")</f>
        <v>0</v>
      </c>
      <c r="K23" s="13">
        <f>IFERROR(((VLOOKUP($A23,'Tabela Integrada'!$B:$R,11,0))*$B23/100),"")</f>
        <v>0</v>
      </c>
      <c r="L23" s="13">
        <f>IFERROR(((VLOOKUP($A23,'Tabela Integrada'!$B:$R,12,0))*$B23/100),"")</f>
        <v>337.41391200000049</v>
      </c>
      <c r="M23" s="13">
        <f>IFERROR(((VLOOKUP($A23,'Tabela Integrada'!$B:$R,13,0))*$B23/100),"")</f>
        <v>294.73397279999995</v>
      </c>
      <c r="N23" s="13">
        <f>IFERROR(((VLOOKUP($A23,'Tabela Integrada'!$B:$R,14,0))*$B23/100),"")</f>
        <v>0</v>
      </c>
    </row>
    <row r="24" spans="1:14" x14ac:dyDescent="0.3">
      <c r="A24" s="1" t="str">
        <f>A11</f>
        <v>Mandioquinha congelada</v>
      </c>
      <c r="B24" s="12">
        <f>C11/D4</f>
        <v>36</v>
      </c>
      <c r="C24" s="13">
        <f>IFERROR(((VLOOKUP($A24,'Tabela Integrada'!$B:$R,3,0))*B24/100),"")</f>
        <v>37.44</v>
      </c>
      <c r="D24" s="13">
        <f>IFERROR(((VLOOKUP($A24,'Tabela Integrada'!$B:$R,4,0))*$B24/100),"")</f>
        <v>9</v>
      </c>
      <c r="E24" s="13">
        <f>IFERROR(((VLOOKUP($A24,'Tabela Integrada'!$B:$R,5,0))*$B24/100),"")</f>
        <v>0.28800000000000003</v>
      </c>
      <c r="F24" s="13">
        <f>IFERROR(((VLOOKUP($A24,'Tabela Integrada'!$B:$R,6,0))*$B24/100),"")</f>
        <v>0</v>
      </c>
      <c r="G24" s="13">
        <f>IFERROR(((VLOOKUP($A24,'Tabela Integrada'!$B:$R,7,0))*$B24/100),"")</f>
        <v>0</v>
      </c>
      <c r="H24" s="13">
        <f>IFERROR(((VLOOKUP($A24,'Tabela Integrada'!$B:$R,8,0))*$B24/100),"")</f>
        <v>0</v>
      </c>
      <c r="I24" s="13">
        <f>IFERROR(((VLOOKUP($A24,'Tabela Integrada'!$B:$R,9,0))*$B24/100),"")</f>
        <v>0.21599999999999997</v>
      </c>
      <c r="J24" s="13">
        <f>IFERROR(((VLOOKUP($A24,'Tabela Integrada'!$B:$R,10,0))*$B24/100),"")</f>
        <v>0</v>
      </c>
      <c r="K24" s="13">
        <f>IFERROR(((VLOOKUP($A24,'Tabela Integrada'!$B:$R,11,0))*$B24/100),"")</f>
        <v>0</v>
      </c>
      <c r="L24" s="13">
        <f>IFERROR(((VLOOKUP($A24,'Tabela Integrada'!$B:$R,12,0))*$B24/100),"")</f>
        <v>0</v>
      </c>
      <c r="M24" s="13">
        <f>IFERROR(((VLOOKUP($A24,'Tabela Integrada'!$B:$R,13,0))*$B24/100),"")</f>
        <v>0</v>
      </c>
      <c r="N24" s="13">
        <f>IFERROR(((VLOOKUP($A24,'Tabela Integrada'!$B:$R,14,0))*$B24/100),"")</f>
        <v>0</v>
      </c>
    </row>
    <row r="25" spans="1:14" x14ac:dyDescent="0.3">
      <c r="A25" s="1" t="str">
        <f>A12</f>
        <v>Flocos de batata</v>
      </c>
      <c r="B25" s="12">
        <f>C12/D4</f>
        <v>3</v>
      </c>
      <c r="C25" s="13">
        <f>IFERROR(((VLOOKUP($A25,'Tabela Integrada'!$B:$R,3,0))*B25/100),"")</f>
        <v>0</v>
      </c>
      <c r="D25" s="13">
        <f>IFERROR(((VLOOKUP($A25,'Tabela Integrada'!$B:$R,4,0))*$B25/100),"")</f>
        <v>0</v>
      </c>
      <c r="E25" s="13">
        <f>IFERROR(((VLOOKUP($A25,'Tabela Integrada'!$B:$R,5,0))*$B25/100),"")</f>
        <v>0</v>
      </c>
      <c r="F25" s="13">
        <f>IFERROR(((VLOOKUP($A25,'Tabela Integrada'!$B:$R,6,0))*$B25/100),"")</f>
        <v>0</v>
      </c>
      <c r="G25" s="13">
        <f>IFERROR(((VLOOKUP($A25,'Tabela Integrada'!$B:$R,7,0))*$B25/100),"")</f>
        <v>0</v>
      </c>
      <c r="H25" s="13">
        <f>IFERROR(((VLOOKUP($A25,'Tabela Integrada'!$B:$R,8,0))*$B25/100),"")</f>
        <v>0</v>
      </c>
      <c r="I25" s="13">
        <f>IFERROR(((VLOOKUP($A25,'Tabela Integrada'!$B:$R,9,0))*$B25/100),"")</f>
        <v>0</v>
      </c>
      <c r="J25" s="13">
        <f>IFERROR(((VLOOKUP($A25,'Tabela Integrada'!$B:$R,10,0))*$B25/100),"")</f>
        <v>0</v>
      </c>
      <c r="K25" s="13">
        <f>IFERROR(((VLOOKUP($A25,'Tabela Integrada'!$B:$R,11,0))*$B25/100),"")</f>
        <v>0</v>
      </c>
      <c r="L25" s="13">
        <f>IFERROR(((VLOOKUP($A25,'Tabela Integrada'!$B:$R,12,0))*$B25/100),"")</f>
        <v>0</v>
      </c>
      <c r="M25" s="13">
        <f>IFERROR(((VLOOKUP($A25,'Tabela Integrada'!$B:$R,13,0))*$B25/100),"")</f>
        <v>0</v>
      </c>
      <c r="N25" s="13">
        <f>IFERROR(((VLOOKUP($A25,'Tabela Integrada'!$B:$R,14,0))*$B25/100),"")</f>
        <v>0</v>
      </c>
    </row>
    <row r="26" spans="1:14" x14ac:dyDescent="0.3">
      <c r="A26" s="1" t="str">
        <f>A13</f>
        <v>Margarina com sal</v>
      </c>
      <c r="B26" s="12">
        <f>C13/D4</f>
        <v>1.8749999999999998</v>
      </c>
      <c r="C26" s="13">
        <f>IFERROR(((VLOOKUP($A26,'Tabela Integrada'!$B:$R,3,0))*B26/100),"")</f>
        <v>11.145969249999991</v>
      </c>
      <c r="D26" s="13">
        <f>IFERROR(((VLOOKUP($A26,'Tabela Integrada'!$B:$R,4,0))*$B26/100),"")</f>
        <v>0</v>
      </c>
      <c r="E26" s="13">
        <f>IFERROR(((VLOOKUP($A26,'Tabela Integrada'!$B:$R,5,0))*$B26/100),"")</f>
        <v>0</v>
      </c>
      <c r="F26" s="13">
        <f>IFERROR(((VLOOKUP($A26,'Tabela Integrada'!$B:$R,6,0))*$B26/100),"")</f>
        <v>1.2608562500000005</v>
      </c>
      <c r="G26" s="13">
        <f>IFERROR(((VLOOKUP($A26,'Tabela Integrada'!$B:$R,7,0))*$B26/100),"")</f>
        <v>0</v>
      </c>
      <c r="H26" s="13">
        <f>IFERROR(((VLOOKUP($A26,'Tabela Integrada'!$B:$R,8,0))*$B26/100),"")</f>
        <v>0</v>
      </c>
      <c r="I26" s="13">
        <f>IFERROR(((VLOOKUP($A26,'Tabela Integrada'!$B:$R,9,0))*$B26/100),"")</f>
        <v>0</v>
      </c>
      <c r="J26" s="13">
        <f>IFERROR(((VLOOKUP($A26,'Tabela Integrada'!$B:$R,10,0))*$B26/100),"")</f>
        <v>8.518749999999993E-2</v>
      </c>
      <c r="K26" s="13">
        <f>IFERROR(((VLOOKUP($A26,'Tabela Integrada'!$B:$R,11,0))*$B26/100),"")</f>
        <v>0</v>
      </c>
      <c r="L26" s="13">
        <f>IFERROR(((VLOOKUP($A26,'Tabela Integrada'!$B:$R,12,0))*$B26/100),"")</f>
        <v>10.514956250000006</v>
      </c>
      <c r="M26" s="13">
        <f>IFERROR(((VLOOKUP($A26,'Tabela Integrada'!$B:$R,13,0))*$B26/100),"")</f>
        <v>0.27583749999999935</v>
      </c>
      <c r="N26" s="13">
        <f>IFERROR(((VLOOKUP($A26,'Tabela Integrada'!$B:$R,14,0))*$B26/100),"")</f>
        <v>0</v>
      </c>
    </row>
    <row r="27" spans="1:14" x14ac:dyDescent="0.3">
      <c r="A27" s="1" t="str">
        <f>A14</f>
        <v>Cebola</v>
      </c>
      <c r="B27" s="12">
        <f>C14/D4</f>
        <v>10.762499999999999</v>
      </c>
      <c r="C27" s="13">
        <f>IFERROR(((VLOOKUP($A27,'Tabela Integrada'!$B:$R,3,0))*B27/100),"")</f>
        <v>4.2425824913043479</v>
      </c>
      <c r="D27" s="13">
        <f>IFERROR(((VLOOKUP($A27,'Tabela Integrada'!$B:$R,4,0))*$B27/100),"")</f>
        <v>0.95282440217391284</v>
      </c>
      <c r="E27" s="13">
        <f>IFERROR(((VLOOKUP($A27,'Tabela Integrada'!$B:$R,5,0))*$B27/100),"")</f>
        <v>0.18405434782608673</v>
      </c>
      <c r="F27" s="13">
        <f>IFERROR(((VLOOKUP($A27,'Tabela Integrada'!$B:$R,6,0))*$B27/100),"")</f>
        <v>8.6099999999999996E-3</v>
      </c>
      <c r="G27" s="13">
        <f>IFERROR(((VLOOKUP($A27,'Tabela Integrada'!$B:$R,7,0))*$B27/100),"")</f>
        <v>0</v>
      </c>
      <c r="H27" s="13">
        <f>IFERROR(((VLOOKUP($A27,'Tabela Integrada'!$B:$R,8,0))*$B27/100),"")</f>
        <v>0</v>
      </c>
      <c r="I27" s="13">
        <f>IFERROR(((VLOOKUP($A27,'Tabela Integrada'!$B:$R,9,0))*$B27/100),"")</f>
        <v>0.23534000000000035</v>
      </c>
      <c r="J27" s="13">
        <f>IFERROR(((VLOOKUP($A27,'Tabela Integrada'!$B:$R,10,0))*$B27/100),"")</f>
        <v>1.5067499999999998</v>
      </c>
      <c r="K27" s="13">
        <f>IFERROR(((VLOOKUP($A27,'Tabela Integrada'!$B:$R,11,0))*$B27/100),"")</f>
        <v>2.1883749999999962E-2</v>
      </c>
      <c r="L27" s="13">
        <f>IFERROR(((VLOOKUP($A27,'Tabela Integrada'!$B:$R,12,0))*$B27/100),"")</f>
        <v>6.421625000000003E-2</v>
      </c>
      <c r="M27" s="13">
        <f>IFERROR(((VLOOKUP($A27,'Tabela Integrada'!$B:$R,13,0))*$B27/100),"")</f>
        <v>18.954556250000032</v>
      </c>
      <c r="N27" s="13">
        <f>IFERROR(((VLOOKUP($A27,'Tabela Integrada'!$B:$R,14,0))*$B27/100),"")</f>
        <v>0</v>
      </c>
    </row>
    <row r="28" spans="1:14" x14ac:dyDescent="0.3">
      <c r="A28" s="1" t="str">
        <f>A15</f>
        <v>Tomate (com semente)</v>
      </c>
      <c r="B28" s="12">
        <f>C15/D4</f>
        <v>5.3849999999999998</v>
      </c>
      <c r="C28" s="13">
        <f>IFERROR(((VLOOKUP($A28,'Tabela Integrada'!$B:$R,3,0))*B28/100),"")</f>
        <v>0.82579817869565586</v>
      </c>
      <c r="D28" s="13">
        <f>IFERROR(((VLOOKUP($A28,'Tabela Integrada'!$B:$R,4,0))*$B28/100),"")</f>
        <v>0.16902656521739157</v>
      </c>
      <c r="E28" s="13">
        <f>IFERROR(((VLOOKUP($A28,'Tabela Integrada'!$B:$R,5,0))*$B28/100),"")</f>
        <v>5.91179347826086E-2</v>
      </c>
      <c r="F28" s="13">
        <f>IFERROR(((VLOOKUP($A28,'Tabela Integrada'!$B:$R,6,0))*$B28/100),"")</f>
        <v>9.3339999999999829E-3</v>
      </c>
      <c r="G28" s="13">
        <f>IFERROR(((VLOOKUP($A28,'Tabela Integrada'!$B:$R,7,0))*$B28/100),"")</f>
        <v>0</v>
      </c>
      <c r="H28" s="13">
        <f>IFERROR(((VLOOKUP($A28,'Tabela Integrada'!$B:$R,8,0))*$B28/100),"")</f>
        <v>0</v>
      </c>
      <c r="I28" s="13">
        <f>IFERROR(((VLOOKUP($A28,'Tabela Integrada'!$B:$R,9,0))*$B28/100),"")</f>
        <v>6.3183999999999824E-2</v>
      </c>
      <c r="J28" s="13">
        <f>IFERROR(((VLOOKUP($A28,'Tabela Integrada'!$B:$R,10,0))*$B28/100),"")</f>
        <v>0.37371900000000002</v>
      </c>
      <c r="K28" s="13">
        <f>IFERROR(((VLOOKUP($A28,'Tabela Integrada'!$B:$R,11,0))*$B28/100),"")</f>
        <v>1.2744500000000016E-2</v>
      </c>
      <c r="L28" s="13">
        <f>IFERROR(((VLOOKUP($A28,'Tabela Integrada'!$B:$R,12,0))*$B28/100),"")</f>
        <v>5.4927000000000004E-2</v>
      </c>
      <c r="M28" s="13">
        <f>IFERROR(((VLOOKUP($A28,'Tabela Integrada'!$B:$R,13,0))*$B28/100),"")</f>
        <v>11.975522000000018</v>
      </c>
      <c r="N28" s="13">
        <f>IFERROR(((VLOOKUP($A28,'Tabela Integrada'!$B:$R,14,0))*$B28/100),"")</f>
        <v>0</v>
      </c>
    </row>
    <row r="29" spans="1:14" x14ac:dyDescent="0.3">
      <c r="A29" s="1" t="str">
        <f>A16</f>
        <v>Salsa</v>
      </c>
      <c r="B29" s="12">
        <f>C16/D4</f>
        <v>1.7625</v>
      </c>
      <c r="C29" s="13">
        <f>IFERROR(((VLOOKUP($A29,'Tabela Integrada'!$B:$R,3,0))*B29/100),"")</f>
        <v>0.58909996684782606</v>
      </c>
      <c r="D29" s="13">
        <f>IFERROR(((VLOOKUP($A29,'Tabela Integrada'!$B:$R,4,0))*$B29/100),"")</f>
        <v>0.10056978260869567</v>
      </c>
      <c r="E29" s="13">
        <f>IFERROR(((VLOOKUP($A29,'Tabela Integrada'!$B:$R,5,0))*$B29/100),"")</f>
        <v>5.7408967391304272E-2</v>
      </c>
      <c r="F29" s="13">
        <f>IFERROR(((VLOOKUP($A29,'Tabela Integrada'!$B:$R,6,0))*$B29/100),"")</f>
        <v>1.0751249999999999E-2</v>
      </c>
      <c r="G29" s="13">
        <f>IFERROR(((VLOOKUP($A29,'Tabela Integrada'!$B:$R,7,0))*$B29/100),"")</f>
        <v>0</v>
      </c>
      <c r="H29" s="13">
        <f>IFERROR(((VLOOKUP($A29,'Tabela Integrada'!$B:$R,8,0))*$B29/100),"")</f>
        <v>0</v>
      </c>
      <c r="I29" s="13">
        <f>IFERROR(((VLOOKUP($A29,'Tabela Integrada'!$B:$R,9,0))*$B29/100),"")</f>
        <v>3.2606250000000003E-2</v>
      </c>
      <c r="J29" s="13">
        <f>IFERROR(((VLOOKUP($A29,'Tabela Integrada'!$B:$R,10,0))*$B29/100),"")</f>
        <v>3.1621599999999939</v>
      </c>
      <c r="K29" s="13">
        <f>IFERROR(((VLOOKUP($A29,'Tabela Integrada'!$B:$R,11,0))*$B29/100),"")</f>
        <v>5.60475E-2</v>
      </c>
      <c r="L29" s="13">
        <f>IFERROR(((VLOOKUP($A29,'Tabela Integrada'!$B:$R,12,0))*$B29/100),"")</f>
        <v>4.0537499999999997E-2</v>
      </c>
      <c r="M29" s="13">
        <f>IFERROR(((VLOOKUP($A29,'Tabela Integrada'!$B:$R,13,0))*$B29/100),"")</f>
        <v>12.536603750000005</v>
      </c>
      <c r="N29" s="13">
        <f>IFERROR(((VLOOKUP($A29,'Tabela Integrada'!$B:$R,14,0))*$B29/100),"")</f>
        <v>0</v>
      </c>
    </row>
    <row r="30" spans="1:14" x14ac:dyDescent="0.3">
      <c r="A30" s="1" t="str">
        <f>A17</f>
        <v>Milho (amido)</v>
      </c>
      <c r="B30" s="12">
        <f>C17/D4</f>
        <v>0.375</v>
      </c>
      <c r="C30" s="13">
        <f>IFERROR(((VLOOKUP($A30,'Tabela Integrada'!$B:$R,3,0))*B30/100),"")</f>
        <v>1.3551255895434786</v>
      </c>
      <c r="D30" s="13">
        <f>IFERROR(((VLOOKUP($A30,'Tabela Integrada'!$B:$R,4,0))*$B30/100),"")</f>
        <v>0.32680816467391316</v>
      </c>
      <c r="E30" s="13">
        <f>IFERROR(((VLOOKUP($A30,'Tabela Integrada'!$B:$R,5,0))*$B30/100),"")</f>
        <v>2.2418478260869575E-3</v>
      </c>
      <c r="F30" s="13">
        <f>IFERROR(((VLOOKUP($A30,'Tabela Integrada'!$B:$R,6,0))*$B30/100),"")</f>
        <v>0</v>
      </c>
      <c r="G30" s="13">
        <f>IFERROR(((VLOOKUP($A30,'Tabela Integrada'!$B:$R,7,0))*$B30/100),"")</f>
        <v>0</v>
      </c>
      <c r="H30" s="13">
        <f>IFERROR(((VLOOKUP($A30,'Tabela Integrada'!$B:$R,8,0))*$B30/100),"")</f>
        <v>0</v>
      </c>
      <c r="I30" s="13">
        <f>IFERROR(((VLOOKUP($A30,'Tabela Integrada'!$B:$R,9,0))*$B30/100),"")</f>
        <v>2.7874998750000001E-3</v>
      </c>
      <c r="J30" s="13">
        <f>IFERROR(((VLOOKUP($A30,'Tabela Integrada'!$B:$R,10,0))*$B30/100),"")</f>
        <v>3.9662500000000132E-3</v>
      </c>
      <c r="K30" s="13">
        <f>IFERROR(((VLOOKUP($A30,'Tabela Integrada'!$B:$R,11,0))*$B30/100),"")</f>
        <v>4.7875000000000126E-4</v>
      </c>
      <c r="L30" s="13">
        <f>IFERROR(((VLOOKUP($A30,'Tabela Integrada'!$B:$R,12,0))*$B30/100),"")</f>
        <v>3.0311250000000001E-2</v>
      </c>
      <c r="M30" s="13">
        <f>IFERROR(((VLOOKUP($A30,'Tabela Integrada'!$B:$R,13,0))*$B30/100),"")</f>
        <v>3.200625E-2</v>
      </c>
      <c r="N30" s="13">
        <f>IFERROR(((VLOOKUP($A30,'Tabela Integrada'!$B:$R,14,0))*$B30/100),"")</f>
        <v>0</v>
      </c>
    </row>
    <row r="31" spans="1:14" x14ac:dyDescent="0.3">
      <c r="A31" s="1">
        <f>A18</f>
        <v>0</v>
      </c>
      <c r="B31" s="12">
        <f>C18/D4</f>
        <v>0</v>
      </c>
      <c r="C31" s="13" t="str">
        <f>IFERROR(((VLOOKUP($A31,'Tabela Integrada'!$B:$R,3,0))*B31/100),"")</f>
        <v/>
      </c>
      <c r="D31" s="13" t="str">
        <f>IFERROR(((VLOOKUP($A31,'Tabela Integrada'!$B:$R,4,0))*$B31/100),"")</f>
        <v/>
      </c>
      <c r="E31" s="13" t="str">
        <f>IFERROR(((VLOOKUP($A31,'Tabela Integrada'!$B:$R,5,0))*$B31/100),"")</f>
        <v/>
      </c>
      <c r="F31" s="13" t="str">
        <f>IFERROR(((VLOOKUP($A31,'Tabela Integrada'!$B:$R,6,0))*$B31/100),"")</f>
        <v/>
      </c>
      <c r="G31" s="13" t="str">
        <f>IFERROR(((VLOOKUP($A31,'Tabela Integrada'!$B:$R,7,0))*$B31/100),"")</f>
        <v/>
      </c>
      <c r="H31" s="13" t="str">
        <f>IFERROR(((VLOOKUP($A31,'Tabela Integrada'!$B:$R,8,0))*$B31/100),"")</f>
        <v/>
      </c>
      <c r="I31" s="13" t="str">
        <f>IFERROR(((VLOOKUP($A31,'Tabela Integrada'!$B:$R,9,0))*$B31/100),"")</f>
        <v/>
      </c>
      <c r="J31" s="13" t="str">
        <f>IFERROR(((VLOOKUP($A31,'Tabela Integrada'!$B:$R,10,0))*$B31/100),"")</f>
        <v/>
      </c>
      <c r="K31" s="13" t="str">
        <f>IFERROR(((VLOOKUP($A31,'Tabela Integrada'!$B:$R,11,0))*$B31/100),"")</f>
        <v/>
      </c>
      <c r="L31" s="13" t="str">
        <f>IFERROR(((VLOOKUP($A31,'Tabela Integrada'!$B:$R,12,0))*$B31/100),"")</f>
        <v/>
      </c>
      <c r="M31" s="13" t="str">
        <f>IFERROR(((VLOOKUP($A31,'Tabela Integrada'!$B:$R,13,0))*$B31/100),"")</f>
        <v/>
      </c>
      <c r="N31" s="13" t="str">
        <f>IFERROR(((VLOOKUP($A31,'Tabela Integrada'!$B:$R,14,0))*$B31/100),"")</f>
        <v/>
      </c>
    </row>
    <row r="32" spans="1:14" ht="15.6" x14ac:dyDescent="0.3">
      <c r="A32" s="14" t="s">
        <v>43</v>
      </c>
      <c r="B32" s="15">
        <f>SUM(B22:B31)</f>
        <v>167.47499999999997</v>
      </c>
      <c r="C32" s="15">
        <f>SUM(C22:C31)</f>
        <v>208.54924047639093</v>
      </c>
      <c r="D32" s="15">
        <f>SUM(D22:D31)</f>
        <v>12.298416414673918</v>
      </c>
      <c r="E32" s="15">
        <f>SUM(E22:E31)</f>
        <v>14.516635597826083</v>
      </c>
      <c r="F32" s="15">
        <f>SUM(F22:F31)</f>
        <v>10.801426499999998</v>
      </c>
      <c r="G32" s="15">
        <f>SUM(G22:G31)</f>
        <v>0</v>
      </c>
      <c r="H32" s="15">
        <f>SUM(H22:H31)</f>
        <v>380.41087499999992</v>
      </c>
      <c r="I32" s="15">
        <f>SUM(I22:I31)</f>
        <v>0.54991774987500019</v>
      </c>
      <c r="J32" s="15">
        <f>SUM(J22:J31)</f>
        <v>50.044220249999945</v>
      </c>
      <c r="K32" s="15">
        <f>SUM(K22:K31)</f>
        <v>1.7619669999999961</v>
      </c>
      <c r="L32" s="15">
        <f>SUM(L22:L31)</f>
        <v>527.57267275000038</v>
      </c>
      <c r="M32" s="15">
        <f>SUM(M22:M31)</f>
        <v>498.82099855000001</v>
      </c>
      <c r="N32" s="15">
        <f>SUM(N22:N31)</f>
        <v>0</v>
      </c>
    </row>
    <row r="35" spans="1:3" ht="24.75" customHeight="1" x14ac:dyDescent="0.3">
      <c r="A35" s="103" t="s">
        <v>44</v>
      </c>
      <c r="B35" s="103"/>
      <c r="C35" s="103"/>
    </row>
    <row r="36" spans="1:3" x14ac:dyDescent="0.3">
      <c r="A36" s="16"/>
      <c r="B36" s="16" t="s">
        <v>45</v>
      </c>
      <c r="C36" s="16" t="s">
        <v>46</v>
      </c>
    </row>
    <row r="37" spans="1:3" x14ac:dyDescent="0.3">
      <c r="A37" s="100" t="s">
        <v>47</v>
      </c>
      <c r="B37" s="17">
        <f>D32</f>
        <v>12.298416414673918</v>
      </c>
      <c r="C37" s="17">
        <f>B37*100/B40</f>
        <v>32.694225778170974</v>
      </c>
    </row>
    <row r="38" spans="1:3" x14ac:dyDescent="0.3">
      <c r="A38" s="100" t="s">
        <v>48</v>
      </c>
      <c r="B38" s="17">
        <f>E32</f>
        <v>14.516635597826083</v>
      </c>
      <c r="C38" s="17">
        <f>B38*100/B40</f>
        <v>38.59116050164608</v>
      </c>
    </row>
    <row r="39" spans="1:3" x14ac:dyDescent="0.3">
      <c r="A39" s="100" t="s">
        <v>49</v>
      </c>
      <c r="B39" s="17">
        <f>F32</f>
        <v>10.801426499999998</v>
      </c>
      <c r="C39" s="17">
        <f>B39*100/B40</f>
        <v>28.714613720182957</v>
      </c>
    </row>
    <row r="40" spans="1:3" x14ac:dyDescent="0.3">
      <c r="A40" s="100" t="s">
        <v>50</v>
      </c>
      <c r="B40" s="17">
        <f>SUM(B37:B39)</f>
        <v>37.616478512499995</v>
      </c>
      <c r="C40" s="17">
        <f>SUM(C37:C39)</f>
        <v>100.00000000000001</v>
      </c>
    </row>
  </sheetData>
  <mergeCells count="5">
    <mergeCell ref="A20:N20"/>
    <mergeCell ref="A35:C35"/>
    <mergeCell ref="B3:F3"/>
    <mergeCell ref="A2:F2"/>
    <mergeCell ref="A1:E1"/>
  </mergeCells>
  <dataValidations count="1">
    <dataValidation type="list" allowBlank="1" showInputMessage="1" showErrorMessage="1" sqref="A9:A18 A22:A31" xr:uid="{00000000-0002-0000-0A00-000000000000}">
      <formula1>'Omelete de Forno com Mandioquin'!Alimento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0"/>
  <sheetViews>
    <sheetView zoomScale="90" zoomScaleNormal="90" workbookViewId="0">
      <selection activeCell="F10" sqref="F10"/>
    </sheetView>
  </sheetViews>
  <sheetFormatPr defaultRowHeight="14.4" x14ac:dyDescent="0.3"/>
  <cols>
    <col min="1" max="1" width="22.33203125" bestFit="1" customWidth="1"/>
    <col min="2" max="2" width="13.44140625" bestFit="1" customWidth="1"/>
    <col min="3" max="4" width="20.88671875" bestFit="1" customWidth="1"/>
    <col min="5" max="6" width="23.6640625" bestFit="1" customWidth="1"/>
    <col min="7" max="7" width="16.5546875" bestFit="1" customWidth="1"/>
    <col min="8" max="8" width="10" bestFit="1" customWidth="1"/>
    <col min="9" max="9" width="6.109375" bestFit="1" customWidth="1"/>
    <col min="10" max="10" width="7.21875" bestFit="1" customWidth="1"/>
    <col min="11" max="11" width="5.77734375" bestFit="1" customWidth="1"/>
    <col min="12" max="12" width="7.21875" bestFit="1" customWidth="1"/>
    <col min="13" max="13" width="8.33203125" bestFit="1" customWidth="1"/>
    <col min="14" max="14" width="5.21875" bestFit="1" customWidth="1"/>
    <col min="15" max="1025" width="8.6640625" customWidth="1"/>
  </cols>
  <sheetData>
    <row r="1" spans="1:14" ht="61.5" customHeight="1" x14ac:dyDescent="0.3">
      <c r="A1" s="104" t="s">
        <v>0</v>
      </c>
      <c r="B1" s="104"/>
      <c r="C1" s="104"/>
      <c r="D1" s="104"/>
      <c r="E1" s="104"/>
      <c r="F1" s="11"/>
    </row>
    <row r="2" spans="1:14" ht="30" customHeight="1" x14ac:dyDescent="0.3">
      <c r="A2" s="108" t="s">
        <v>87</v>
      </c>
      <c r="B2" s="108"/>
      <c r="C2" s="108"/>
      <c r="D2" s="108"/>
      <c r="E2" s="108"/>
      <c r="F2" s="108"/>
      <c r="G2" s="101"/>
      <c r="H2" s="101"/>
      <c r="I2" s="101"/>
      <c r="J2" s="101"/>
      <c r="K2" s="101"/>
      <c r="L2" s="101"/>
      <c r="M2" s="101"/>
      <c r="N2" s="101"/>
    </row>
    <row r="3" spans="1:14" ht="15.6" x14ac:dyDescent="0.3">
      <c r="A3" s="2" t="s">
        <v>2</v>
      </c>
      <c r="B3" s="109">
        <v>44504</v>
      </c>
      <c r="C3" s="110"/>
      <c r="D3" s="110"/>
      <c r="E3" s="110"/>
      <c r="F3" s="111"/>
    </row>
    <row r="4" spans="1:14" x14ac:dyDescent="0.3">
      <c r="A4" s="3" t="s">
        <v>3</v>
      </c>
      <c r="B4" s="95" t="s">
        <v>81</v>
      </c>
      <c r="C4" s="3" t="s">
        <v>5</v>
      </c>
      <c r="D4" s="4">
        <f>D5/D6</f>
        <v>140</v>
      </c>
      <c r="E4" s="5" t="s">
        <v>6</v>
      </c>
      <c r="F4" s="96">
        <f>SUM(F9:F18)</f>
        <v>82.02000000000001</v>
      </c>
    </row>
    <row r="5" spans="1:14" x14ac:dyDescent="0.3">
      <c r="A5" s="5" t="s">
        <v>7</v>
      </c>
      <c r="B5" s="95" t="s">
        <v>82</v>
      </c>
      <c r="C5" s="3" t="s">
        <v>9</v>
      </c>
      <c r="D5" s="6">
        <v>21000</v>
      </c>
      <c r="E5" s="5" t="s">
        <v>10</v>
      </c>
      <c r="F5" s="96">
        <f>F4/D4</f>
        <v>0.58585714285714297</v>
      </c>
    </row>
    <row r="6" spans="1:14" x14ac:dyDescent="0.3">
      <c r="A6" s="5" t="s">
        <v>11</v>
      </c>
      <c r="B6" s="95" t="s">
        <v>12</v>
      </c>
      <c r="C6" s="7" t="s">
        <v>13</v>
      </c>
      <c r="D6" s="8">
        <v>150</v>
      </c>
      <c r="E6" s="5" t="s">
        <v>14</v>
      </c>
      <c r="F6" s="95"/>
    </row>
    <row r="8" spans="1:14" x14ac:dyDescent="0.3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</row>
    <row r="9" spans="1:14" x14ac:dyDescent="0.3">
      <c r="A9" s="1" t="s">
        <v>60</v>
      </c>
      <c r="B9" s="97"/>
      <c r="C9" s="19">
        <v>14250</v>
      </c>
      <c r="D9" s="1">
        <f>IFERROR(VLOOKUP(A9,'Tabela Integrada'!$B:$R,17,0),"")</f>
        <v>1</v>
      </c>
      <c r="E9" s="1">
        <f t="shared" ref="E9:E18" si="0">IFERROR((C9*D9),"")</f>
        <v>14250</v>
      </c>
      <c r="F9" s="119">
        <f>'Tabela Integrada'!Q123</f>
        <v>6.9</v>
      </c>
    </row>
    <row r="10" spans="1:14" x14ac:dyDescent="0.3">
      <c r="A10" s="1" t="s">
        <v>59</v>
      </c>
      <c r="B10" s="97"/>
      <c r="C10" s="1">
        <v>192</v>
      </c>
      <c r="D10" s="1">
        <f>IFERROR(VLOOKUP(A10,'Tabela Integrada'!$B:$R,17,0),"")</f>
        <v>1</v>
      </c>
      <c r="E10" s="1">
        <f t="shared" si="0"/>
        <v>192</v>
      </c>
      <c r="F10" s="119">
        <f>'Tabela Integrada'!Q33</f>
        <v>1.32</v>
      </c>
    </row>
    <row r="11" spans="1:14" x14ac:dyDescent="0.3">
      <c r="A11" s="1" t="s">
        <v>88</v>
      </c>
      <c r="B11" s="1"/>
      <c r="C11" s="1">
        <v>6000</v>
      </c>
      <c r="D11" s="1">
        <f>IFERROR(VLOOKUP(A11,'Tabela Integrada'!$B:$R,17,0),"")</f>
        <v>1</v>
      </c>
      <c r="E11" s="1">
        <f t="shared" si="0"/>
        <v>6000</v>
      </c>
      <c r="F11" s="119">
        <f>'Tabela Integrada'!Q28</f>
        <v>15.3</v>
      </c>
    </row>
    <row r="12" spans="1:14" x14ac:dyDescent="0.3">
      <c r="A12" s="1" t="s">
        <v>84</v>
      </c>
      <c r="B12" s="1"/>
      <c r="C12" s="1">
        <v>400</v>
      </c>
      <c r="D12" s="1">
        <f>IFERROR(VLOOKUP(A12,'Tabela Integrada'!$B:$R,17,0),"")</f>
        <v>1</v>
      </c>
      <c r="E12" s="1">
        <f t="shared" si="0"/>
        <v>400</v>
      </c>
      <c r="F12" s="119">
        <f>'Tabela Integrada'!Q70</f>
        <v>18.5</v>
      </c>
    </row>
    <row r="13" spans="1:14" x14ac:dyDescent="0.3">
      <c r="A13" s="1" t="s">
        <v>85</v>
      </c>
      <c r="B13" s="1"/>
      <c r="C13" s="1">
        <v>250</v>
      </c>
      <c r="D13" s="1">
        <f>IFERROR(VLOOKUP(A13,'Tabela Integrada'!$B:$R,17,0),"")</f>
        <v>1</v>
      </c>
      <c r="E13" s="1">
        <f t="shared" si="0"/>
        <v>250</v>
      </c>
      <c r="F13" s="119">
        <f>'Tabela Integrada'!Q108</f>
        <v>0</v>
      </c>
    </row>
    <row r="14" spans="1:14" x14ac:dyDescent="0.3">
      <c r="A14" s="1" t="s">
        <v>62</v>
      </c>
      <c r="B14" s="1"/>
      <c r="C14" s="1">
        <v>1435</v>
      </c>
      <c r="D14" s="1">
        <f>IFERROR(VLOOKUP(A14,'Tabela Integrada'!$B:$R,17,0),"")</f>
        <v>1.64</v>
      </c>
      <c r="E14" s="1">
        <f t="shared" si="0"/>
        <v>2353.3999999999996</v>
      </c>
      <c r="F14" s="119">
        <f>'Tabela Integrada'!Q45</f>
        <v>3.2</v>
      </c>
    </row>
    <row r="15" spans="1:14" x14ac:dyDescent="0.3">
      <c r="A15" s="1" t="s">
        <v>61</v>
      </c>
      <c r="B15" s="1"/>
      <c r="C15" s="1">
        <v>718</v>
      </c>
      <c r="D15" s="1">
        <f>IFERROR(VLOOKUP(A15,'Tabela Integrada'!$B:$R,17,0),"")</f>
        <v>1.43</v>
      </c>
      <c r="E15" s="1">
        <f t="shared" si="0"/>
        <v>1026.74</v>
      </c>
      <c r="F15" s="119">
        <f>'Tabela Integrada'!Q146</f>
        <v>5.5</v>
      </c>
    </row>
    <row r="16" spans="1:14" x14ac:dyDescent="0.3">
      <c r="A16" s="1" t="s">
        <v>65</v>
      </c>
      <c r="B16" s="1"/>
      <c r="C16" s="1">
        <v>235</v>
      </c>
      <c r="D16" s="1">
        <f>IFERROR(VLOOKUP(A16,'Tabela Integrada'!$B:$R,17,0),"")</f>
        <v>1.27</v>
      </c>
      <c r="E16" s="1">
        <f t="shared" si="0"/>
        <v>298.45</v>
      </c>
      <c r="F16" s="119">
        <f>'Tabela Integrada'!Q142</f>
        <v>13.8</v>
      </c>
    </row>
    <row r="17" spans="1:14" x14ac:dyDescent="0.3">
      <c r="A17" s="1" t="s">
        <v>86</v>
      </c>
      <c r="B17" s="1"/>
      <c r="C17" s="1">
        <v>50</v>
      </c>
      <c r="D17" s="1">
        <f>IFERROR(VLOOKUP(A17,'Tabela Integrada'!$B:$R,17,0),"")</f>
        <v>1</v>
      </c>
      <c r="E17" s="1">
        <f t="shared" si="0"/>
        <v>50</v>
      </c>
      <c r="F17" s="119">
        <f>'Tabela Integrada'!Q113</f>
        <v>17.5</v>
      </c>
    </row>
    <row r="18" spans="1:14" x14ac:dyDescent="0.3">
      <c r="A18" s="1"/>
      <c r="B18" s="1"/>
      <c r="C18" s="1"/>
      <c r="D18" s="1" t="str">
        <f>IFERROR(VLOOKUP(A18,'Tabela Integrada'!$B:$R,17,0),"")</f>
        <v/>
      </c>
      <c r="E18" s="1" t="str">
        <f t="shared" si="0"/>
        <v/>
      </c>
      <c r="F18" s="1"/>
    </row>
    <row r="19" spans="1:14" x14ac:dyDescent="0.3">
      <c r="F19" s="9"/>
    </row>
    <row r="20" spans="1:14" ht="33" customHeight="1" x14ac:dyDescent="0.3">
      <c r="A20" s="107" t="s">
        <v>27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</row>
    <row r="21" spans="1:14" s="11" customFormat="1" ht="28.8" x14ac:dyDescent="0.3">
      <c r="A21" s="10" t="s">
        <v>28</v>
      </c>
      <c r="B21" s="10" t="s">
        <v>29</v>
      </c>
      <c r="C21" s="10" t="s">
        <v>30</v>
      </c>
      <c r="D21" s="10" t="s">
        <v>31</v>
      </c>
      <c r="E21" s="10" t="s">
        <v>32</v>
      </c>
      <c r="F21" s="10" t="s">
        <v>33</v>
      </c>
      <c r="G21" s="10" t="s">
        <v>34</v>
      </c>
      <c r="H21" s="10" t="s">
        <v>35</v>
      </c>
      <c r="I21" s="10" t="s">
        <v>36</v>
      </c>
      <c r="J21" s="10" t="s">
        <v>37</v>
      </c>
      <c r="K21" s="10" t="s">
        <v>38</v>
      </c>
      <c r="L21" s="10" t="s">
        <v>39</v>
      </c>
      <c r="M21" s="10" t="s">
        <v>40</v>
      </c>
      <c r="N21" s="10" t="s">
        <v>41</v>
      </c>
    </row>
    <row r="22" spans="1:14" x14ac:dyDescent="0.3">
      <c r="A22" s="1" t="s">
        <v>60</v>
      </c>
      <c r="B22" s="12">
        <f>C9/D4</f>
        <v>101.78571428571429</v>
      </c>
      <c r="C22" s="13">
        <f>IFERROR(((VLOOKUP($A22,'Tabela Integrada'!$B:$R,3,0))*$B22/100),"")</f>
        <v>145.66729999999967</v>
      </c>
      <c r="D22" s="13">
        <f>IFERROR(((VLOOKUP($A22,'Tabela Integrada'!$B:$R,4,0))*$B22/100),"")</f>
        <v>1.6658928571428606</v>
      </c>
      <c r="E22" s="13">
        <f>IFERROR(((VLOOKUP($A22,'Tabela Integrada'!$B:$R,5,0))*$B22/100),"")</f>
        <v>13.262678571428571</v>
      </c>
      <c r="F22" s="13">
        <f>IFERROR(((VLOOKUP($A22,'Tabela Integrada'!$B:$R,6,0))*$B22/100),"")</f>
        <v>9.0589285714285719</v>
      </c>
      <c r="G22" s="13">
        <f>IFERROR(((VLOOKUP($A22,'Tabela Integrada'!$B:$R,7,0))*$B22/100),"")</f>
        <v>0</v>
      </c>
      <c r="H22" s="13">
        <f>IFERROR(((VLOOKUP($A22,'Tabela Integrada'!$B:$R,8,0))*$B22/100),"")</f>
        <v>362.29607142857145</v>
      </c>
      <c r="I22" s="13">
        <f>IFERROR(((VLOOKUP($A22,'Tabela Integrada'!$B:$R,9,0))*$B22/100),"")</f>
        <v>0</v>
      </c>
      <c r="J22" s="13">
        <f>IFERROR(((VLOOKUP($A22,'Tabela Integrada'!$B:$R,10,0))*$B22/100),"")</f>
        <v>42.773749999999964</v>
      </c>
      <c r="K22" s="13">
        <f>IFERROR(((VLOOKUP($A22,'Tabela Integrada'!$B:$R,11,0))*$B22/100),"")</f>
        <v>1.5912499999999965</v>
      </c>
      <c r="L22" s="13">
        <f>IFERROR(((VLOOKUP($A22,'Tabela Integrada'!$B:$R,12,0))*$B22/100),"")</f>
        <v>170.90839285714287</v>
      </c>
      <c r="M22" s="13">
        <f>IFERROR(((VLOOKUP($A22,'Tabela Integrada'!$B:$R,13,0))*$B22/100),"")</f>
        <v>152.67857142857144</v>
      </c>
      <c r="N22" s="13">
        <f>IFERROR(((VLOOKUP($A22,'Tabela Integrada'!$B:$R,14,0))*$B22/100),"")</f>
        <v>0</v>
      </c>
    </row>
    <row r="23" spans="1:14" x14ac:dyDescent="0.3">
      <c r="A23" s="1" t="str">
        <f>A10</f>
        <v>Sal dietético</v>
      </c>
      <c r="B23" s="12">
        <f>C10/D4</f>
        <v>1.3714285714285714</v>
      </c>
      <c r="C23" s="13">
        <f>IFERROR(((VLOOKUP($A23,'Tabela Integrada'!$B:$R,3,0))*B23/100),"")</f>
        <v>0</v>
      </c>
      <c r="D23" s="13">
        <f>IFERROR(((VLOOKUP($A23,'Tabela Integrada'!$B:$R,4,0))*$B23/100),"")</f>
        <v>0</v>
      </c>
      <c r="E23" s="13">
        <f>IFERROR(((VLOOKUP($A23,'Tabela Integrada'!$B:$R,5,0))*$B23/100),"")</f>
        <v>0</v>
      </c>
      <c r="F23" s="13">
        <f>IFERROR(((VLOOKUP($A23,'Tabela Integrada'!$B:$R,6,0))*$B23/100),"")</f>
        <v>0</v>
      </c>
      <c r="G23" s="13">
        <f>IFERROR(((VLOOKUP($A23,'Tabela Integrada'!$B:$R,7,0))*$B23/100),"")</f>
        <v>0</v>
      </c>
      <c r="H23" s="13">
        <f>IFERROR(((VLOOKUP($A23,'Tabela Integrada'!$B:$R,8,0))*$B23/100),"")</f>
        <v>0</v>
      </c>
      <c r="I23" s="13">
        <f>IFERROR(((VLOOKUP($A23,'Tabela Integrada'!$B:$R,9,0))*$B23/100),"")</f>
        <v>0</v>
      </c>
      <c r="J23" s="13">
        <f>IFERROR(((VLOOKUP($A23,'Tabela Integrada'!$B:$R,10,0))*$B23/100),"")</f>
        <v>0</v>
      </c>
      <c r="K23" s="13">
        <f>IFERROR(((VLOOKUP($A23,'Tabela Integrada'!$B:$R,11,0))*$B23/100),"")</f>
        <v>0</v>
      </c>
      <c r="L23" s="13">
        <f>IFERROR(((VLOOKUP($A23,'Tabela Integrada'!$B:$R,12,0))*$B23/100),"")</f>
        <v>321.34658285714335</v>
      </c>
      <c r="M23" s="13">
        <f>IFERROR(((VLOOKUP($A23,'Tabela Integrada'!$B:$R,13,0))*$B23/100),"")</f>
        <v>280.69902171428572</v>
      </c>
      <c r="N23" s="13">
        <f>IFERROR(((VLOOKUP($A23,'Tabela Integrada'!$B:$R,14,0))*$B23/100),"")</f>
        <v>0</v>
      </c>
    </row>
    <row r="24" spans="1:14" x14ac:dyDescent="0.3">
      <c r="A24" s="1" t="str">
        <f>A11</f>
        <v>Batata congelada</v>
      </c>
      <c r="B24" s="12">
        <f>C11/D4</f>
        <v>42.857142857142854</v>
      </c>
      <c r="C24" s="13">
        <f>IFERROR(((VLOOKUP($A24,'Tabela Integrada'!$B:$R,3,0))*B24/100),"")</f>
        <v>37.285714285714285</v>
      </c>
      <c r="D24" s="13">
        <f>IFERROR(((VLOOKUP($A24,'Tabela Integrada'!$B:$R,4,0))*$B24/100),"")</f>
        <v>8.5714285714285712</v>
      </c>
      <c r="E24" s="13">
        <f>IFERROR(((VLOOKUP($A24,'Tabela Integrada'!$B:$R,5,0))*$B24/100),"")</f>
        <v>0.81428571428571417</v>
      </c>
      <c r="F24" s="13">
        <f>IFERROR(((VLOOKUP($A24,'Tabela Integrada'!$B:$R,6,0))*$B24/100),"")</f>
        <v>0</v>
      </c>
      <c r="G24" s="13">
        <f>IFERROR(((VLOOKUP($A24,'Tabela Integrada'!$B:$R,7,0))*$B24/100),"")</f>
        <v>0</v>
      </c>
      <c r="H24" s="13">
        <f>IFERROR(((VLOOKUP($A24,'Tabela Integrada'!$B:$R,8,0))*$B24/100),"")</f>
        <v>0</v>
      </c>
      <c r="I24" s="13">
        <f>IFERROR(((VLOOKUP($A24,'Tabela Integrada'!$B:$R,9,0))*$B24/100),"")</f>
        <v>0.77142857142857135</v>
      </c>
      <c r="J24" s="13">
        <f>IFERROR(((VLOOKUP($A24,'Tabela Integrada'!$B:$R,10,0))*$B24/100),"")</f>
        <v>0</v>
      </c>
      <c r="K24" s="13">
        <f>IFERROR(((VLOOKUP($A24,'Tabela Integrada'!$B:$R,11,0))*$B24/100),"")</f>
        <v>0</v>
      </c>
      <c r="L24" s="13">
        <f>IFERROR(((VLOOKUP($A24,'Tabela Integrada'!$B:$R,12,0))*$B24/100),"")</f>
        <v>0</v>
      </c>
      <c r="M24" s="13">
        <f>IFERROR(((VLOOKUP($A24,'Tabela Integrada'!$B:$R,13,0))*$B24/100),"")</f>
        <v>0</v>
      </c>
      <c r="N24" s="13">
        <f>IFERROR(((VLOOKUP($A24,'Tabela Integrada'!$B:$R,14,0))*$B24/100),"")</f>
        <v>0</v>
      </c>
    </row>
    <row r="25" spans="1:14" x14ac:dyDescent="0.3">
      <c r="A25" s="1" t="str">
        <f>A12</f>
        <v>Flocos de batata</v>
      </c>
      <c r="B25" s="12">
        <f>C12/D4</f>
        <v>2.8571428571428572</v>
      </c>
      <c r="C25" s="13">
        <f>IFERROR(((VLOOKUP($A25,'Tabela Integrada'!$B:$R,3,0))*B25/100),"")</f>
        <v>0</v>
      </c>
      <c r="D25" s="13">
        <f>IFERROR(((VLOOKUP($A25,'Tabela Integrada'!$B:$R,4,0))*$B25/100),"")</f>
        <v>0</v>
      </c>
      <c r="E25" s="13">
        <f>IFERROR(((VLOOKUP($A25,'Tabela Integrada'!$B:$R,5,0))*$B25/100),"")</f>
        <v>0</v>
      </c>
      <c r="F25" s="13">
        <f>IFERROR(((VLOOKUP($A25,'Tabela Integrada'!$B:$R,6,0))*$B25/100),"")</f>
        <v>0</v>
      </c>
      <c r="G25" s="13">
        <f>IFERROR(((VLOOKUP($A25,'Tabela Integrada'!$B:$R,7,0))*$B25/100),"")</f>
        <v>0</v>
      </c>
      <c r="H25" s="13">
        <f>IFERROR(((VLOOKUP($A25,'Tabela Integrada'!$B:$R,8,0))*$B25/100),"")</f>
        <v>0</v>
      </c>
      <c r="I25" s="13">
        <f>IFERROR(((VLOOKUP($A25,'Tabela Integrada'!$B:$R,9,0))*$B25/100),"")</f>
        <v>0</v>
      </c>
      <c r="J25" s="13">
        <f>IFERROR(((VLOOKUP($A25,'Tabela Integrada'!$B:$R,10,0))*$B25/100),"")</f>
        <v>0</v>
      </c>
      <c r="K25" s="13">
        <f>IFERROR(((VLOOKUP($A25,'Tabela Integrada'!$B:$R,11,0))*$B25/100),"")</f>
        <v>0</v>
      </c>
      <c r="L25" s="13">
        <f>IFERROR(((VLOOKUP($A25,'Tabela Integrada'!$B:$R,12,0))*$B25/100),"")</f>
        <v>0</v>
      </c>
      <c r="M25" s="13">
        <f>IFERROR(((VLOOKUP($A25,'Tabela Integrada'!$B:$R,13,0))*$B25/100),"")</f>
        <v>0</v>
      </c>
      <c r="N25" s="13">
        <f>IFERROR(((VLOOKUP($A25,'Tabela Integrada'!$B:$R,14,0))*$B25/100),"")</f>
        <v>0</v>
      </c>
    </row>
    <row r="26" spans="1:14" x14ac:dyDescent="0.3">
      <c r="A26" s="1" t="str">
        <f>A13</f>
        <v>Margarina com sal</v>
      </c>
      <c r="B26" s="12">
        <f>C13/D4</f>
        <v>1.7857142857142858</v>
      </c>
      <c r="C26" s="13">
        <f>IFERROR(((VLOOKUP($A26,'Tabela Integrada'!$B:$R,3,0))*B26/100),"")</f>
        <v>10.615208809523804</v>
      </c>
      <c r="D26" s="13">
        <f>IFERROR(((VLOOKUP($A26,'Tabela Integrada'!$B:$R,4,0))*$B26/100),"")</f>
        <v>0</v>
      </c>
      <c r="E26" s="13">
        <f>IFERROR(((VLOOKUP($A26,'Tabela Integrada'!$B:$R,5,0))*$B26/100),"")</f>
        <v>0</v>
      </c>
      <c r="F26" s="13">
        <f>IFERROR(((VLOOKUP($A26,'Tabela Integrada'!$B:$R,6,0))*$B26/100),"")</f>
        <v>1.2008154761904768</v>
      </c>
      <c r="G26" s="13">
        <f>IFERROR(((VLOOKUP($A26,'Tabela Integrada'!$B:$R,7,0))*$B26/100),"")</f>
        <v>0</v>
      </c>
      <c r="H26" s="13">
        <f>IFERROR(((VLOOKUP($A26,'Tabela Integrada'!$B:$R,8,0))*$B26/100),"")</f>
        <v>0</v>
      </c>
      <c r="I26" s="13">
        <f>IFERROR(((VLOOKUP($A26,'Tabela Integrada'!$B:$R,9,0))*$B26/100),"")</f>
        <v>0</v>
      </c>
      <c r="J26" s="13">
        <f>IFERROR(((VLOOKUP($A26,'Tabela Integrada'!$B:$R,10,0))*$B26/100),"")</f>
        <v>8.1130952380952331E-2</v>
      </c>
      <c r="K26" s="13">
        <f>IFERROR(((VLOOKUP($A26,'Tabela Integrada'!$B:$R,11,0))*$B26/100),"")</f>
        <v>0</v>
      </c>
      <c r="L26" s="13">
        <f>IFERROR(((VLOOKUP($A26,'Tabela Integrada'!$B:$R,12,0))*$B26/100),"")</f>
        <v>10.014244047619055</v>
      </c>
      <c r="M26" s="13">
        <f>IFERROR(((VLOOKUP($A26,'Tabela Integrada'!$B:$R,13,0))*$B26/100),"")</f>
        <v>0.26270238095238041</v>
      </c>
      <c r="N26" s="13">
        <f>IFERROR(((VLOOKUP($A26,'Tabela Integrada'!$B:$R,14,0))*$B26/100),"")</f>
        <v>0</v>
      </c>
    </row>
    <row r="27" spans="1:14" x14ac:dyDescent="0.3">
      <c r="A27" s="1" t="str">
        <f>A14</f>
        <v>Cebola</v>
      </c>
      <c r="B27" s="12">
        <f>C14/D4</f>
        <v>10.25</v>
      </c>
      <c r="C27" s="13">
        <f>IFERROR(((VLOOKUP($A27,'Tabela Integrada'!$B:$R,3,0))*B27/100),"")</f>
        <v>4.0405547536231889</v>
      </c>
      <c r="D27" s="13">
        <f>IFERROR(((VLOOKUP($A27,'Tabela Integrada'!$B:$R,4,0))*$B27/100),"")</f>
        <v>0.90745181159420285</v>
      </c>
      <c r="E27" s="13">
        <f>IFERROR(((VLOOKUP($A27,'Tabela Integrada'!$B:$R,5,0))*$B27/100),"")</f>
        <v>0.17528985507246359</v>
      </c>
      <c r="F27" s="13">
        <f>IFERROR(((VLOOKUP($A27,'Tabela Integrada'!$B:$R,6,0))*$B27/100),"")</f>
        <v>8.2000000000000007E-3</v>
      </c>
      <c r="G27" s="13">
        <f>IFERROR(((VLOOKUP($A27,'Tabela Integrada'!$B:$R,7,0))*$B27/100),"")</f>
        <v>0</v>
      </c>
      <c r="H27" s="13">
        <f>IFERROR(((VLOOKUP($A27,'Tabela Integrada'!$B:$R,8,0))*$B27/100),"")</f>
        <v>0</v>
      </c>
      <c r="I27" s="13">
        <f>IFERROR(((VLOOKUP($A27,'Tabela Integrada'!$B:$R,9,0))*$B27/100),"")</f>
        <v>0.22413333333333368</v>
      </c>
      <c r="J27" s="13">
        <f>IFERROR(((VLOOKUP($A27,'Tabela Integrada'!$B:$R,10,0))*$B27/100),"")</f>
        <v>1.4350000000000001</v>
      </c>
      <c r="K27" s="13">
        <f>IFERROR(((VLOOKUP($A27,'Tabela Integrada'!$B:$R,11,0))*$B27/100),"")</f>
        <v>2.0841666666666633E-2</v>
      </c>
      <c r="L27" s="13">
        <f>IFERROR(((VLOOKUP($A27,'Tabela Integrada'!$B:$R,12,0))*$B27/100),"")</f>
        <v>6.115833333333337E-2</v>
      </c>
      <c r="M27" s="13">
        <f>IFERROR(((VLOOKUP($A27,'Tabela Integrada'!$B:$R,13,0))*$B27/100),"")</f>
        <v>18.051958333333367</v>
      </c>
      <c r="N27" s="13">
        <f>IFERROR(((VLOOKUP($A27,'Tabela Integrada'!$B:$R,14,0))*$B27/100),"")</f>
        <v>0</v>
      </c>
    </row>
    <row r="28" spans="1:14" x14ac:dyDescent="0.3">
      <c r="A28" s="1" t="str">
        <f>A15</f>
        <v>Tomate (com semente)</v>
      </c>
      <c r="B28" s="12">
        <f>C15/D4</f>
        <v>5.128571428571429</v>
      </c>
      <c r="C28" s="13">
        <f>IFERROR(((VLOOKUP($A28,'Tabela Integrada'!$B:$R,3,0))*B28/100),"")</f>
        <v>0.7864744559006247</v>
      </c>
      <c r="D28" s="13">
        <f>IFERROR(((VLOOKUP($A28,'Tabela Integrada'!$B:$R,4,0))*$B28/100),"")</f>
        <v>0.16097768115942057</v>
      </c>
      <c r="E28" s="13">
        <f>IFERROR(((VLOOKUP($A28,'Tabela Integrada'!$B:$R,5,0))*$B28/100),"")</f>
        <v>5.6302795031055813E-2</v>
      </c>
      <c r="F28" s="13">
        <f>IFERROR(((VLOOKUP($A28,'Tabela Integrada'!$B:$R,6,0))*$B28/100),"")</f>
        <v>8.8895238095237934E-3</v>
      </c>
      <c r="G28" s="13">
        <f>IFERROR(((VLOOKUP($A28,'Tabela Integrada'!$B:$R,7,0))*$B28/100),"")</f>
        <v>0</v>
      </c>
      <c r="H28" s="13">
        <f>IFERROR(((VLOOKUP($A28,'Tabela Integrada'!$B:$R,8,0))*$B28/100),"")</f>
        <v>0</v>
      </c>
      <c r="I28" s="13">
        <f>IFERROR(((VLOOKUP($A28,'Tabela Integrada'!$B:$R,9,0))*$B28/100),"")</f>
        <v>6.0175238095237928E-2</v>
      </c>
      <c r="J28" s="13">
        <f>IFERROR(((VLOOKUP($A28,'Tabela Integrada'!$B:$R,10,0))*$B28/100),"")</f>
        <v>0.35592285714285721</v>
      </c>
      <c r="K28" s="13">
        <f>IFERROR(((VLOOKUP($A28,'Tabela Integrada'!$B:$R,11,0))*$B28/100),"")</f>
        <v>1.2137619047619065E-2</v>
      </c>
      <c r="L28" s="13">
        <f>IFERROR(((VLOOKUP($A28,'Tabela Integrada'!$B:$R,12,0))*$B28/100),"")</f>
        <v>5.2311428571428571E-2</v>
      </c>
      <c r="M28" s="13">
        <f>IFERROR(((VLOOKUP($A28,'Tabela Integrada'!$B:$R,13,0))*$B28/100),"")</f>
        <v>11.405259047619065</v>
      </c>
      <c r="N28" s="13">
        <f>IFERROR(((VLOOKUP($A28,'Tabela Integrada'!$B:$R,14,0))*$B28/100),"")</f>
        <v>0</v>
      </c>
    </row>
    <row r="29" spans="1:14" x14ac:dyDescent="0.3">
      <c r="A29" s="1" t="str">
        <f>A16</f>
        <v>Salsa</v>
      </c>
      <c r="B29" s="12">
        <f>C16/D4</f>
        <v>1.6785714285714286</v>
      </c>
      <c r="C29" s="13">
        <f>IFERROR(((VLOOKUP($A29,'Tabela Integrada'!$B:$R,3,0))*B29/100),"")</f>
        <v>0.56104758747412009</v>
      </c>
      <c r="D29" s="13">
        <f>IFERROR(((VLOOKUP($A29,'Tabela Integrada'!$B:$R,4,0))*$B29/100),"")</f>
        <v>9.5780745341614931E-2</v>
      </c>
      <c r="E29" s="13">
        <f>IFERROR(((VLOOKUP($A29,'Tabela Integrada'!$B:$R,5,0))*$B29/100),"")</f>
        <v>5.4675207039337398E-2</v>
      </c>
      <c r="F29" s="13">
        <f>IFERROR(((VLOOKUP($A29,'Tabela Integrada'!$B:$R,6,0))*$B29/100),"")</f>
        <v>1.0239285714285715E-2</v>
      </c>
      <c r="G29" s="13">
        <f>IFERROR(((VLOOKUP($A29,'Tabela Integrada'!$B:$R,7,0))*$B29/100),"")</f>
        <v>0</v>
      </c>
      <c r="H29" s="13">
        <f>IFERROR(((VLOOKUP($A29,'Tabela Integrada'!$B:$R,8,0))*$B29/100),"")</f>
        <v>0</v>
      </c>
      <c r="I29" s="13">
        <f>IFERROR(((VLOOKUP($A29,'Tabela Integrada'!$B:$R,9,0))*$B29/100),"")</f>
        <v>3.105357142857143E-2</v>
      </c>
      <c r="J29" s="13">
        <f>IFERROR(((VLOOKUP($A29,'Tabela Integrada'!$B:$R,10,0))*$B29/100),"")</f>
        <v>3.0115809523809469</v>
      </c>
      <c r="K29" s="13">
        <f>IFERROR(((VLOOKUP($A29,'Tabela Integrada'!$B:$R,11,0))*$B29/100),"")</f>
        <v>5.3378571428571435E-2</v>
      </c>
      <c r="L29" s="13">
        <f>IFERROR(((VLOOKUP($A29,'Tabela Integrada'!$B:$R,12,0))*$B29/100),"")</f>
        <v>3.8607142857142854E-2</v>
      </c>
      <c r="M29" s="13">
        <f>IFERROR(((VLOOKUP($A29,'Tabela Integrada'!$B:$R,13,0))*$B29/100),"")</f>
        <v>11.939622619047626</v>
      </c>
      <c r="N29" s="13">
        <f>IFERROR(((VLOOKUP($A29,'Tabela Integrada'!$B:$R,14,0))*$B29/100),"")</f>
        <v>0</v>
      </c>
    </row>
    <row r="30" spans="1:14" x14ac:dyDescent="0.3">
      <c r="A30" s="1" t="str">
        <f>A17</f>
        <v>Milho (amido)</v>
      </c>
      <c r="B30" s="12">
        <f>C17/D4</f>
        <v>0.35714285714285715</v>
      </c>
      <c r="C30" s="13">
        <f>IFERROR(((VLOOKUP($A30,'Tabela Integrada'!$B:$R,3,0))*B30/100),"")</f>
        <v>1.290595799565218</v>
      </c>
      <c r="D30" s="13">
        <f>IFERROR(((VLOOKUP($A30,'Tabela Integrada'!$B:$R,4,0))*$B30/100),"")</f>
        <v>0.31124587111801255</v>
      </c>
      <c r="E30" s="13">
        <f>IFERROR(((VLOOKUP($A30,'Tabela Integrada'!$B:$R,5,0))*$B30/100),"")</f>
        <v>2.1350931677018643E-3</v>
      </c>
      <c r="F30" s="13">
        <f>IFERROR(((VLOOKUP($A30,'Tabela Integrada'!$B:$R,6,0))*$B30/100),"")</f>
        <v>0</v>
      </c>
      <c r="G30" s="13">
        <f>IFERROR(((VLOOKUP($A30,'Tabela Integrada'!$B:$R,7,0))*$B30/100),"")</f>
        <v>0</v>
      </c>
      <c r="H30" s="13">
        <f>IFERROR(((VLOOKUP($A30,'Tabela Integrada'!$B:$R,8,0))*$B30/100),"")</f>
        <v>0</v>
      </c>
      <c r="I30" s="13">
        <f>IFERROR(((VLOOKUP($A30,'Tabela Integrada'!$B:$R,9,0))*$B30/100),"")</f>
        <v>2.6547617857142856E-3</v>
      </c>
      <c r="J30" s="13">
        <f>IFERROR(((VLOOKUP($A30,'Tabela Integrada'!$B:$R,10,0))*$B30/100),"")</f>
        <v>3.7773809523809648E-3</v>
      </c>
      <c r="K30" s="13">
        <f>IFERROR(((VLOOKUP($A30,'Tabela Integrada'!$B:$R,11,0))*$B30/100),"")</f>
        <v>4.5595238095238219E-4</v>
      </c>
      <c r="L30" s="13">
        <f>IFERROR(((VLOOKUP($A30,'Tabela Integrada'!$B:$R,12,0))*$B30/100),"")</f>
        <v>2.8867857142857143E-2</v>
      </c>
      <c r="M30" s="13">
        <f>IFERROR(((VLOOKUP($A30,'Tabela Integrada'!$B:$R,13,0))*$B30/100),"")</f>
        <v>3.0482142857142857E-2</v>
      </c>
      <c r="N30" s="13">
        <f>IFERROR(((VLOOKUP($A30,'Tabela Integrada'!$B:$R,14,0))*$B30/100),"")</f>
        <v>0</v>
      </c>
    </row>
    <row r="31" spans="1:14" x14ac:dyDescent="0.3">
      <c r="A31" s="1">
        <f>A18</f>
        <v>0</v>
      </c>
      <c r="B31" s="12">
        <f>C18/D4</f>
        <v>0</v>
      </c>
      <c r="C31" s="13" t="str">
        <f>IFERROR(((VLOOKUP($A31,'Tabela Integrada'!$B:$R,3,0))*B31/100),"")</f>
        <v/>
      </c>
      <c r="D31" s="13" t="str">
        <f>IFERROR(((VLOOKUP($A31,'Tabela Integrada'!$B:$R,4,0))*$B31/100),"")</f>
        <v/>
      </c>
      <c r="E31" s="13" t="str">
        <f>IFERROR(((VLOOKUP($A31,'Tabela Integrada'!$B:$R,5,0))*$B31/100),"")</f>
        <v/>
      </c>
      <c r="F31" s="13" t="str">
        <f>IFERROR(((VLOOKUP($A31,'Tabela Integrada'!$B:$R,6,0))*$B31/100),"")</f>
        <v/>
      </c>
      <c r="G31" s="13" t="str">
        <f>IFERROR(((VLOOKUP($A31,'Tabela Integrada'!$B:$R,7,0))*$B31/100),"")</f>
        <v/>
      </c>
      <c r="H31" s="13" t="str">
        <f>IFERROR(((VLOOKUP($A31,'Tabela Integrada'!$B:$R,8,0))*$B31/100),"")</f>
        <v/>
      </c>
      <c r="I31" s="13" t="str">
        <f>IFERROR(((VLOOKUP($A31,'Tabela Integrada'!$B:$R,9,0))*$B31/100),"")</f>
        <v/>
      </c>
      <c r="J31" s="13" t="str">
        <f>IFERROR(((VLOOKUP($A31,'Tabela Integrada'!$B:$R,10,0))*$B31/100),"")</f>
        <v/>
      </c>
      <c r="K31" s="13" t="str">
        <f>IFERROR(((VLOOKUP($A31,'Tabela Integrada'!$B:$R,11,0))*$B31/100),"")</f>
        <v/>
      </c>
      <c r="L31" s="13" t="str">
        <f>IFERROR(((VLOOKUP($A31,'Tabela Integrada'!$B:$R,12,0))*$B31/100),"")</f>
        <v/>
      </c>
      <c r="M31" s="13" t="str">
        <f>IFERROR(((VLOOKUP($A31,'Tabela Integrada'!$B:$R,13,0))*$B31/100),"")</f>
        <v/>
      </c>
      <c r="N31" s="13" t="str">
        <f>IFERROR(((VLOOKUP($A31,'Tabela Integrada'!$B:$R,14,0))*$B31/100),"")</f>
        <v/>
      </c>
    </row>
    <row r="32" spans="1:14" ht="15.6" x14ac:dyDescent="0.3">
      <c r="A32" s="14" t="s">
        <v>43</v>
      </c>
      <c r="B32" s="15">
        <f>SUM(B22:B31)</f>
        <v>168.07142857142856</v>
      </c>
      <c r="C32" s="15">
        <f>SUM(C22:C31)</f>
        <v>200.24689569180089</v>
      </c>
      <c r="D32" s="15">
        <f>SUM(D22:D31)</f>
        <v>11.712777537784685</v>
      </c>
      <c r="E32" s="15">
        <f>SUM(E22:E31)</f>
        <v>14.365367236024847</v>
      </c>
      <c r="F32" s="15">
        <f>SUM(F22:F31)</f>
        <v>10.287072857142858</v>
      </c>
      <c r="G32" s="15">
        <f>SUM(G22:G31)</f>
        <v>0</v>
      </c>
      <c r="H32" s="15">
        <f>SUM(H22:H31)</f>
        <v>362.29607142857145</v>
      </c>
      <c r="I32" s="15">
        <f>SUM(I22:I31)</f>
        <v>1.0894454760714285</v>
      </c>
      <c r="J32" s="15">
        <f>SUM(J22:J31)</f>
        <v>47.661162142857101</v>
      </c>
      <c r="K32" s="15">
        <f>SUM(K22:K31)</f>
        <v>1.6780638095238061</v>
      </c>
      <c r="L32" s="15">
        <f>SUM(L22:L31)</f>
        <v>502.45016452381003</v>
      </c>
      <c r="M32" s="15">
        <f>SUM(M22:M31)</f>
        <v>475.06761766666665</v>
      </c>
      <c r="N32" s="15">
        <f>SUM(N22:N31)</f>
        <v>0</v>
      </c>
    </row>
    <row r="35" spans="1:3" ht="24.75" customHeight="1" x14ac:dyDescent="0.3">
      <c r="A35" s="103" t="s">
        <v>44</v>
      </c>
      <c r="B35" s="103"/>
      <c r="C35" s="103"/>
    </row>
    <row r="36" spans="1:3" x14ac:dyDescent="0.3">
      <c r="A36" s="16"/>
      <c r="B36" s="16" t="s">
        <v>45</v>
      </c>
      <c r="C36" s="16" t="s">
        <v>46</v>
      </c>
    </row>
    <row r="37" spans="1:3" x14ac:dyDescent="0.3">
      <c r="A37" s="100" t="s">
        <v>47</v>
      </c>
      <c r="B37" s="17">
        <f>D32</f>
        <v>11.712777537784685</v>
      </c>
      <c r="C37" s="17">
        <f>B37*100/B40</f>
        <v>32.208737636744701</v>
      </c>
    </row>
    <row r="38" spans="1:3" x14ac:dyDescent="0.3">
      <c r="A38" s="100" t="s">
        <v>48</v>
      </c>
      <c r="B38" s="17">
        <f>E32</f>
        <v>14.365367236024847</v>
      </c>
      <c r="C38" s="17">
        <f>B38*100/B40</f>
        <v>39.503042115160369</v>
      </c>
    </row>
    <row r="39" spans="1:3" x14ac:dyDescent="0.3">
      <c r="A39" s="100" t="s">
        <v>49</v>
      </c>
      <c r="B39" s="17">
        <f>F32</f>
        <v>10.287072857142858</v>
      </c>
      <c r="C39" s="17">
        <f>B39*100/B40</f>
        <v>28.288220248094916</v>
      </c>
    </row>
    <row r="40" spans="1:3" x14ac:dyDescent="0.3">
      <c r="A40" s="100" t="s">
        <v>50</v>
      </c>
      <c r="B40" s="17">
        <f>SUM(B37:B39)</f>
        <v>36.365217630952394</v>
      </c>
      <c r="C40" s="17">
        <f>SUM(C37:C39)</f>
        <v>99.999999999999986</v>
      </c>
    </row>
  </sheetData>
  <mergeCells count="5">
    <mergeCell ref="A20:N20"/>
    <mergeCell ref="A35:C35"/>
    <mergeCell ref="B3:F3"/>
    <mergeCell ref="A2:F2"/>
    <mergeCell ref="A1:E1"/>
  </mergeCells>
  <dataValidations count="1">
    <dataValidation type="list" allowBlank="1" showInputMessage="1" showErrorMessage="1" sqref="A9:A18 A22:A31" xr:uid="{00000000-0002-0000-0B00-000000000000}">
      <formula1>'Omelete de Forno com Batatas'!Alimento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0"/>
  <sheetViews>
    <sheetView zoomScale="90" zoomScaleNormal="90" workbookViewId="0">
      <selection activeCell="F9" sqref="F9:F11"/>
    </sheetView>
  </sheetViews>
  <sheetFormatPr defaultRowHeight="14.4" x14ac:dyDescent="0.3"/>
  <cols>
    <col min="1" max="1" width="26.5546875" bestFit="1" customWidth="1"/>
    <col min="2" max="2" width="13.44140625" bestFit="1" customWidth="1"/>
    <col min="3" max="4" width="20.88671875" bestFit="1" customWidth="1"/>
    <col min="5" max="6" width="23.6640625" bestFit="1" customWidth="1"/>
    <col min="7" max="7" width="16.5546875" bestFit="1" customWidth="1"/>
    <col min="8" max="8" width="10" bestFit="1" customWidth="1"/>
    <col min="9" max="9" width="6.109375" bestFit="1" customWidth="1"/>
    <col min="10" max="10" width="7.21875" bestFit="1" customWidth="1"/>
    <col min="11" max="11" width="6.109375" bestFit="1" customWidth="1"/>
    <col min="12" max="12" width="7.21875" bestFit="1" customWidth="1"/>
    <col min="13" max="13" width="8.33203125" bestFit="1" customWidth="1"/>
    <col min="14" max="14" width="5.21875" bestFit="1" customWidth="1"/>
    <col min="15" max="1025" width="8.6640625" customWidth="1"/>
  </cols>
  <sheetData>
    <row r="1" spans="1:14" ht="61.5" customHeight="1" x14ac:dyDescent="0.3">
      <c r="A1" s="104" t="s">
        <v>0</v>
      </c>
      <c r="B1" s="104"/>
      <c r="C1" s="104"/>
      <c r="D1" s="104"/>
      <c r="E1" s="104"/>
      <c r="F1" s="11"/>
    </row>
    <row r="2" spans="1:14" ht="30" customHeight="1" x14ac:dyDescent="0.3">
      <c r="A2" s="108" t="s">
        <v>89</v>
      </c>
      <c r="B2" s="108"/>
      <c r="C2" s="108"/>
      <c r="D2" s="108"/>
      <c r="E2" s="108"/>
      <c r="F2" s="108"/>
      <c r="G2" s="101"/>
      <c r="H2" s="101"/>
      <c r="I2" s="101"/>
      <c r="J2" s="101"/>
      <c r="K2" s="101"/>
      <c r="L2" s="101"/>
      <c r="M2" s="101"/>
      <c r="N2" s="101"/>
    </row>
    <row r="3" spans="1:14" ht="15.6" x14ac:dyDescent="0.3">
      <c r="A3" s="2" t="s">
        <v>2</v>
      </c>
      <c r="B3" s="109">
        <v>44504</v>
      </c>
      <c r="C3" s="110"/>
      <c r="D3" s="110"/>
      <c r="E3" s="110"/>
      <c r="F3" s="111"/>
    </row>
    <row r="4" spans="1:14" x14ac:dyDescent="0.3">
      <c r="A4" s="3" t="s">
        <v>3</v>
      </c>
      <c r="B4" s="95" t="s">
        <v>90</v>
      </c>
      <c r="C4" s="3" t="s">
        <v>5</v>
      </c>
      <c r="D4" s="4">
        <f>D5/D6</f>
        <v>206.89655172413794</v>
      </c>
      <c r="E4" s="5" t="s">
        <v>6</v>
      </c>
      <c r="F4" s="96">
        <f>SUM(F9:F18)</f>
        <v>16.66</v>
      </c>
    </row>
    <row r="5" spans="1:14" x14ac:dyDescent="0.3">
      <c r="A5" s="5" t="s">
        <v>7</v>
      </c>
      <c r="B5" s="95" t="s">
        <v>82</v>
      </c>
      <c r="C5" s="3" t="s">
        <v>9</v>
      </c>
      <c r="D5" s="6">
        <v>24000</v>
      </c>
      <c r="E5" s="5" t="s">
        <v>10</v>
      </c>
      <c r="F5" s="96">
        <f>F4/D4</f>
        <v>8.0523333333333336E-2</v>
      </c>
    </row>
    <row r="6" spans="1:14" x14ac:dyDescent="0.3">
      <c r="A6" s="5" t="s">
        <v>11</v>
      </c>
      <c r="B6" s="95" t="s">
        <v>12</v>
      </c>
      <c r="C6" s="7" t="s">
        <v>13</v>
      </c>
      <c r="D6" s="8">
        <v>116</v>
      </c>
      <c r="E6" s="5" t="s">
        <v>14</v>
      </c>
      <c r="F6" s="95"/>
    </row>
    <row r="8" spans="1:14" x14ac:dyDescent="0.3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</row>
    <row r="9" spans="1:14" x14ac:dyDescent="0.3">
      <c r="A9" s="1" t="s">
        <v>91</v>
      </c>
      <c r="B9" s="97"/>
      <c r="C9" s="1">
        <v>45000</v>
      </c>
      <c r="D9" s="1">
        <f>IFERROR(VLOOKUP(A9,'Tabela Integrada'!$B:$R,17,0),"")</f>
        <v>1.31</v>
      </c>
      <c r="E9" s="1">
        <f t="shared" ref="E9:E18" si="0">IFERROR((C9*D9),"")</f>
        <v>58950</v>
      </c>
      <c r="F9" s="119">
        <f>'Tabela Integrada'!Q74</f>
        <v>13.85</v>
      </c>
    </row>
    <row r="10" spans="1:14" x14ac:dyDescent="0.3">
      <c r="A10" s="1" t="s">
        <v>59</v>
      </c>
      <c r="B10" s="97"/>
      <c r="C10" s="1">
        <v>192</v>
      </c>
      <c r="D10" s="1">
        <f>IFERROR(VLOOKUP(A10,'Tabela Integrada'!$B:$R,17,0),"")</f>
        <v>1</v>
      </c>
      <c r="E10" s="1">
        <f t="shared" si="0"/>
        <v>192</v>
      </c>
      <c r="F10" s="119">
        <f>'Tabela Integrada'!Q33</f>
        <v>1.32</v>
      </c>
    </row>
    <row r="11" spans="1:14" x14ac:dyDescent="0.3">
      <c r="A11" s="1" t="s">
        <v>92</v>
      </c>
      <c r="B11" s="1"/>
      <c r="C11" s="1">
        <v>750</v>
      </c>
      <c r="D11" s="1">
        <f>IFERROR(VLOOKUP(A11,'Tabela Integrada'!$B:$R,17,0),"")</f>
        <v>1</v>
      </c>
      <c r="E11" s="1">
        <f t="shared" si="0"/>
        <v>750</v>
      </c>
      <c r="F11" s="119">
        <f>'Tabela Integrada'!Q150</f>
        <v>1.49</v>
      </c>
    </row>
    <row r="12" spans="1:14" x14ac:dyDescent="0.3">
      <c r="A12" s="1"/>
      <c r="B12" s="1"/>
      <c r="C12" s="1"/>
      <c r="D12" s="1" t="str">
        <f>IFERROR(VLOOKUP(A12,'Tabela Integrada'!$B:$R,17,0),"")</f>
        <v/>
      </c>
      <c r="E12" s="1" t="str">
        <f t="shared" si="0"/>
        <v/>
      </c>
      <c r="F12" s="1"/>
    </row>
    <row r="13" spans="1:14" x14ac:dyDescent="0.3">
      <c r="A13" s="1"/>
      <c r="B13" s="1"/>
      <c r="C13" s="1"/>
      <c r="D13" s="1" t="str">
        <f>IFERROR(VLOOKUP(A13,'Tabela Integrada'!$B:$R,17,0),"")</f>
        <v/>
      </c>
      <c r="E13" s="1" t="str">
        <f t="shared" si="0"/>
        <v/>
      </c>
      <c r="F13" s="1"/>
    </row>
    <row r="14" spans="1:14" x14ac:dyDescent="0.3">
      <c r="A14" s="1"/>
      <c r="B14" s="1"/>
      <c r="C14" s="1"/>
      <c r="D14" s="1" t="str">
        <f>IFERROR(VLOOKUP(A14,'Tabela Integrada'!$B:$R,17,0),"")</f>
        <v/>
      </c>
      <c r="E14" s="1" t="str">
        <f t="shared" si="0"/>
        <v/>
      </c>
      <c r="F14" s="1"/>
    </row>
    <row r="15" spans="1:14" x14ac:dyDescent="0.3">
      <c r="A15" s="1"/>
      <c r="B15" s="1"/>
      <c r="C15" s="1"/>
      <c r="D15" s="1" t="str">
        <f>IFERROR(VLOOKUP(A15,'Tabela Integrada'!$B:$R,17,0),"")</f>
        <v/>
      </c>
      <c r="E15" s="1" t="str">
        <f t="shared" si="0"/>
        <v/>
      </c>
      <c r="F15" s="1"/>
    </row>
    <row r="16" spans="1:14" x14ac:dyDescent="0.3">
      <c r="A16" s="1"/>
      <c r="B16" s="1"/>
      <c r="C16" s="1"/>
      <c r="D16" s="1" t="str">
        <f>IFERROR(VLOOKUP(A16,'Tabela Integrada'!$B:$R,17,0),"")</f>
        <v/>
      </c>
      <c r="E16" s="1" t="str">
        <f t="shared" si="0"/>
        <v/>
      </c>
      <c r="F16" s="1"/>
    </row>
    <row r="17" spans="1:14" x14ac:dyDescent="0.3">
      <c r="A17" s="1"/>
      <c r="B17" s="1"/>
      <c r="C17" s="1"/>
      <c r="D17" s="1" t="str">
        <f>IFERROR(VLOOKUP(A17,'Tabela Integrada'!$B:$R,17,0),"")</f>
        <v/>
      </c>
      <c r="E17" s="1" t="str">
        <f t="shared" si="0"/>
        <v/>
      </c>
      <c r="F17" s="1"/>
    </row>
    <row r="18" spans="1:14" x14ac:dyDescent="0.3">
      <c r="A18" s="1"/>
      <c r="B18" s="1"/>
      <c r="C18" s="1"/>
      <c r="D18" s="1" t="str">
        <f>IFERROR(VLOOKUP(A18,'Tabela Integrada'!$B:$R,17,0),"")</f>
        <v/>
      </c>
      <c r="E18" s="1" t="str">
        <f t="shared" si="0"/>
        <v/>
      </c>
      <c r="F18" s="1"/>
    </row>
    <row r="19" spans="1:14" x14ac:dyDescent="0.3">
      <c r="F19" s="9"/>
    </row>
    <row r="20" spans="1:14" ht="33" customHeight="1" x14ac:dyDescent="0.3">
      <c r="A20" s="107" t="s">
        <v>27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</row>
    <row r="21" spans="1:14" s="11" customFormat="1" ht="28.8" x14ac:dyDescent="0.3">
      <c r="A21" s="10" t="s">
        <v>28</v>
      </c>
      <c r="B21" s="10" t="s">
        <v>29</v>
      </c>
      <c r="C21" s="10" t="s">
        <v>30</v>
      </c>
      <c r="D21" s="10" t="s">
        <v>31</v>
      </c>
      <c r="E21" s="10" t="s">
        <v>32</v>
      </c>
      <c r="F21" s="10" t="s">
        <v>33</v>
      </c>
      <c r="G21" s="10" t="s">
        <v>34</v>
      </c>
      <c r="H21" s="10" t="s">
        <v>35</v>
      </c>
      <c r="I21" s="10" t="s">
        <v>36</v>
      </c>
      <c r="J21" s="10" t="s">
        <v>37</v>
      </c>
      <c r="K21" s="10" t="s">
        <v>38</v>
      </c>
      <c r="L21" s="10" t="s">
        <v>39</v>
      </c>
      <c r="M21" s="10" t="s">
        <v>40</v>
      </c>
      <c r="N21" s="10" t="s">
        <v>41</v>
      </c>
    </row>
    <row r="22" spans="1:14" x14ac:dyDescent="0.3">
      <c r="A22" s="1" t="s">
        <v>91</v>
      </c>
      <c r="B22" s="12">
        <f>C9/D4</f>
        <v>217.5</v>
      </c>
      <c r="C22" s="13">
        <f>IFERROR(((VLOOKUP($A22,'Tabela Integrada'!$B:$R,3,0))*$B22/100),"")</f>
        <v>553.60753499999998</v>
      </c>
      <c r="D22" s="13">
        <f>IFERROR(((VLOOKUP($A22,'Tabela Integrada'!$B:$R,4,0))*$B22/100),"")</f>
        <v>0</v>
      </c>
      <c r="E22" s="13">
        <f>IFERROR(((VLOOKUP($A22,'Tabela Integrada'!$B:$R,5,0))*$B22/100),"")</f>
        <v>33.625500000000002</v>
      </c>
      <c r="F22" s="13">
        <f>IFERROR(((VLOOKUP($A22,'Tabela Integrada'!$B:$R,6,0))*$B22/100),"")</f>
        <v>45.457500000000003</v>
      </c>
      <c r="G22" s="13">
        <f>IFERROR(((VLOOKUP($A22,'Tabela Integrada'!$B:$R,7,0))*$B22/100),"")</f>
        <v>0</v>
      </c>
      <c r="H22" s="13">
        <f>IFERROR(((VLOOKUP($A22,'Tabela Integrada'!$B:$R,8,0))*$B22/100),"")</f>
        <v>190.59524999999996</v>
      </c>
      <c r="I22" s="13">
        <f>IFERROR(((VLOOKUP($A22,'Tabela Integrada'!$B:$R,9,0))*$B22/100),"")</f>
        <v>0</v>
      </c>
      <c r="J22" s="13">
        <f>IFERROR(((VLOOKUP($A22,'Tabela Integrada'!$B:$R,10,0))*$B22/100),"")</f>
        <v>15.42075</v>
      </c>
      <c r="K22" s="13">
        <f>IFERROR(((VLOOKUP($A22,'Tabela Integrada'!$B:$R,11,0))*$B22/100),"")</f>
        <v>1.5442499999999999</v>
      </c>
      <c r="L22" s="13">
        <f>IFERROR(((VLOOKUP($A22,'Tabela Integrada'!$B:$R,12,0))*$B22/100),"")</f>
        <v>148.48000000000005</v>
      </c>
      <c r="M22" s="13">
        <f>IFERROR(((VLOOKUP($A22,'Tabela Integrada'!$B:$R,13,0))*$B22/100),"")</f>
        <v>413.67049999999921</v>
      </c>
      <c r="N22" s="13">
        <f>IFERROR(((VLOOKUP($A22,'Tabela Integrada'!$B:$R,14,0))*$B22/100),"")</f>
        <v>0</v>
      </c>
    </row>
    <row r="23" spans="1:14" x14ac:dyDescent="0.3">
      <c r="A23" s="1" t="str">
        <f>A10</f>
        <v>Sal dietético</v>
      </c>
      <c r="B23" s="12">
        <f>C10/D4</f>
        <v>0.92799999999999994</v>
      </c>
      <c r="C23" s="13">
        <f>IFERROR(((VLOOKUP($A23,'Tabela Integrada'!$B:$R,3,0))*B23/100),"")</f>
        <v>0</v>
      </c>
      <c r="D23" s="13">
        <f>IFERROR(((VLOOKUP($A23,'Tabela Integrada'!$B:$R,4,0))*$B23/100),"")</f>
        <v>0</v>
      </c>
      <c r="E23" s="13">
        <f>IFERROR(((VLOOKUP($A23,'Tabela Integrada'!$B:$R,5,0))*$B23/100),"")</f>
        <v>0</v>
      </c>
      <c r="F23" s="13">
        <f>IFERROR(((VLOOKUP($A23,'Tabela Integrada'!$B:$R,6,0))*$B23/100),"")</f>
        <v>0</v>
      </c>
      <c r="G23" s="13">
        <f>IFERROR(((VLOOKUP($A23,'Tabela Integrada'!$B:$R,7,0))*$B23/100),"")</f>
        <v>0</v>
      </c>
      <c r="H23" s="13">
        <f>IFERROR(((VLOOKUP($A23,'Tabela Integrada'!$B:$R,8,0))*$B23/100),"")</f>
        <v>0</v>
      </c>
      <c r="I23" s="13">
        <f>IFERROR(((VLOOKUP($A23,'Tabela Integrada'!$B:$R,9,0))*$B23/100),"")</f>
        <v>0</v>
      </c>
      <c r="J23" s="13">
        <f>IFERROR(((VLOOKUP($A23,'Tabela Integrada'!$B:$R,10,0))*$B23/100),"")</f>
        <v>0</v>
      </c>
      <c r="K23" s="13">
        <f>IFERROR(((VLOOKUP($A23,'Tabela Integrada'!$B:$R,11,0))*$B23/100),"")</f>
        <v>0</v>
      </c>
      <c r="L23" s="13">
        <f>IFERROR(((VLOOKUP($A23,'Tabela Integrada'!$B:$R,12,0))*$B23/100),"")</f>
        <v>217.44452106666697</v>
      </c>
      <c r="M23" s="13">
        <f>IFERROR(((VLOOKUP($A23,'Tabela Integrada'!$B:$R,13,0))*$B23/100),"")</f>
        <v>189.93967136000001</v>
      </c>
      <c r="N23" s="13">
        <f>IFERROR(((VLOOKUP($A23,'Tabela Integrada'!$B:$R,14,0))*$B23/100),"")</f>
        <v>0</v>
      </c>
    </row>
    <row r="24" spans="1:14" x14ac:dyDescent="0.3">
      <c r="A24" s="1" t="str">
        <f>A11</f>
        <v>Vinagre</v>
      </c>
      <c r="B24" s="12">
        <f>C11/D4</f>
        <v>3.625</v>
      </c>
      <c r="C24" s="13">
        <f>IFERROR(((VLOOKUP($A24,'Tabela Integrada'!$B:$R,3,0))*B24/100),"")</f>
        <v>0</v>
      </c>
      <c r="D24" s="13">
        <f>IFERROR(((VLOOKUP($A24,'Tabela Integrada'!$B:$R,4,0))*$B24/100),"")</f>
        <v>0</v>
      </c>
      <c r="E24" s="13">
        <f>IFERROR(((VLOOKUP($A24,'Tabela Integrada'!$B:$R,5,0))*$B24/100),"")</f>
        <v>0</v>
      </c>
      <c r="F24" s="13">
        <f>IFERROR(((VLOOKUP($A24,'Tabela Integrada'!$B:$R,6,0))*$B24/100),"")</f>
        <v>0</v>
      </c>
      <c r="G24" s="13">
        <f>IFERROR(((VLOOKUP($A24,'Tabela Integrada'!$B:$R,7,0))*$B24/100),"")</f>
        <v>0</v>
      </c>
      <c r="H24" s="13">
        <f>IFERROR(((VLOOKUP($A24,'Tabela Integrada'!$B:$R,8,0))*$B24/100),"")</f>
        <v>0</v>
      </c>
      <c r="I24" s="13">
        <f>IFERROR(((VLOOKUP($A24,'Tabela Integrada'!$B:$R,9,0))*$B24/100),"")</f>
        <v>0</v>
      </c>
      <c r="J24" s="13">
        <f>IFERROR(((VLOOKUP($A24,'Tabela Integrada'!$B:$R,10,0))*$B24/100),"")</f>
        <v>0</v>
      </c>
      <c r="K24" s="13">
        <f>IFERROR(((VLOOKUP($A24,'Tabela Integrada'!$B:$R,11,0))*$B24/100),"")</f>
        <v>0</v>
      </c>
      <c r="L24" s="13">
        <f>IFERROR(((VLOOKUP($A24,'Tabela Integrada'!$B:$R,12,0))*$B24/100),"")</f>
        <v>0</v>
      </c>
      <c r="M24" s="13">
        <f>IFERROR(((VLOOKUP($A24,'Tabela Integrada'!$B:$R,13,0))*$B24/100),"")</f>
        <v>0</v>
      </c>
      <c r="N24" s="13">
        <f>IFERROR(((VLOOKUP($A24,'Tabela Integrada'!$B:$R,14,0))*$B24/100),"")</f>
        <v>0</v>
      </c>
    </row>
    <row r="25" spans="1:14" x14ac:dyDescent="0.3">
      <c r="A25" s="1">
        <f>A12</f>
        <v>0</v>
      </c>
      <c r="B25" s="12">
        <f>C12/D4</f>
        <v>0</v>
      </c>
      <c r="C25" s="13" t="str">
        <f>IFERROR(((VLOOKUP($A25,'Tabela Integrada'!$B:$R,3,0))*B25/100),"")</f>
        <v/>
      </c>
      <c r="D25" s="13" t="str">
        <f>IFERROR(((VLOOKUP($A25,'Tabela Integrada'!$B:$R,4,0))*$B25/100),"")</f>
        <v/>
      </c>
      <c r="E25" s="13" t="str">
        <f>IFERROR(((VLOOKUP($A25,'Tabela Integrada'!$B:$R,5,0))*$B25/100),"")</f>
        <v/>
      </c>
      <c r="F25" s="13" t="str">
        <f>IFERROR(((VLOOKUP($A25,'Tabela Integrada'!$B:$R,6,0))*$B25/100),"")</f>
        <v/>
      </c>
      <c r="G25" s="13" t="str">
        <f>IFERROR(((VLOOKUP($A25,'Tabela Integrada'!$B:$R,7,0))*$B25/100),"")</f>
        <v/>
      </c>
      <c r="H25" s="13" t="str">
        <f>IFERROR(((VLOOKUP($A25,'Tabela Integrada'!$B:$R,8,0))*$B25/100),"")</f>
        <v/>
      </c>
      <c r="I25" s="13" t="str">
        <f>IFERROR(((VLOOKUP($A25,'Tabela Integrada'!$B:$R,9,0))*$B25/100),"")</f>
        <v/>
      </c>
      <c r="J25" s="13" t="str">
        <f>IFERROR(((VLOOKUP($A25,'Tabela Integrada'!$B:$R,10,0))*$B25/100),"")</f>
        <v/>
      </c>
      <c r="K25" s="13" t="str">
        <f>IFERROR(((VLOOKUP($A25,'Tabela Integrada'!$B:$R,11,0))*$B25/100),"")</f>
        <v/>
      </c>
      <c r="L25" s="13" t="str">
        <f>IFERROR(((VLOOKUP($A25,'Tabela Integrada'!$B:$R,12,0))*$B25/100),"")</f>
        <v/>
      </c>
      <c r="M25" s="13" t="str">
        <f>IFERROR(((VLOOKUP($A25,'Tabela Integrada'!$B:$R,13,0))*$B25/100),"")</f>
        <v/>
      </c>
      <c r="N25" s="13" t="str">
        <f>IFERROR(((VLOOKUP($A25,'Tabela Integrada'!$B:$R,14,0))*$B25/100),"")</f>
        <v/>
      </c>
    </row>
    <row r="26" spans="1:14" x14ac:dyDescent="0.3">
      <c r="A26" s="1">
        <f>A13</f>
        <v>0</v>
      </c>
      <c r="B26" s="12">
        <f>C13/D4</f>
        <v>0</v>
      </c>
      <c r="C26" s="13" t="str">
        <f>IFERROR(((VLOOKUP($A26,'Tabela Integrada'!$B:$R,3,0))*B26/100),"")</f>
        <v/>
      </c>
      <c r="D26" s="13" t="str">
        <f>IFERROR(((VLOOKUP($A26,'Tabela Integrada'!$B:$R,4,0))*$B26/100),"")</f>
        <v/>
      </c>
      <c r="E26" s="13" t="str">
        <f>IFERROR(((VLOOKUP($A26,'Tabela Integrada'!$B:$R,5,0))*$B26/100),"")</f>
        <v/>
      </c>
      <c r="F26" s="13" t="str">
        <f>IFERROR(((VLOOKUP($A26,'Tabela Integrada'!$B:$R,6,0))*$B26/100),"")</f>
        <v/>
      </c>
      <c r="G26" s="13" t="str">
        <f>IFERROR(((VLOOKUP($A26,'Tabela Integrada'!$B:$R,7,0))*$B26/100),"")</f>
        <v/>
      </c>
      <c r="H26" s="13" t="str">
        <f>IFERROR(((VLOOKUP($A26,'Tabela Integrada'!$B:$R,8,0))*$B26/100),"")</f>
        <v/>
      </c>
      <c r="I26" s="13" t="str">
        <f>IFERROR(((VLOOKUP($A26,'Tabela Integrada'!$B:$R,9,0))*$B26/100),"")</f>
        <v/>
      </c>
      <c r="J26" s="13" t="str">
        <f>IFERROR(((VLOOKUP($A26,'Tabela Integrada'!$B:$R,10,0))*$B26/100),"")</f>
        <v/>
      </c>
      <c r="K26" s="13" t="str">
        <f>IFERROR(((VLOOKUP($A26,'Tabela Integrada'!$B:$R,11,0))*$B26/100),"")</f>
        <v/>
      </c>
      <c r="L26" s="13" t="str">
        <f>IFERROR(((VLOOKUP($A26,'Tabela Integrada'!$B:$R,12,0))*$B26/100),"")</f>
        <v/>
      </c>
      <c r="M26" s="13" t="str">
        <f>IFERROR(((VLOOKUP($A26,'Tabela Integrada'!$B:$R,13,0))*$B26/100),"")</f>
        <v/>
      </c>
      <c r="N26" s="13" t="str">
        <f>IFERROR(((VLOOKUP($A26,'Tabela Integrada'!$B:$R,14,0))*$B26/100),"")</f>
        <v/>
      </c>
    </row>
    <row r="27" spans="1:14" x14ac:dyDescent="0.3">
      <c r="A27" s="1">
        <f>A14</f>
        <v>0</v>
      </c>
      <c r="B27" s="12">
        <f>C14/D4</f>
        <v>0</v>
      </c>
      <c r="C27" s="13" t="str">
        <f>IFERROR(((VLOOKUP($A27,'Tabela Integrada'!$B:$R,3,0))*B27/100),"")</f>
        <v/>
      </c>
      <c r="D27" s="13" t="str">
        <f>IFERROR(((VLOOKUP($A27,'Tabela Integrada'!$B:$R,4,0))*$B27/100),"")</f>
        <v/>
      </c>
      <c r="E27" s="13" t="str">
        <f>IFERROR(((VLOOKUP($A27,'Tabela Integrada'!$B:$R,5,0))*$B27/100),"")</f>
        <v/>
      </c>
      <c r="F27" s="13" t="str">
        <f>IFERROR(((VLOOKUP($A27,'Tabela Integrada'!$B:$R,6,0))*$B27/100),"")</f>
        <v/>
      </c>
      <c r="G27" s="13" t="str">
        <f>IFERROR(((VLOOKUP($A27,'Tabela Integrada'!$B:$R,7,0))*$B27/100),"")</f>
        <v/>
      </c>
      <c r="H27" s="13" t="str">
        <f>IFERROR(((VLOOKUP($A27,'Tabela Integrada'!$B:$R,8,0))*$B27/100),"")</f>
        <v/>
      </c>
      <c r="I27" s="13" t="str">
        <f>IFERROR(((VLOOKUP($A27,'Tabela Integrada'!$B:$R,9,0))*$B27/100),"")</f>
        <v/>
      </c>
      <c r="J27" s="13" t="str">
        <f>IFERROR(((VLOOKUP($A27,'Tabela Integrada'!$B:$R,10,0))*$B27/100),"")</f>
        <v/>
      </c>
      <c r="K27" s="13" t="str">
        <f>IFERROR(((VLOOKUP($A27,'Tabela Integrada'!$B:$R,11,0))*$B27/100),"")</f>
        <v/>
      </c>
      <c r="L27" s="13" t="str">
        <f>IFERROR(((VLOOKUP($A27,'Tabela Integrada'!$B:$R,12,0))*$B27/100),"")</f>
        <v/>
      </c>
      <c r="M27" s="13" t="str">
        <f>IFERROR(((VLOOKUP($A27,'Tabela Integrada'!$B:$R,13,0))*$B27/100),"")</f>
        <v/>
      </c>
      <c r="N27" s="13" t="str">
        <f>IFERROR(((VLOOKUP($A27,'Tabela Integrada'!$B:$R,14,0))*$B27/100),"")</f>
        <v/>
      </c>
    </row>
    <row r="28" spans="1:14" x14ac:dyDescent="0.3">
      <c r="A28" s="1">
        <f>A15</f>
        <v>0</v>
      </c>
      <c r="B28" s="12">
        <f>C15/D4</f>
        <v>0</v>
      </c>
      <c r="C28" s="13" t="str">
        <f>IFERROR(((VLOOKUP($A28,'Tabela Integrada'!$B:$R,3,0))*B28/100),"")</f>
        <v/>
      </c>
      <c r="D28" s="13" t="str">
        <f>IFERROR(((VLOOKUP($A28,'Tabela Integrada'!$B:$R,4,0))*$B28/100),"")</f>
        <v/>
      </c>
      <c r="E28" s="13" t="str">
        <f>IFERROR(((VLOOKUP($A28,'Tabela Integrada'!$B:$R,5,0))*$B28/100),"")</f>
        <v/>
      </c>
      <c r="F28" s="13" t="str">
        <f>IFERROR(((VLOOKUP($A28,'Tabela Integrada'!$B:$R,6,0))*$B28/100),"")</f>
        <v/>
      </c>
      <c r="G28" s="13" t="str">
        <f>IFERROR(((VLOOKUP($A28,'Tabela Integrada'!$B:$R,7,0))*$B28/100),"")</f>
        <v/>
      </c>
      <c r="H28" s="13" t="str">
        <f>IFERROR(((VLOOKUP($A28,'Tabela Integrada'!$B:$R,8,0))*$B28/100),"")</f>
        <v/>
      </c>
      <c r="I28" s="13" t="str">
        <f>IFERROR(((VLOOKUP($A28,'Tabela Integrada'!$B:$R,9,0))*$B28/100),"")</f>
        <v/>
      </c>
      <c r="J28" s="13" t="str">
        <f>IFERROR(((VLOOKUP($A28,'Tabela Integrada'!$B:$R,10,0))*$B28/100),"")</f>
        <v/>
      </c>
      <c r="K28" s="13" t="str">
        <f>IFERROR(((VLOOKUP($A28,'Tabela Integrada'!$B:$R,11,0))*$B28/100),"")</f>
        <v/>
      </c>
      <c r="L28" s="13" t="str">
        <f>IFERROR(((VLOOKUP($A28,'Tabela Integrada'!$B:$R,12,0))*$B28/100),"")</f>
        <v/>
      </c>
      <c r="M28" s="13" t="str">
        <f>IFERROR(((VLOOKUP($A28,'Tabela Integrada'!$B:$R,13,0))*$B28/100),"")</f>
        <v/>
      </c>
      <c r="N28" s="13" t="str">
        <f>IFERROR(((VLOOKUP($A28,'Tabela Integrada'!$B:$R,14,0))*$B28/100),"")</f>
        <v/>
      </c>
    </row>
    <row r="29" spans="1:14" x14ac:dyDescent="0.3">
      <c r="A29" s="1">
        <f>A16</f>
        <v>0</v>
      </c>
      <c r="B29" s="12">
        <f>C16/D4</f>
        <v>0</v>
      </c>
      <c r="C29" s="13" t="str">
        <f>IFERROR(((VLOOKUP($A29,'Tabela Integrada'!$B:$R,3,0))*B29/100),"")</f>
        <v/>
      </c>
      <c r="D29" s="13" t="str">
        <f>IFERROR(((VLOOKUP($A29,'Tabela Integrada'!$B:$R,4,0))*$B29/100),"")</f>
        <v/>
      </c>
      <c r="E29" s="13" t="str">
        <f>IFERROR(((VLOOKUP($A29,'Tabela Integrada'!$B:$R,5,0))*$B29/100),"")</f>
        <v/>
      </c>
      <c r="F29" s="13" t="str">
        <f>IFERROR(((VLOOKUP($A29,'Tabela Integrada'!$B:$R,6,0))*$B29/100),"")</f>
        <v/>
      </c>
      <c r="G29" s="13" t="str">
        <f>IFERROR(((VLOOKUP($A29,'Tabela Integrada'!$B:$R,7,0))*$B29/100),"")</f>
        <v/>
      </c>
      <c r="H29" s="13" t="str">
        <f>IFERROR(((VLOOKUP($A29,'Tabela Integrada'!$B:$R,8,0))*$B29/100),"")</f>
        <v/>
      </c>
      <c r="I29" s="13" t="str">
        <f>IFERROR(((VLOOKUP($A29,'Tabela Integrada'!$B:$R,9,0))*$B29/100),"")</f>
        <v/>
      </c>
      <c r="J29" s="13" t="str">
        <f>IFERROR(((VLOOKUP($A29,'Tabela Integrada'!$B:$R,10,0))*$B29/100),"")</f>
        <v/>
      </c>
      <c r="K29" s="13" t="str">
        <f>IFERROR(((VLOOKUP($A29,'Tabela Integrada'!$B:$R,11,0))*$B29/100),"")</f>
        <v/>
      </c>
      <c r="L29" s="13" t="str">
        <f>IFERROR(((VLOOKUP($A29,'Tabela Integrada'!$B:$R,12,0))*$B29/100),"")</f>
        <v/>
      </c>
      <c r="M29" s="13" t="str">
        <f>IFERROR(((VLOOKUP($A29,'Tabela Integrada'!$B:$R,13,0))*$B29/100),"")</f>
        <v/>
      </c>
      <c r="N29" s="13" t="str">
        <f>IFERROR(((VLOOKUP($A29,'Tabela Integrada'!$B:$R,14,0))*$B29/100),"")</f>
        <v/>
      </c>
    </row>
    <row r="30" spans="1:14" x14ac:dyDescent="0.3">
      <c r="A30" s="1">
        <f>A17</f>
        <v>0</v>
      </c>
      <c r="B30" s="12">
        <f>C17/D4</f>
        <v>0</v>
      </c>
      <c r="C30" s="13" t="str">
        <f>IFERROR(((VLOOKUP($A30,'Tabela Integrada'!$B:$R,3,0))*B30/100),"")</f>
        <v/>
      </c>
      <c r="D30" s="13" t="str">
        <f>IFERROR(((VLOOKUP($A30,'Tabela Integrada'!$B:$R,4,0))*$B30/100),"")</f>
        <v/>
      </c>
      <c r="E30" s="13" t="str">
        <f>IFERROR(((VLOOKUP($A30,'Tabela Integrada'!$B:$R,5,0))*$B30/100),"")</f>
        <v/>
      </c>
      <c r="F30" s="13" t="str">
        <f>IFERROR(((VLOOKUP($A30,'Tabela Integrada'!$B:$R,6,0))*$B30/100),"")</f>
        <v/>
      </c>
      <c r="G30" s="13" t="str">
        <f>IFERROR(((VLOOKUP($A30,'Tabela Integrada'!$B:$R,7,0))*$B30/100),"")</f>
        <v/>
      </c>
      <c r="H30" s="13" t="str">
        <f>IFERROR(((VLOOKUP($A30,'Tabela Integrada'!$B:$R,8,0))*$B30/100),"")</f>
        <v/>
      </c>
      <c r="I30" s="13" t="str">
        <f>IFERROR(((VLOOKUP($A30,'Tabela Integrada'!$B:$R,9,0))*$B30/100),"")</f>
        <v/>
      </c>
      <c r="J30" s="13" t="str">
        <f>IFERROR(((VLOOKUP($A30,'Tabela Integrada'!$B:$R,10,0))*$B30/100),"")</f>
        <v/>
      </c>
      <c r="K30" s="13" t="str">
        <f>IFERROR(((VLOOKUP($A30,'Tabela Integrada'!$B:$R,11,0))*$B30/100),"")</f>
        <v/>
      </c>
      <c r="L30" s="13" t="str">
        <f>IFERROR(((VLOOKUP($A30,'Tabela Integrada'!$B:$R,12,0))*$B30/100),"")</f>
        <v/>
      </c>
      <c r="M30" s="13" t="str">
        <f>IFERROR(((VLOOKUP($A30,'Tabela Integrada'!$B:$R,13,0))*$B30/100),"")</f>
        <v/>
      </c>
      <c r="N30" s="13" t="str">
        <f>IFERROR(((VLOOKUP($A30,'Tabela Integrada'!$B:$R,14,0))*$B30/100),"")</f>
        <v/>
      </c>
    </row>
    <row r="31" spans="1:14" x14ac:dyDescent="0.3">
      <c r="A31" s="1">
        <f>A18</f>
        <v>0</v>
      </c>
      <c r="B31" s="12">
        <f>C18/D4</f>
        <v>0</v>
      </c>
      <c r="C31" s="13" t="str">
        <f>IFERROR(((VLOOKUP($A31,'Tabela Integrada'!$B:$R,3,0))*B31/100),"")</f>
        <v/>
      </c>
      <c r="D31" s="13" t="str">
        <f>IFERROR(((VLOOKUP($A31,'Tabela Integrada'!$B:$R,4,0))*$B31/100),"")</f>
        <v/>
      </c>
      <c r="E31" s="13" t="str">
        <f>IFERROR(((VLOOKUP($A31,'Tabela Integrada'!$B:$R,5,0))*$B31/100),"")</f>
        <v/>
      </c>
      <c r="F31" s="13" t="str">
        <f>IFERROR(((VLOOKUP($A31,'Tabela Integrada'!$B:$R,6,0))*$B31/100),"")</f>
        <v/>
      </c>
      <c r="G31" s="13" t="str">
        <f>IFERROR(((VLOOKUP($A31,'Tabela Integrada'!$B:$R,7,0))*$B31/100),"")</f>
        <v/>
      </c>
      <c r="H31" s="13" t="str">
        <f>IFERROR(((VLOOKUP($A31,'Tabela Integrada'!$B:$R,8,0))*$B31/100),"")</f>
        <v/>
      </c>
      <c r="I31" s="13" t="str">
        <f>IFERROR(((VLOOKUP($A31,'Tabela Integrada'!$B:$R,9,0))*$B31/100),"")</f>
        <v/>
      </c>
      <c r="J31" s="13" t="str">
        <f>IFERROR(((VLOOKUP($A31,'Tabela Integrada'!$B:$R,10,0))*$B31/100),"")</f>
        <v/>
      </c>
      <c r="K31" s="13" t="str">
        <f>IFERROR(((VLOOKUP($A31,'Tabela Integrada'!$B:$R,11,0))*$B31/100),"")</f>
        <v/>
      </c>
      <c r="L31" s="13" t="str">
        <f>IFERROR(((VLOOKUP($A31,'Tabela Integrada'!$B:$R,12,0))*$B31/100),"")</f>
        <v/>
      </c>
      <c r="M31" s="13" t="str">
        <f>IFERROR(((VLOOKUP($A31,'Tabela Integrada'!$B:$R,13,0))*$B31/100),"")</f>
        <v/>
      </c>
      <c r="N31" s="13" t="str">
        <f>IFERROR(((VLOOKUP($A31,'Tabela Integrada'!$B:$R,14,0))*$B31/100),"")</f>
        <v/>
      </c>
    </row>
    <row r="32" spans="1:14" ht="15.6" x14ac:dyDescent="0.3">
      <c r="A32" s="14" t="s">
        <v>43</v>
      </c>
      <c r="B32" s="15">
        <f>SUM(B22:B31)</f>
        <v>222.053</v>
      </c>
      <c r="C32" s="15">
        <f>SUM(C22:C31)</f>
        <v>553.60753499999998</v>
      </c>
      <c r="D32" s="15">
        <f>SUM(D22:D31)</f>
        <v>0</v>
      </c>
      <c r="E32" s="15">
        <f>SUM(E22:E31)</f>
        <v>33.625500000000002</v>
      </c>
      <c r="F32" s="15">
        <f>SUM(F22:F31)</f>
        <v>45.457500000000003</v>
      </c>
      <c r="G32" s="15">
        <f>SUM(G22:G31)</f>
        <v>0</v>
      </c>
      <c r="H32" s="15">
        <f>SUM(H22:H31)</f>
        <v>190.59524999999996</v>
      </c>
      <c r="I32" s="15">
        <f>SUM(I22:I31)</f>
        <v>0</v>
      </c>
      <c r="J32" s="15">
        <f>SUM(J22:J31)</f>
        <v>15.42075</v>
      </c>
      <c r="K32" s="15">
        <f>SUM(K22:K31)</f>
        <v>1.5442499999999999</v>
      </c>
      <c r="L32" s="15">
        <f>SUM(L22:L31)</f>
        <v>365.92452106666701</v>
      </c>
      <c r="M32" s="15">
        <f>SUM(M22:M31)</f>
        <v>603.61017135999919</v>
      </c>
      <c r="N32" s="15">
        <f>SUM(N22:N31)</f>
        <v>0</v>
      </c>
    </row>
    <row r="35" spans="1:3" ht="24.75" customHeight="1" x14ac:dyDescent="0.3">
      <c r="A35" s="103" t="s">
        <v>44</v>
      </c>
      <c r="B35" s="103"/>
      <c r="C35" s="103"/>
    </row>
    <row r="36" spans="1:3" x14ac:dyDescent="0.3">
      <c r="A36" s="16"/>
      <c r="B36" s="16" t="s">
        <v>45</v>
      </c>
      <c r="C36" s="16" t="s">
        <v>46</v>
      </c>
    </row>
    <row r="37" spans="1:3" x14ac:dyDescent="0.3">
      <c r="A37" s="100" t="s">
        <v>47</v>
      </c>
      <c r="B37" s="17">
        <f>D32</f>
        <v>0</v>
      </c>
      <c r="C37" s="17">
        <f>B37*100/B40</f>
        <v>0</v>
      </c>
    </row>
    <row r="38" spans="1:3" x14ac:dyDescent="0.3">
      <c r="A38" s="100" t="s">
        <v>48</v>
      </c>
      <c r="B38" s="17">
        <f>E32</f>
        <v>33.625500000000002</v>
      </c>
      <c r="C38" s="17">
        <f>B38*100/B40</f>
        <v>42.519251925192521</v>
      </c>
    </row>
    <row r="39" spans="1:3" x14ac:dyDescent="0.3">
      <c r="A39" s="100" t="s">
        <v>49</v>
      </c>
      <c r="B39" s="17">
        <f>F32</f>
        <v>45.457500000000003</v>
      </c>
      <c r="C39" s="17">
        <f>B39*100/B40</f>
        <v>57.480748074807479</v>
      </c>
    </row>
    <row r="40" spans="1:3" x14ac:dyDescent="0.3">
      <c r="A40" s="100" t="s">
        <v>50</v>
      </c>
      <c r="B40" s="17">
        <f>SUM(B37:B39)</f>
        <v>79.082999999999998</v>
      </c>
      <c r="C40" s="17">
        <f>SUM(C37:C39)</f>
        <v>100</v>
      </c>
    </row>
  </sheetData>
  <mergeCells count="5">
    <mergeCell ref="A20:N20"/>
    <mergeCell ref="A35:C35"/>
    <mergeCell ref="B3:F3"/>
    <mergeCell ref="A2:F2"/>
    <mergeCell ref="A1:E1"/>
  </mergeCells>
  <dataValidations count="1">
    <dataValidation type="list" allowBlank="1" showInputMessage="1" showErrorMessage="1" sqref="A9:A18 A22:A31" xr:uid="{00000000-0002-0000-0C00-000000000000}">
      <formula1>Alimento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0"/>
  <sheetViews>
    <sheetView zoomScale="90" zoomScaleNormal="90" workbookViewId="0">
      <selection activeCell="A22" sqref="A22"/>
    </sheetView>
  </sheetViews>
  <sheetFormatPr defaultRowHeight="14.4" x14ac:dyDescent="0.3"/>
  <cols>
    <col min="1" max="1" width="18.88671875" bestFit="1" customWidth="1"/>
    <col min="2" max="2" width="12.5546875" bestFit="1" customWidth="1"/>
    <col min="3" max="4" width="20.88671875" bestFit="1" customWidth="1"/>
    <col min="5" max="6" width="23.6640625" bestFit="1" customWidth="1"/>
    <col min="7" max="7" width="16.5546875" bestFit="1" customWidth="1"/>
    <col min="8" max="8" width="10" bestFit="1" customWidth="1"/>
    <col min="9" max="9" width="5.44140625" bestFit="1" customWidth="1"/>
    <col min="10" max="10" width="6.109375" bestFit="1" customWidth="1"/>
    <col min="11" max="11" width="5.77734375" bestFit="1" customWidth="1"/>
    <col min="12" max="12" width="6.109375" bestFit="1" customWidth="1"/>
    <col min="13" max="13" width="8.33203125" bestFit="1" customWidth="1"/>
    <col min="14" max="14" width="5.21875" bestFit="1" customWidth="1"/>
    <col min="15" max="1025" width="8.6640625" customWidth="1"/>
  </cols>
  <sheetData>
    <row r="1" spans="1:14" ht="61.5" customHeight="1" x14ac:dyDescent="0.3">
      <c r="A1" s="104" t="s">
        <v>0</v>
      </c>
      <c r="B1" s="104"/>
      <c r="C1" s="104"/>
      <c r="D1" s="104"/>
      <c r="E1" s="104"/>
      <c r="F1" s="11"/>
    </row>
    <row r="2" spans="1:14" ht="30" customHeight="1" x14ac:dyDescent="0.3">
      <c r="A2" s="108" t="s">
        <v>78</v>
      </c>
      <c r="B2" s="108"/>
      <c r="C2" s="108"/>
      <c r="D2" s="108"/>
      <c r="E2" s="108"/>
      <c r="F2" s="108"/>
      <c r="G2" s="101"/>
      <c r="H2" s="101"/>
      <c r="I2" s="101"/>
      <c r="J2" s="101"/>
      <c r="K2" s="101"/>
      <c r="L2" s="101"/>
      <c r="M2" s="101"/>
      <c r="N2" s="101"/>
    </row>
    <row r="3" spans="1:14" ht="15.6" x14ac:dyDescent="0.3">
      <c r="A3" s="2" t="s">
        <v>2</v>
      </c>
      <c r="B3" s="109">
        <v>44508</v>
      </c>
      <c r="C3" s="110"/>
      <c r="D3" s="110"/>
      <c r="E3" s="110"/>
      <c r="F3" s="111"/>
    </row>
    <row r="4" spans="1:14" x14ac:dyDescent="0.3">
      <c r="A4" s="3" t="s">
        <v>3</v>
      </c>
      <c r="B4" s="95" t="s">
        <v>74</v>
      </c>
      <c r="C4" s="3" t="s">
        <v>5</v>
      </c>
      <c r="D4" s="4">
        <f>D5/D6</f>
        <v>103.44827586206897</v>
      </c>
      <c r="E4" s="5" t="s">
        <v>6</v>
      </c>
      <c r="F4" s="96">
        <f>SUM(F9:F18)</f>
        <v>1.6800000000000002</v>
      </c>
    </row>
    <row r="5" spans="1:14" x14ac:dyDescent="0.3">
      <c r="A5" s="5" t="s">
        <v>7</v>
      </c>
      <c r="B5" s="95" t="s">
        <v>57</v>
      </c>
      <c r="C5" s="3" t="s">
        <v>9</v>
      </c>
      <c r="D5" s="6">
        <v>6000</v>
      </c>
      <c r="E5" s="5" t="s">
        <v>10</v>
      </c>
      <c r="F5" s="96">
        <f>F4/D4</f>
        <v>1.6240000000000001E-2</v>
      </c>
    </row>
    <row r="6" spans="1:14" x14ac:dyDescent="0.3">
      <c r="A6" s="5" t="s">
        <v>11</v>
      </c>
      <c r="B6" s="95" t="s">
        <v>12</v>
      </c>
      <c r="C6" s="7" t="s">
        <v>13</v>
      </c>
      <c r="D6" s="8">
        <v>58</v>
      </c>
      <c r="E6" s="5" t="s">
        <v>14</v>
      </c>
      <c r="F6" s="95"/>
    </row>
    <row r="8" spans="1:14" x14ac:dyDescent="0.3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</row>
    <row r="9" spans="1:14" x14ac:dyDescent="0.3">
      <c r="A9" s="1" t="s">
        <v>79</v>
      </c>
      <c r="B9" s="97"/>
      <c r="C9" s="19">
        <v>11.895</v>
      </c>
      <c r="D9" s="1">
        <f>IFERROR(VLOOKUP(A9,'Tabela Integrada'!$B:$R,17,0),"")</f>
        <v>1.21</v>
      </c>
      <c r="E9" s="1">
        <f>IFERROR((C9*D9),"")</f>
        <v>14.392949999999999</v>
      </c>
      <c r="F9" s="119">
        <f>'Tabela Integrada'!Q32</f>
        <v>0.36</v>
      </c>
    </row>
    <row r="10" spans="1:14" x14ac:dyDescent="0.3">
      <c r="A10" s="1" t="s">
        <v>59</v>
      </c>
      <c r="B10" s="97"/>
      <c r="C10" s="1">
        <v>42</v>
      </c>
      <c r="D10" s="1">
        <f>IFERROR(VLOOKUP(A10,'Tabela Integrada'!$B:$R,17,0),"")</f>
        <v>1</v>
      </c>
      <c r="E10" s="1">
        <f>IFERROR((C10*D10),"")</f>
        <v>42</v>
      </c>
      <c r="F10" s="119">
        <f>'Tabela Integrada'!Q33</f>
        <v>1.32</v>
      </c>
    </row>
    <row r="11" spans="1:14" x14ac:dyDescent="0.3">
      <c r="A11" s="1"/>
      <c r="B11" s="1"/>
      <c r="C11" s="1"/>
      <c r="D11" s="1"/>
      <c r="E11" s="1"/>
      <c r="F11" s="1"/>
    </row>
    <row r="12" spans="1:14" x14ac:dyDescent="0.3">
      <c r="A12" s="1"/>
      <c r="B12" s="1"/>
      <c r="C12" s="1"/>
      <c r="D12" s="1"/>
      <c r="E12" s="1"/>
      <c r="F12" s="1"/>
    </row>
    <row r="13" spans="1:14" x14ac:dyDescent="0.3">
      <c r="A13" s="1"/>
      <c r="B13" s="1"/>
      <c r="C13" s="1"/>
      <c r="D13" s="1"/>
      <c r="E13" s="1"/>
      <c r="F13" s="1"/>
    </row>
    <row r="14" spans="1:14" x14ac:dyDescent="0.3">
      <c r="A14" s="1"/>
      <c r="B14" s="1"/>
      <c r="C14" s="1"/>
      <c r="D14" s="1"/>
      <c r="E14" s="1"/>
      <c r="F14" s="1"/>
    </row>
    <row r="15" spans="1:14" x14ac:dyDescent="0.3">
      <c r="A15" s="1"/>
      <c r="B15" s="1"/>
      <c r="C15" s="1"/>
      <c r="D15" s="1"/>
      <c r="E15" s="1"/>
      <c r="F15" s="1"/>
    </row>
    <row r="16" spans="1:14" x14ac:dyDescent="0.3">
      <c r="A16" s="1"/>
      <c r="B16" s="1"/>
      <c r="C16" s="1"/>
      <c r="D16" s="1"/>
      <c r="E16" s="1"/>
      <c r="F16" s="1"/>
    </row>
    <row r="17" spans="1:14" x14ac:dyDescent="0.3">
      <c r="A17" s="1"/>
      <c r="B17" s="1"/>
      <c r="C17" s="1"/>
      <c r="D17" s="1" t="str">
        <f>IFERROR(VLOOKUP(A17,'Tabela Integrada'!$B:$R,17,0),"")</f>
        <v/>
      </c>
      <c r="E17" s="1" t="str">
        <f t="shared" ref="E17:E18" si="0">IFERROR((C17*D17),"")</f>
        <v/>
      </c>
      <c r="F17" s="1"/>
    </row>
    <row r="18" spans="1:14" x14ac:dyDescent="0.3">
      <c r="A18" s="1"/>
      <c r="B18" s="1"/>
      <c r="C18" s="1"/>
      <c r="D18" s="1" t="str">
        <f>IFERROR(VLOOKUP(A18,'Tabela Integrada'!$B:$R,17,0),"")</f>
        <v/>
      </c>
      <c r="E18" s="1" t="str">
        <f t="shared" si="0"/>
        <v/>
      </c>
      <c r="F18" s="1"/>
    </row>
    <row r="19" spans="1:14" x14ac:dyDescent="0.3">
      <c r="F19" s="9"/>
    </row>
    <row r="20" spans="1:14" ht="33" customHeight="1" x14ac:dyDescent="0.3">
      <c r="A20" s="107" t="s">
        <v>27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</row>
    <row r="21" spans="1:14" s="11" customFormat="1" ht="28.8" x14ac:dyDescent="0.3">
      <c r="A21" s="10" t="s">
        <v>28</v>
      </c>
      <c r="B21" s="10" t="s">
        <v>29</v>
      </c>
      <c r="C21" s="10" t="s">
        <v>30</v>
      </c>
      <c r="D21" s="10" t="s">
        <v>31</v>
      </c>
      <c r="E21" s="10" t="s">
        <v>32</v>
      </c>
      <c r="F21" s="10" t="s">
        <v>33</v>
      </c>
      <c r="G21" s="10" t="s">
        <v>34</v>
      </c>
      <c r="H21" s="10" t="s">
        <v>35</v>
      </c>
      <c r="I21" s="10" t="s">
        <v>36</v>
      </c>
      <c r="J21" s="10" t="s">
        <v>37</v>
      </c>
      <c r="K21" s="10" t="s">
        <v>38</v>
      </c>
      <c r="L21" s="10" t="s">
        <v>39</v>
      </c>
      <c r="M21" s="10" t="s">
        <v>40</v>
      </c>
      <c r="N21" s="10" t="s">
        <v>41</v>
      </c>
    </row>
    <row r="22" spans="1:14" x14ac:dyDescent="0.3">
      <c r="A22" s="1" t="s">
        <v>79</v>
      </c>
      <c r="B22" s="12">
        <f>C9/D4</f>
        <v>0.11498499999999999</v>
      </c>
      <c r="C22" s="13">
        <f>IFERROR(((VLOOKUP($A22,'Tabela Integrada'!$B:$R,3,0))*$B22/100),"")</f>
        <v>2.0736888168985456E-2</v>
      </c>
      <c r="D22" s="13">
        <f>IFERROR(((VLOOKUP($A22,'Tabela Integrada'!$B:$R,4,0))*$B22/100),"")</f>
        <v>3.8349997173913065E-3</v>
      </c>
      <c r="E22" s="13">
        <f>IFERROR(((VLOOKUP($A22,'Tabela Integrada'!$B:$R,5,0))*$B22/100),"")</f>
        <v>2.033068115942034E-3</v>
      </c>
      <c r="F22" s="13">
        <f>IFERROR(((VLOOKUP($A22,'Tabela Integrada'!$B:$R,6,0))*$B22/100),"")</f>
        <v>2.4913416666666704E-4</v>
      </c>
      <c r="G22" s="13">
        <f>IFERROR(((VLOOKUP($A22,'Tabela Integrada'!$B:$R,7,0))*$B22/100),"")</f>
        <v>0</v>
      </c>
      <c r="H22" s="13">
        <f>IFERROR(((VLOOKUP($A22,'Tabela Integrada'!$B:$R,8,0))*$B22/100),"")</f>
        <v>0</v>
      </c>
      <c r="I22" s="13">
        <f>IFERROR(((VLOOKUP($A22,'Tabela Integrada'!$B:$R,9,0))*$B22/100),"")</f>
        <v>2.9742786666666706E-3</v>
      </c>
      <c r="J22" s="13">
        <f>IFERROR(((VLOOKUP($A22,'Tabela Integrada'!$B:$R,10,0))*$B22/100),"")</f>
        <v>2.2416709033333291E-2</v>
      </c>
      <c r="K22" s="13">
        <f>IFERROR(((VLOOKUP($A22,'Tabela Integrada'!$B:$R,11,0))*$B22/100),"")</f>
        <v>8.547218333333328E-4</v>
      </c>
      <c r="L22" s="13">
        <f>IFERROR(((VLOOKUP($A22,'Tabela Integrada'!$B:$R,12,0))*$B22/100),"")</f>
        <v>2.7029140666666703E-3</v>
      </c>
      <c r="M22" s="13">
        <f>IFERROR(((VLOOKUP($A22,'Tabela Integrada'!$B:$R,13,0))*$B22/100),"")</f>
        <v>0.42443263199999998</v>
      </c>
      <c r="N22" s="13">
        <f>IFERROR(((VLOOKUP($A22,'Tabela Integrada'!$B:$R,14,0))*$B22/100),"")</f>
        <v>0</v>
      </c>
    </row>
    <row r="23" spans="1:14" x14ac:dyDescent="0.3">
      <c r="A23" s="1" t="str">
        <f>A10</f>
        <v>Sal dietético</v>
      </c>
      <c r="B23" s="12">
        <f>C10/D4</f>
        <v>0.40599999999999997</v>
      </c>
      <c r="C23" s="13">
        <f>IFERROR(((VLOOKUP($A23,'Tabela Integrada'!$B:$R,3,0))*B23/100),"")</f>
        <v>0</v>
      </c>
      <c r="D23" s="13">
        <f>IFERROR(((VLOOKUP($A23,'Tabela Integrada'!$B:$R,4,0))*$B23/100),"")</f>
        <v>0</v>
      </c>
      <c r="E23" s="13">
        <f>IFERROR(((VLOOKUP($A23,'Tabela Integrada'!$B:$R,5,0))*$B23/100),"")</f>
        <v>0</v>
      </c>
      <c r="F23" s="13">
        <f>IFERROR(((VLOOKUP($A23,'Tabela Integrada'!$B:$R,6,0))*$B23/100),"")</f>
        <v>0</v>
      </c>
      <c r="G23" s="13">
        <f>IFERROR(((VLOOKUP($A23,'Tabela Integrada'!$B:$R,7,0))*$B23/100),"")</f>
        <v>0</v>
      </c>
      <c r="H23" s="13">
        <f>IFERROR(((VLOOKUP($A23,'Tabela Integrada'!$B:$R,8,0))*$B23/100),"")</f>
        <v>0</v>
      </c>
      <c r="I23" s="13">
        <f>IFERROR(((VLOOKUP($A23,'Tabela Integrada'!$B:$R,9,0))*$B23/100),"")</f>
        <v>0</v>
      </c>
      <c r="J23" s="13">
        <f>IFERROR(((VLOOKUP($A23,'Tabela Integrada'!$B:$R,10,0))*$B23/100),"")</f>
        <v>0</v>
      </c>
      <c r="K23" s="13">
        <f>IFERROR(((VLOOKUP($A23,'Tabela Integrada'!$B:$R,11,0))*$B23/100),"")</f>
        <v>0</v>
      </c>
      <c r="L23" s="13">
        <f>IFERROR(((VLOOKUP($A23,'Tabela Integrada'!$B:$R,12,0))*$B23/100),"")</f>
        <v>95.131977966666796</v>
      </c>
      <c r="M23" s="13">
        <f>IFERROR(((VLOOKUP($A23,'Tabela Integrada'!$B:$R,13,0))*$B23/100),"")</f>
        <v>83.098606219999979</v>
      </c>
      <c r="N23" s="13">
        <f>IFERROR(((VLOOKUP($A23,'Tabela Integrada'!$B:$R,14,0))*$B23/100),"")</f>
        <v>0</v>
      </c>
    </row>
    <row r="24" spans="1:14" x14ac:dyDescent="0.3">
      <c r="A24" s="1">
        <f>A11</f>
        <v>0</v>
      </c>
      <c r="B24" s="12">
        <f>C11/D4</f>
        <v>0</v>
      </c>
      <c r="C24" s="13" t="str">
        <f>IFERROR(((VLOOKUP($A24,'Tabela Integrada'!$B:$R,3,0))*B24/100),"")</f>
        <v/>
      </c>
      <c r="D24" s="13" t="str">
        <f>IFERROR(((VLOOKUP($A24,'Tabela Integrada'!$B:$R,4,0))*$B24/100),"")</f>
        <v/>
      </c>
      <c r="E24" s="13" t="str">
        <f>IFERROR(((VLOOKUP($A24,'Tabela Integrada'!$B:$R,5,0))*$B24/100),"")</f>
        <v/>
      </c>
      <c r="F24" s="13" t="str">
        <f>IFERROR(((VLOOKUP($A24,'Tabela Integrada'!$B:$R,6,0))*$B24/100),"")</f>
        <v/>
      </c>
      <c r="G24" s="13" t="str">
        <f>IFERROR(((VLOOKUP($A24,'Tabela Integrada'!$B:$R,7,0))*$B24/100),"")</f>
        <v/>
      </c>
      <c r="H24" s="13" t="str">
        <f>IFERROR(((VLOOKUP($A24,'Tabela Integrada'!$B:$R,8,0))*$B24/100),"")</f>
        <v/>
      </c>
      <c r="I24" s="13" t="str">
        <f>IFERROR(((VLOOKUP($A24,'Tabela Integrada'!$B:$R,9,0))*$B24/100),"")</f>
        <v/>
      </c>
      <c r="J24" s="13" t="str">
        <f>IFERROR(((VLOOKUP($A24,'Tabela Integrada'!$B:$R,10,0))*$B24/100),"")</f>
        <v/>
      </c>
      <c r="K24" s="13" t="str">
        <f>IFERROR(((VLOOKUP($A24,'Tabela Integrada'!$B:$R,11,0))*$B24/100),"")</f>
        <v/>
      </c>
      <c r="L24" s="13" t="str">
        <f>IFERROR(((VLOOKUP($A24,'Tabela Integrada'!$B:$R,12,0))*$B24/100),"")</f>
        <v/>
      </c>
      <c r="M24" s="13" t="str">
        <f>IFERROR(((VLOOKUP($A24,'Tabela Integrada'!$B:$R,13,0))*$B24/100),"")</f>
        <v/>
      </c>
      <c r="N24" s="13" t="str">
        <f>IFERROR(((VLOOKUP($A24,'Tabela Integrada'!$B:$R,14,0))*$B24/100),"")</f>
        <v/>
      </c>
    </row>
    <row r="25" spans="1:14" x14ac:dyDescent="0.3">
      <c r="A25" s="1">
        <f>A12</f>
        <v>0</v>
      </c>
      <c r="B25" s="12">
        <f>C12/D4</f>
        <v>0</v>
      </c>
      <c r="C25" s="13" t="str">
        <f>IFERROR(((VLOOKUP($A25,'Tabela Integrada'!$B:$R,3,0))*B25/100),"")</f>
        <v/>
      </c>
      <c r="D25" s="13" t="str">
        <f>IFERROR(((VLOOKUP($A25,'Tabela Integrada'!$B:$R,4,0))*$B25/100),"")</f>
        <v/>
      </c>
      <c r="E25" s="13" t="str">
        <f>IFERROR(((VLOOKUP($A25,'Tabela Integrada'!$B:$R,5,0))*$B25/100),"")</f>
        <v/>
      </c>
      <c r="F25" s="13" t="str">
        <f>IFERROR(((VLOOKUP($A25,'Tabela Integrada'!$B:$R,6,0))*$B25/100),"")</f>
        <v/>
      </c>
      <c r="G25" s="13" t="str">
        <f>IFERROR(((VLOOKUP($A25,'Tabela Integrada'!$B:$R,7,0))*$B25/100),"")</f>
        <v/>
      </c>
      <c r="H25" s="13" t="str">
        <f>IFERROR(((VLOOKUP($A25,'Tabela Integrada'!$B:$R,8,0))*$B25/100),"")</f>
        <v/>
      </c>
      <c r="I25" s="13" t="str">
        <f>IFERROR(((VLOOKUP($A25,'Tabela Integrada'!$B:$R,9,0))*$B25/100),"")</f>
        <v/>
      </c>
      <c r="J25" s="13" t="str">
        <f>IFERROR(((VLOOKUP($A25,'Tabela Integrada'!$B:$R,10,0))*$B25/100),"")</f>
        <v/>
      </c>
      <c r="K25" s="13" t="str">
        <f>IFERROR(((VLOOKUP($A25,'Tabela Integrada'!$B:$R,11,0))*$B25/100),"")</f>
        <v/>
      </c>
      <c r="L25" s="13" t="str">
        <f>IFERROR(((VLOOKUP($A25,'Tabela Integrada'!$B:$R,12,0))*$B25/100),"")</f>
        <v/>
      </c>
      <c r="M25" s="13" t="str">
        <f>IFERROR(((VLOOKUP($A25,'Tabela Integrada'!$B:$R,13,0))*$B25/100),"")</f>
        <v/>
      </c>
      <c r="N25" s="13" t="str">
        <f>IFERROR(((VLOOKUP($A25,'Tabela Integrada'!$B:$R,14,0))*$B25/100),"")</f>
        <v/>
      </c>
    </row>
    <row r="26" spans="1:14" x14ac:dyDescent="0.3">
      <c r="A26" s="1">
        <f>A13</f>
        <v>0</v>
      </c>
      <c r="B26" s="12">
        <f>C13/D4</f>
        <v>0</v>
      </c>
      <c r="C26" s="13" t="str">
        <f>IFERROR(((VLOOKUP($A26,'Tabela Integrada'!$B:$R,3,0))*B26/100),"")</f>
        <v/>
      </c>
      <c r="D26" s="13" t="str">
        <f>IFERROR(((VLOOKUP($A26,'Tabela Integrada'!$B:$R,4,0))*$B26/100),"")</f>
        <v/>
      </c>
      <c r="E26" s="13" t="str">
        <f>IFERROR(((VLOOKUP($A26,'Tabela Integrada'!$B:$R,5,0))*$B26/100),"")</f>
        <v/>
      </c>
      <c r="F26" s="13" t="str">
        <f>IFERROR(((VLOOKUP($A26,'Tabela Integrada'!$B:$R,6,0))*$B26/100),"")</f>
        <v/>
      </c>
      <c r="G26" s="13" t="str">
        <f>IFERROR(((VLOOKUP($A26,'Tabela Integrada'!$B:$R,7,0))*$B26/100),"")</f>
        <v/>
      </c>
      <c r="H26" s="13" t="str">
        <f>IFERROR(((VLOOKUP($A26,'Tabela Integrada'!$B:$R,8,0))*$B26/100),"")</f>
        <v/>
      </c>
      <c r="I26" s="13" t="str">
        <f>IFERROR(((VLOOKUP($A26,'Tabela Integrada'!$B:$R,9,0))*$B26/100),"")</f>
        <v/>
      </c>
      <c r="J26" s="13" t="str">
        <f>IFERROR(((VLOOKUP($A26,'Tabela Integrada'!$B:$R,10,0))*$B26/100),"")</f>
        <v/>
      </c>
      <c r="K26" s="13" t="str">
        <f>IFERROR(((VLOOKUP($A26,'Tabela Integrada'!$B:$R,11,0))*$B26/100),"")</f>
        <v/>
      </c>
      <c r="L26" s="13" t="str">
        <f>IFERROR(((VLOOKUP($A26,'Tabela Integrada'!$B:$R,12,0))*$B26/100),"")</f>
        <v/>
      </c>
      <c r="M26" s="13" t="str">
        <f>IFERROR(((VLOOKUP($A26,'Tabela Integrada'!$B:$R,13,0))*$B26/100),"")</f>
        <v/>
      </c>
      <c r="N26" s="13" t="str">
        <f>IFERROR(((VLOOKUP($A26,'Tabela Integrada'!$B:$R,14,0))*$B26/100),"")</f>
        <v/>
      </c>
    </row>
    <row r="27" spans="1:14" x14ac:dyDescent="0.3">
      <c r="A27" s="1">
        <f>A14</f>
        <v>0</v>
      </c>
      <c r="B27" s="12">
        <f>C14/D4</f>
        <v>0</v>
      </c>
      <c r="C27" s="13" t="str">
        <f>IFERROR(((VLOOKUP($A27,'Tabela Integrada'!$B:$R,3,0))*B27/100),"")</f>
        <v/>
      </c>
      <c r="D27" s="13" t="str">
        <f>IFERROR(((VLOOKUP($A27,'Tabela Integrada'!$B:$R,4,0))*$B27/100),"")</f>
        <v/>
      </c>
      <c r="E27" s="13" t="str">
        <f>IFERROR(((VLOOKUP($A27,'Tabela Integrada'!$B:$R,5,0))*$B27/100),"")</f>
        <v/>
      </c>
      <c r="F27" s="13" t="str">
        <f>IFERROR(((VLOOKUP($A27,'Tabela Integrada'!$B:$R,6,0))*$B27/100),"")</f>
        <v/>
      </c>
      <c r="G27" s="13" t="str">
        <f>IFERROR(((VLOOKUP($A27,'Tabela Integrada'!$B:$R,7,0))*$B27/100),"")</f>
        <v/>
      </c>
      <c r="H27" s="13" t="str">
        <f>IFERROR(((VLOOKUP($A27,'Tabela Integrada'!$B:$R,8,0))*$B27/100),"")</f>
        <v/>
      </c>
      <c r="I27" s="13" t="str">
        <f>IFERROR(((VLOOKUP($A27,'Tabela Integrada'!$B:$R,9,0))*$B27/100),"")</f>
        <v/>
      </c>
      <c r="J27" s="13" t="str">
        <f>IFERROR(((VLOOKUP($A27,'Tabela Integrada'!$B:$R,10,0))*$B27/100),"")</f>
        <v/>
      </c>
      <c r="K27" s="13" t="str">
        <f>IFERROR(((VLOOKUP($A27,'Tabela Integrada'!$B:$R,11,0))*$B27/100),"")</f>
        <v/>
      </c>
      <c r="L27" s="13" t="str">
        <f>IFERROR(((VLOOKUP($A27,'Tabela Integrada'!$B:$R,12,0))*$B27/100),"")</f>
        <v/>
      </c>
      <c r="M27" s="13" t="str">
        <f>IFERROR(((VLOOKUP($A27,'Tabela Integrada'!$B:$R,13,0))*$B27/100),"")</f>
        <v/>
      </c>
      <c r="N27" s="13" t="str">
        <f>IFERROR(((VLOOKUP($A27,'Tabela Integrada'!$B:$R,14,0))*$B27/100),"")</f>
        <v/>
      </c>
    </row>
    <row r="28" spans="1:14" x14ac:dyDescent="0.3">
      <c r="A28" s="1">
        <f>A15</f>
        <v>0</v>
      </c>
      <c r="B28" s="12">
        <f>C15/D4</f>
        <v>0</v>
      </c>
      <c r="C28" s="13" t="str">
        <f>IFERROR(((VLOOKUP($A28,'Tabela Integrada'!$B:$R,3,0))*B28/100),"")</f>
        <v/>
      </c>
      <c r="D28" s="13" t="str">
        <f>IFERROR(((VLOOKUP($A28,'Tabela Integrada'!$B:$R,4,0))*$B28/100),"")</f>
        <v/>
      </c>
      <c r="E28" s="13" t="str">
        <f>IFERROR(((VLOOKUP($A28,'Tabela Integrada'!$B:$R,5,0))*$B28/100),"")</f>
        <v/>
      </c>
      <c r="F28" s="13" t="str">
        <f>IFERROR(((VLOOKUP($A28,'Tabela Integrada'!$B:$R,6,0))*$B28/100),"")</f>
        <v/>
      </c>
      <c r="G28" s="13" t="str">
        <f>IFERROR(((VLOOKUP($A28,'Tabela Integrada'!$B:$R,7,0))*$B28/100),"")</f>
        <v/>
      </c>
      <c r="H28" s="13" t="str">
        <f>IFERROR(((VLOOKUP($A28,'Tabela Integrada'!$B:$R,8,0))*$B28/100),"")</f>
        <v/>
      </c>
      <c r="I28" s="13" t="str">
        <f>IFERROR(((VLOOKUP($A28,'Tabela Integrada'!$B:$R,9,0))*$B28/100),"")</f>
        <v/>
      </c>
      <c r="J28" s="13" t="str">
        <f>IFERROR(((VLOOKUP($A28,'Tabela Integrada'!$B:$R,10,0))*$B28/100),"")</f>
        <v/>
      </c>
      <c r="K28" s="13" t="str">
        <f>IFERROR(((VLOOKUP($A28,'Tabela Integrada'!$B:$R,11,0))*$B28/100),"")</f>
        <v/>
      </c>
      <c r="L28" s="13" t="str">
        <f>IFERROR(((VLOOKUP($A28,'Tabela Integrada'!$B:$R,12,0))*$B28/100),"")</f>
        <v/>
      </c>
      <c r="M28" s="13" t="str">
        <f>IFERROR(((VLOOKUP($A28,'Tabela Integrada'!$B:$R,13,0))*$B28/100),"")</f>
        <v/>
      </c>
      <c r="N28" s="13" t="str">
        <f>IFERROR(((VLOOKUP($A28,'Tabela Integrada'!$B:$R,14,0))*$B28/100),"")</f>
        <v/>
      </c>
    </row>
    <row r="29" spans="1:14" x14ac:dyDescent="0.3">
      <c r="A29" s="1">
        <f>A16</f>
        <v>0</v>
      </c>
      <c r="B29" s="12">
        <f>C16/D4</f>
        <v>0</v>
      </c>
      <c r="C29" s="13" t="str">
        <f>IFERROR(((VLOOKUP($A29,'Tabela Integrada'!$B:$R,3,0))*B29/100),"")</f>
        <v/>
      </c>
      <c r="D29" s="13" t="str">
        <f>IFERROR(((VLOOKUP($A29,'Tabela Integrada'!$B:$R,4,0))*$B29/100),"")</f>
        <v/>
      </c>
      <c r="E29" s="13" t="str">
        <f>IFERROR(((VLOOKUP($A29,'Tabela Integrada'!$B:$R,5,0))*$B29/100),"")</f>
        <v/>
      </c>
      <c r="F29" s="13" t="str">
        <f>IFERROR(((VLOOKUP($A29,'Tabela Integrada'!$B:$R,6,0))*$B29/100),"")</f>
        <v/>
      </c>
      <c r="G29" s="13" t="str">
        <f>IFERROR(((VLOOKUP($A29,'Tabela Integrada'!$B:$R,7,0))*$B29/100),"")</f>
        <v/>
      </c>
      <c r="H29" s="13" t="str">
        <f>IFERROR(((VLOOKUP($A29,'Tabela Integrada'!$B:$R,8,0))*$B29/100),"")</f>
        <v/>
      </c>
      <c r="I29" s="13" t="str">
        <f>IFERROR(((VLOOKUP($A29,'Tabela Integrada'!$B:$R,9,0))*$B29/100),"")</f>
        <v/>
      </c>
      <c r="J29" s="13" t="str">
        <f>IFERROR(((VLOOKUP($A29,'Tabela Integrada'!$B:$R,10,0))*$B29/100),"")</f>
        <v/>
      </c>
      <c r="K29" s="13" t="str">
        <f>IFERROR(((VLOOKUP($A29,'Tabela Integrada'!$B:$R,11,0))*$B29/100),"")</f>
        <v/>
      </c>
      <c r="L29" s="13" t="str">
        <f>IFERROR(((VLOOKUP($A29,'Tabela Integrada'!$B:$R,12,0))*$B29/100),"")</f>
        <v/>
      </c>
      <c r="M29" s="13" t="str">
        <f>IFERROR(((VLOOKUP($A29,'Tabela Integrada'!$B:$R,13,0))*$B29/100),"")</f>
        <v/>
      </c>
      <c r="N29" s="13" t="str">
        <f>IFERROR(((VLOOKUP($A29,'Tabela Integrada'!$B:$R,14,0))*$B29/100),"")</f>
        <v/>
      </c>
    </row>
    <row r="30" spans="1:14" x14ac:dyDescent="0.3">
      <c r="A30" s="1">
        <f>A17</f>
        <v>0</v>
      </c>
      <c r="B30" s="12">
        <f>C17/D4</f>
        <v>0</v>
      </c>
      <c r="C30" s="13" t="str">
        <f>IFERROR(((VLOOKUP($A30,'Tabela Integrada'!$B:$R,3,0))*B30/100),"")</f>
        <v/>
      </c>
      <c r="D30" s="13" t="str">
        <f>IFERROR(((VLOOKUP($A30,'Tabela Integrada'!$B:$R,4,0))*$B30/100),"")</f>
        <v/>
      </c>
      <c r="E30" s="13" t="str">
        <f>IFERROR(((VLOOKUP($A30,'Tabela Integrada'!$B:$R,5,0))*$B30/100),"")</f>
        <v/>
      </c>
      <c r="F30" s="13" t="str">
        <f>IFERROR(((VLOOKUP($A30,'Tabela Integrada'!$B:$R,6,0))*$B30/100),"")</f>
        <v/>
      </c>
      <c r="G30" s="13" t="str">
        <f>IFERROR(((VLOOKUP($A30,'Tabela Integrada'!$B:$R,7,0))*$B30/100),"")</f>
        <v/>
      </c>
      <c r="H30" s="13" t="str">
        <f>IFERROR(((VLOOKUP($A30,'Tabela Integrada'!$B:$R,8,0))*$B30/100),"")</f>
        <v/>
      </c>
      <c r="I30" s="13" t="str">
        <f>IFERROR(((VLOOKUP($A30,'Tabela Integrada'!$B:$R,9,0))*$B30/100),"")</f>
        <v/>
      </c>
      <c r="J30" s="13" t="str">
        <f>IFERROR(((VLOOKUP($A30,'Tabela Integrada'!$B:$R,10,0))*$B30/100),"")</f>
        <v/>
      </c>
      <c r="K30" s="13" t="str">
        <f>IFERROR(((VLOOKUP($A30,'Tabela Integrada'!$B:$R,11,0))*$B30/100),"")</f>
        <v/>
      </c>
      <c r="L30" s="13" t="str">
        <f>IFERROR(((VLOOKUP($A30,'Tabela Integrada'!$B:$R,12,0))*$B30/100),"")</f>
        <v/>
      </c>
      <c r="M30" s="13" t="str">
        <f>IFERROR(((VLOOKUP($A30,'Tabela Integrada'!$B:$R,13,0))*$B30/100),"")</f>
        <v/>
      </c>
      <c r="N30" s="13" t="str">
        <f>IFERROR(((VLOOKUP($A30,'Tabela Integrada'!$B:$R,14,0))*$B30/100),"")</f>
        <v/>
      </c>
    </row>
    <row r="31" spans="1:14" x14ac:dyDescent="0.3">
      <c r="A31" s="1">
        <f>A18</f>
        <v>0</v>
      </c>
      <c r="B31" s="12">
        <f>C18/D4</f>
        <v>0</v>
      </c>
      <c r="C31" s="13" t="str">
        <f>IFERROR(((VLOOKUP($A31,'Tabela Integrada'!$B:$R,3,0))*B31/100),"")</f>
        <v/>
      </c>
      <c r="D31" s="13" t="str">
        <f>IFERROR(((VLOOKUP($A31,'Tabela Integrada'!$B:$R,4,0))*$B31/100),"")</f>
        <v/>
      </c>
      <c r="E31" s="13" t="str">
        <f>IFERROR(((VLOOKUP($A31,'Tabela Integrada'!$B:$R,5,0))*$B31/100),"")</f>
        <v/>
      </c>
      <c r="F31" s="13" t="str">
        <f>IFERROR(((VLOOKUP($A31,'Tabela Integrada'!$B:$R,6,0))*$B31/100),"")</f>
        <v/>
      </c>
      <c r="G31" s="13" t="str">
        <f>IFERROR(((VLOOKUP($A31,'Tabela Integrada'!$B:$R,7,0))*$B31/100),"")</f>
        <v/>
      </c>
      <c r="H31" s="13" t="str">
        <f>IFERROR(((VLOOKUP($A31,'Tabela Integrada'!$B:$R,8,0))*$B31/100),"")</f>
        <v/>
      </c>
      <c r="I31" s="13" t="str">
        <f>IFERROR(((VLOOKUP($A31,'Tabela Integrada'!$B:$R,9,0))*$B31/100),"")</f>
        <v/>
      </c>
      <c r="J31" s="13" t="str">
        <f>IFERROR(((VLOOKUP($A31,'Tabela Integrada'!$B:$R,10,0))*$B31/100),"")</f>
        <v/>
      </c>
      <c r="K31" s="13" t="str">
        <f>IFERROR(((VLOOKUP($A31,'Tabela Integrada'!$B:$R,11,0))*$B31/100),"")</f>
        <v/>
      </c>
      <c r="L31" s="13" t="str">
        <f>IFERROR(((VLOOKUP($A31,'Tabela Integrada'!$B:$R,12,0))*$B31/100),"")</f>
        <v/>
      </c>
      <c r="M31" s="13" t="str">
        <f>IFERROR(((VLOOKUP($A31,'Tabela Integrada'!$B:$R,13,0))*$B31/100),"")</f>
        <v/>
      </c>
      <c r="N31" s="13" t="str">
        <f>IFERROR(((VLOOKUP($A31,'Tabela Integrada'!$B:$R,14,0))*$B31/100),"")</f>
        <v/>
      </c>
    </row>
    <row r="32" spans="1:14" ht="15.6" x14ac:dyDescent="0.3">
      <c r="A32" s="14" t="s">
        <v>43</v>
      </c>
      <c r="B32" s="15">
        <f>SUM(B22:B31)</f>
        <v>0.52098499999999992</v>
      </c>
      <c r="C32" s="15">
        <f>SUM(C22:C31)</f>
        <v>2.0736888168985456E-2</v>
      </c>
      <c r="D32" s="15">
        <f>SUM(D22:D31)</f>
        <v>3.8349997173913065E-3</v>
      </c>
      <c r="E32" s="15">
        <f>SUM(E22:E31)</f>
        <v>2.033068115942034E-3</v>
      </c>
      <c r="F32" s="15">
        <f>SUM(F22:F31)</f>
        <v>2.4913416666666704E-4</v>
      </c>
      <c r="G32" s="15">
        <f>SUM(G22:G31)</f>
        <v>0</v>
      </c>
      <c r="H32" s="15">
        <f>SUM(H22:H31)</f>
        <v>0</v>
      </c>
      <c r="I32" s="15">
        <f>SUM(I22:I31)</f>
        <v>2.9742786666666706E-3</v>
      </c>
      <c r="J32" s="15">
        <f>SUM(J22:J31)</f>
        <v>2.2416709033333291E-2</v>
      </c>
      <c r="K32" s="15">
        <f>SUM(K22:K31)</f>
        <v>8.547218333333328E-4</v>
      </c>
      <c r="L32" s="15">
        <f>SUM(L22:L31)</f>
        <v>95.134680880733455</v>
      </c>
      <c r="M32" s="15">
        <f>SUM(M22:M31)</f>
        <v>83.523038851999985</v>
      </c>
      <c r="N32" s="15">
        <f>SUM(N22:N31)</f>
        <v>0</v>
      </c>
    </row>
    <row r="35" spans="1:3" ht="24.75" customHeight="1" x14ac:dyDescent="0.3">
      <c r="A35" s="103" t="s">
        <v>44</v>
      </c>
      <c r="B35" s="103"/>
      <c r="C35" s="103"/>
    </row>
    <row r="36" spans="1:3" x14ac:dyDescent="0.3">
      <c r="A36" s="16"/>
      <c r="B36" s="16" t="s">
        <v>45</v>
      </c>
      <c r="C36" s="16" t="s">
        <v>46</v>
      </c>
    </row>
    <row r="37" spans="1:3" x14ac:dyDescent="0.3">
      <c r="A37" s="100" t="s">
        <v>47</v>
      </c>
      <c r="B37" s="17">
        <f>D32</f>
        <v>3.8349997173913065E-3</v>
      </c>
      <c r="C37" s="17">
        <f>B37*100/B40</f>
        <v>62.692056227525285</v>
      </c>
    </row>
    <row r="38" spans="1:3" x14ac:dyDescent="0.3">
      <c r="A38" s="100" t="s">
        <v>48</v>
      </c>
      <c r="B38" s="17">
        <f>E32</f>
        <v>2.033068115942034E-3</v>
      </c>
      <c r="C38" s="17">
        <f>B38*100/B40</f>
        <v>33.235262068214055</v>
      </c>
    </row>
    <row r="39" spans="1:3" x14ac:dyDescent="0.3">
      <c r="A39" s="100" t="s">
        <v>49</v>
      </c>
      <c r="B39" s="17">
        <f>F32</f>
        <v>2.4913416666666704E-4</v>
      </c>
      <c r="C39" s="17">
        <f>B39*100/B40</f>
        <v>4.0726817042606527</v>
      </c>
    </row>
    <row r="40" spans="1:3" x14ac:dyDescent="0.3">
      <c r="A40" s="100" t="s">
        <v>50</v>
      </c>
      <c r="B40" s="17">
        <f>SUM(B37:B39)</f>
        <v>6.1172020000000082E-3</v>
      </c>
      <c r="C40" s="17">
        <f>SUM(C37:C39)</f>
        <v>100</v>
      </c>
    </row>
  </sheetData>
  <mergeCells count="5">
    <mergeCell ref="A20:N20"/>
    <mergeCell ref="A35:C35"/>
    <mergeCell ref="B3:F3"/>
    <mergeCell ref="A2:F2"/>
    <mergeCell ref="A1:E1"/>
  </mergeCells>
  <dataValidations count="1">
    <dataValidation type="list" allowBlank="1" showInputMessage="1" showErrorMessage="1" sqref="A9:A18 A22:A31" xr:uid="{00000000-0002-0000-0900-000000000000}">
      <formula1>'Almeirão Refogado'!Alimento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0"/>
  <sheetViews>
    <sheetView zoomScale="90" zoomScaleNormal="90" workbookViewId="0">
      <selection activeCell="F10" sqref="F10"/>
    </sheetView>
  </sheetViews>
  <sheetFormatPr defaultRowHeight="14.4" x14ac:dyDescent="0.3"/>
  <cols>
    <col min="1" max="1" width="26.5546875" bestFit="1" customWidth="1"/>
    <col min="2" max="2" width="13.44140625" bestFit="1" customWidth="1"/>
    <col min="3" max="4" width="20.88671875" bestFit="1" customWidth="1"/>
    <col min="5" max="6" width="23.6640625" bestFit="1" customWidth="1"/>
    <col min="7" max="7" width="16.5546875" bestFit="1" customWidth="1"/>
    <col min="8" max="8" width="10" bestFit="1" customWidth="1"/>
    <col min="9" max="9" width="6.109375" bestFit="1" customWidth="1"/>
    <col min="10" max="10" width="7.21875" bestFit="1" customWidth="1"/>
    <col min="11" max="11" width="6.109375" bestFit="1" customWidth="1"/>
    <col min="12" max="12" width="7.21875" bestFit="1" customWidth="1"/>
    <col min="13" max="13" width="8.33203125" bestFit="1" customWidth="1"/>
    <col min="14" max="14" width="5.21875" bestFit="1" customWidth="1"/>
    <col min="15" max="1025" width="8.6640625" customWidth="1"/>
  </cols>
  <sheetData>
    <row r="1" spans="1:14" ht="61.5" customHeight="1" x14ac:dyDescent="0.3">
      <c r="A1" s="104" t="s">
        <v>0</v>
      </c>
      <c r="B1" s="104"/>
      <c r="C1" s="104"/>
      <c r="D1" s="104"/>
      <c r="E1" s="104"/>
      <c r="F1" s="11"/>
    </row>
    <row r="2" spans="1:14" ht="30" customHeight="1" x14ac:dyDescent="0.3">
      <c r="A2" s="108" t="s">
        <v>93</v>
      </c>
      <c r="B2" s="108"/>
      <c r="C2" s="108"/>
      <c r="D2" s="108"/>
      <c r="E2" s="108"/>
      <c r="F2" s="108"/>
      <c r="G2" s="101"/>
      <c r="H2" s="101"/>
      <c r="I2" s="101"/>
      <c r="J2" s="101"/>
      <c r="K2" s="101"/>
      <c r="L2" s="101"/>
      <c r="M2" s="101"/>
      <c r="N2" s="101"/>
    </row>
    <row r="3" spans="1:14" ht="15.6" x14ac:dyDescent="0.3">
      <c r="A3" s="2" t="s">
        <v>2</v>
      </c>
      <c r="B3" s="109">
        <v>44504</v>
      </c>
      <c r="C3" s="110"/>
      <c r="D3" s="110"/>
      <c r="E3" s="110"/>
      <c r="F3" s="111"/>
    </row>
    <row r="4" spans="1:14" x14ac:dyDescent="0.3">
      <c r="A4" s="3" t="s">
        <v>3</v>
      </c>
      <c r="B4" s="95" t="s">
        <v>90</v>
      </c>
      <c r="C4" s="3" t="s">
        <v>5</v>
      </c>
      <c r="D4" s="4">
        <f>D5/D6</f>
        <v>226.5625</v>
      </c>
      <c r="E4" s="5" t="s">
        <v>6</v>
      </c>
      <c r="F4" s="96">
        <f>SUM(F9:F18)</f>
        <v>16.66</v>
      </c>
    </row>
    <row r="5" spans="1:14" x14ac:dyDescent="0.3">
      <c r="A5" s="5" t="s">
        <v>7</v>
      </c>
      <c r="B5" s="95" t="s">
        <v>82</v>
      </c>
      <c r="C5" s="3" t="s">
        <v>9</v>
      </c>
      <c r="D5" s="6">
        <v>29000</v>
      </c>
      <c r="E5" s="5" t="s">
        <v>10</v>
      </c>
      <c r="F5" s="96">
        <f>F4/D4</f>
        <v>7.3533793103448278E-2</v>
      </c>
    </row>
    <row r="6" spans="1:14" x14ac:dyDescent="0.3">
      <c r="A6" s="5" t="s">
        <v>11</v>
      </c>
      <c r="B6" s="95" t="s">
        <v>12</v>
      </c>
      <c r="C6" s="7" t="s">
        <v>13</v>
      </c>
      <c r="D6" s="8">
        <v>128</v>
      </c>
      <c r="E6" s="5" t="s">
        <v>14</v>
      </c>
      <c r="F6" s="95"/>
    </row>
    <row r="8" spans="1:14" x14ac:dyDescent="0.3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</row>
    <row r="9" spans="1:14" x14ac:dyDescent="0.3">
      <c r="A9" s="1" t="s">
        <v>91</v>
      </c>
      <c r="B9" s="97"/>
      <c r="C9" s="1">
        <v>45000</v>
      </c>
      <c r="D9" s="1">
        <f>IFERROR(VLOOKUP(A9,'Tabela Integrada'!$B:$R,17,0),"")</f>
        <v>1.31</v>
      </c>
      <c r="E9" s="1">
        <f t="shared" ref="E9:E18" si="0">IFERROR((C9*D9),"")</f>
        <v>58950</v>
      </c>
      <c r="F9" s="119">
        <f>'Tabela Integrada'!Q74</f>
        <v>13.85</v>
      </c>
    </row>
    <row r="10" spans="1:14" x14ac:dyDescent="0.3">
      <c r="A10" s="1" t="s">
        <v>59</v>
      </c>
      <c r="B10" s="97"/>
      <c r="C10" s="1">
        <v>192</v>
      </c>
      <c r="D10" s="1">
        <f>IFERROR(VLOOKUP(A10,'Tabela Integrada'!$B:$R,17,0),"")</f>
        <v>1</v>
      </c>
      <c r="E10" s="1">
        <f t="shared" si="0"/>
        <v>192</v>
      </c>
      <c r="F10" s="119">
        <f>'Tabela Integrada'!Q33</f>
        <v>1.32</v>
      </c>
    </row>
    <row r="11" spans="1:14" x14ac:dyDescent="0.3">
      <c r="A11" s="1" t="s">
        <v>92</v>
      </c>
      <c r="B11" s="1"/>
      <c r="C11" s="1">
        <v>750</v>
      </c>
      <c r="D11" s="1">
        <f>IFERROR(VLOOKUP(A11,'Tabela Integrada'!$B:$R,17,0),"")</f>
        <v>1</v>
      </c>
      <c r="E11" s="1">
        <f t="shared" si="0"/>
        <v>750</v>
      </c>
      <c r="F11" s="119">
        <f>'Tabela Integrada'!Q150</f>
        <v>1.49</v>
      </c>
    </row>
    <row r="12" spans="1:14" x14ac:dyDescent="0.3">
      <c r="A12" s="1"/>
      <c r="B12" s="1"/>
      <c r="C12" s="1"/>
      <c r="D12" s="1" t="str">
        <f>IFERROR(VLOOKUP(A12,'Tabela Integrada'!$B:$R,17,0),"")</f>
        <v/>
      </c>
      <c r="E12" s="1" t="str">
        <f t="shared" si="0"/>
        <v/>
      </c>
      <c r="F12" s="1"/>
    </row>
    <row r="13" spans="1:14" x14ac:dyDescent="0.3">
      <c r="A13" s="1"/>
      <c r="B13" s="1"/>
      <c r="C13" s="1"/>
      <c r="D13" s="1" t="str">
        <f>IFERROR(VLOOKUP(A13,'Tabela Integrada'!$B:$R,17,0),"")</f>
        <v/>
      </c>
      <c r="E13" s="1" t="str">
        <f t="shared" si="0"/>
        <v/>
      </c>
      <c r="F13" s="1"/>
    </row>
    <row r="14" spans="1:14" x14ac:dyDescent="0.3">
      <c r="A14" s="1"/>
      <c r="B14" s="1"/>
      <c r="C14" s="1"/>
      <c r="D14" s="1" t="str">
        <f>IFERROR(VLOOKUP(A14,'Tabela Integrada'!$B:$R,17,0),"")</f>
        <v/>
      </c>
      <c r="E14" s="1" t="str">
        <f t="shared" si="0"/>
        <v/>
      </c>
      <c r="F14" s="1"/>
    </row>
    <row r="15" spans="1:14" x14ac:dyDescent="0.3">
      <c r="A15" s="1"/>
      <c r="B15" s="1"/>
      <c r="C15" s="1"/>
      <c r="D15" s="1" t="str">
        <f>IFERROR(VLOOKUP(A15,'Tabela Integrada'!$B:$R,17,0),"")</f>
        <v/>
      </c>
      <c r="E15" s="1" t="str">
        <f t="shared" si="0"/>
        <v/>
      </c>
      <c r="F15" s="1"/>
    </row>
    <row r="16" spans="1:14" x14ac:dyDescent="0.3">
      <c r="A16" s="1"/>
      <c r="B16" s="1"/>
      <c r="C16" s="1"/>
      <c r="D16" s="1" t="str">
        <f>IFERROR(VLOOKUP(A16,'Tabela Integrada'!$B:$R,17,0),"")</f>
        <v/>
      </c>
      <c r="E16" s="1" t="str">
        <f t="shared" si="0"/>
        <v/>
      </c>
      <c r="F16" s="1"/>
    </row>
    <row r="17" spans="1:14" x14ac:dyDescent="0.3">
      <c r="A17" s="1"/>
      <c r="B17" s="1"/>
      <c r="C17" s="1"/>
      <c r="D17" s="1" t="str">
        <f>IFERROR(VLOOKUP(A17,'Tabela Integrada'!$B:$R,17,0),"")</f>
        <v/>
      </c>
      <c r="E17" s="1" t="str">
        <f t="shared" si="0"/>
        <v/>
      </c>
      <c r="F17" s="1"/>
    </row>
    <row r="18" spans="1:14" ht="13.8" customHeight="1" x14ac:dyDescent="0.3">
      <c r="A18" s="1"/>
      <c r="B18" s="1"/>
      <c r="C18" s="1"/>
      <c r="D18" s="1" t="str">
        <f>IFERROR(VLOOKUP(A18,'Tabela Integrada'!$B:$R,17,0),"")</f>
        <v/>
      </c>
      <c r="E18" s="1" t="str">
        <f t="shared" si="0"/>
        <v/>
      </c>
      <c r="F18" s="1"/>
    </row>
    <row r="19" spans="1:14" x14ac:dyDescent="0.3">
      <c r="F19" s="9"/>
    </row>
    <row r="20" spans="1:14" ht="33" customHeight="1" x14ac:dyDescent="0.3">
      <c r="A20" s="107" t="s">
        <v>27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</row>
    <row r="21" spans="1:14" s="11" customFormat="1" ht="28.8" x14ac:dyDescent="0.3">
      <c r="A21" s="10" t="s">
        <v>28</v>
      </c>
      <c r="B21" s="10" t="s">
        <v>29</v>
      </c>
      <c r="C21" s="10" t="s">
        <v>30</v>
      </c>
      <c r="D21" s="10" t="s">
        <v>31</v>
      </c>
      <c r="E21" s="10" t="s">
        <v>32</v>
      </c>
      <c r="F21" s="10" t="s">
        <v>33</v>
      </c>
      <c r="G21" s="10" t="s">
        <v>34</v>
      </c>
      <c r="H21" s="10" t="s">
        <v>35</v>
      </c>
      <c r="I21" s="10" t="s">
        <v>36</v>
      </c>
      <c r="J21" s="10" t="s">
        <v>37</v>
      </c>
      <c r="K21" s="10" t="s">
        <v>38</v>
      </c>
      <c r="L21" s="10" t="s">
        <v>39</v>
      </c>
      <c r="M21" s="10" t="s">
        <v>40</v>
      </c>
      <c r="N21" s="10" t="s">
        <v>41</v>
      </c>
    </row>
    <row r="22" spans="1:14" x14ac:dyDescent="0.3">
      <c r="A22" s="1" t="s">
        <v>91</v>
      </c>
      <c r="B22" s="12">
        <f>C9/D4</f>
        <v>198.62068965517241</v>
      </c>
      <c r="C22" s="13">
        <f>IFERROR(((VLOOKUP($A22,'Tabela Integrada'!$B:$R,3,0))*$B22/100),"")</f>
        <v>505.55361103448274</v>
      </c>
      <c r="D22" s="13">
        <f>IFERROR(((VLOOKUP($A22,'Tabela Integrada'!$B:$R,4,0))*$B22/100),"")</f>
        <v>0</v>
      </c>
      <c r="E22" s="13">
        <f>IFERROR(((VLOOKUP($A22,'Tabela Integrada'!$B:$R,5,0))*$B22/100),"")</f>
        <v>30.706758620689655</v>
      </c>
      <c r="F22" s="13">
        <f>IFERROR(((VLOOKUP($A22,'Tabela Integrada'!$B:$R,6,0))*$B22/100),"")</f>
        <v>41.511724137931033</v>
      </c>
      <c r="G22" s="13">
        <f>IFERROR(((VLOOKUP($A22,'Tabela Integrada'!$B:$R,7,0))*$B22/100),"")</f>
        <v>0</v>
      </c>
      <c r="H22" s="13">
        <f>IFERROR(((VLOOKUP($A22,'Tabela Integrada'!$B:$R,8,0))*$B22/100),"")</f>
        <v>174.05131034482758</v>
      </c>
      <c r="I22" s="13">
        <f>IFERROR(((VLOOKUP($A22,'Tabela Integrada'!$B:$R,9,0))*$B22/100),"")</f>
        <v>0</v>
      </c>
      <c r="J22" s="13">
        <f>IFERROR(((VLOOKUP($A22,'Tabela Integrada'!$B:$R,10,0))*$B22/100),"")</f>
        <v>14.082206896551725</v>
      </c>
      <c r="K22" s="13">
        <f>IFERROR(((VLOOKUP($A22,'Tabela Integrada'!$B:$R,11,0))*$B22/100),"")</f>
        <v>1.4102068965517243</v>
      </c>
      <c r="L22" s="13">
        <f>IFERROR(((VLOOKUP($A22,'Tabela Integrada'!$B:$R,12,0))*$B22/100),"")</f>
        <v>135.5917241379311</v>
      </c>
      <c r="M22" s="13">
        <f>IFERROR(((VLOOKUP($A22,'Tabela Integrada'!$B:$R,13,0))*$B22/100),"")</f>
        <v>377.76331034482689</v>
      </c>
      <c r="N22" s="13">
        <f>IFERROR(((VLOOKUP($A22,'Tabela Integrada'!$B:$R,14,0))*$B22/100),"")</f>
        <v>0</v>
      </c>
    </row>
    <row r="23" spans="1:14" x14ac:dyDescent="0.3">
      <c r="A23" s="1" t="str">
        <f>A10</f>
        <v>Sal dietético</v>
      </c>
      <c r="B23" s="12">
        <f>C10/D4</f>
        <v>0.84744827586206894</v>
      </c>
      <c r="C23" s="13">
        <f>IFERROR(((VLOOKUP($A23,'Tabela Integrada'!$B:$R,3,0))*B23/100),"")</f>
        <v>0</v>
      </c>
      <c r="D23" s="13">
        <f>IFERROR(((VLOOKUP($A23,'Tabela Integrada'!$B:$R,4,0))*$B23/100),"")</f>
        <v>0</v>
      </c>
      <c r="E23" s="13">
        <f>IFERROR(((VLOOKUP($A23,'Tabela Integrada'!$B:$R,5,0))*$B23/100),"")</f>
        <v>0</v>
      </c>
      <c r="F23" s="13">
        <f>IFERROR(((VLOOKUP($A23,'Tabela Integrada'!$B:$R,6,0))*$B23/100),"")</f>
        <v>0</v>
      </c>
      <c r="G23" s="13">
        <f>IFERROR(((VLOOKUP($A23,'Tabela Integrada'!$B:$R,7,0))*$B23/100),"")</f>
        <v>0</v>
      </c>
      <c r="H23" s="13">
        <f>IFERROR(((VLOOKUP($A23,'Tabela Integrada'!$B:$R,8,0))*$B23/100),"")</f>
        <v>0</v>
      </c>
      <c r="I23" s="13">
        <f>IFERROR(((VLOOKUP($A23,'Tabela Integrada'!$B:$R,9,0))*$B23/100),"")</f>
        <v>0</v>
      </c>
      <c r="J23" s="13">
        <f>IFERROR(((VLOOKUP($A23,'Tabela Integrada'!$B:$R,10,0))*$B23/100),"")</f>
        <v>0</v>
      </c>
      <c r="K23" s="13">
        <f>IFERROR(((VLOOKUP($A23,'Tabela Integrada'!$B:$R,11,0))*$B23/100),"")</f>
        <v>0</v>
      </c>
      <c r="L23" s="13">
        <f>IFERROR(((VLOOKUP($A23,'Tabela Integrada'!$B:$R,12,0))*$B23/100),"")</f>
        <v>198.57002637241408</v>
      </c>
      <c r="M23" s="13">
        <f>IFERROR(((VLOOKUP($A23,'Tabela Integrada'!$B:$R,13,0))*$B23/100),"")</f>
        <v>173.45263686620689</v>
      </c>
      <c r="N23" s="13">
        <f>IFERROR(((VLOOKUP($A23,'Tabela Integrada'!$B:$R,14,0))*$B23/100),"")</f>
        <v>0</v>
      </c>
    </row>
    <row r="24" spans="1:14" x14ac:dyDescent="0.3">
      <c r="A24" s="1" t="str">
        <f>A11</f>
        <v>Vinagre</v>
      </c>
      <c r="B24" s="12">
        <f>C11/D4</f>
        <v>3.3103448275862069</v>
      </c>
      <c r="C24" s="13">
        <f>IFERROR(((VLOOKUP($A24,'Tabela Integrada'!$B:$R,3,0))*B24/100),"")</f>
        <v>0</v>
      </c>
      <c r="D24" s="13">
        <f>IFERROR(((VLOOKUP($A24,'Tabela Integrada'!$B:$R,4,0))*$B24/100),"")</f>
        <v>0</v>
      </c>
      <c r="E24" s="13">
        <f>IFERROR(((VLOOKUP($A24,'Tabela Integrada'!$B:$R,5,0))*$B24/100),"")</f>
        <v>0</v>
      </c>
      <c r="F24" s="13">
        <f>IFERROR(((VLOOKUP($A24,'Tabela Integrada'!$B:$R,6,0))*$B24/100),"")</f>
        <v>0</v>
      </c>
      <c r="G24" s="13">
        <f>IFERROR(((VLOOKUP($A24,'Tabela Integrada'!$B:$R,7,0))*$B24/100),"")</f>
        <v>0</v>
      </c>
      <c r="H24" s="13">
        <f>IFERROR(((VLOOKUP($A24,'Tabela Integrada'!$B:$R,8,0))*$B24/100),"")</f>
        <v>0</v>
      </c>
      <c r="I24" s="13">
        <f>IFERROR(((VLOOKUP($A24,'Tabela Integrada'!$B:$R,9,0))*$B24/100),"")</f>
        <v>0</v>
      </c>
      <c r="J24" s="13">
        <f>IFERROR(((VLOOKUP($A24,'Tabela Integrada'!$B:$R,10,0))*$B24/100),"")</f>
        <v>0</v>
      </c>
      <c r="K24" s="13">
        <f>IFERROR(((VLOOKUP($A24,'Tabela Integrada'!$B:$R,11,0))*$B24/100),"")</f>
        <v>0</v>
      </c>
      <c r="L24" s="13">
        <f>IFERROR(((VLOOKUP($A24,'Tabela Integrada'!$B:$R,12,0))*$B24/100),"")</f>
        <v>0</v>
      </c>
      <c r="M24" s="13">
        <f>IFERROR(((VLOOKUP($A24,'Tabela Integrada'!$B:$R,13,0))*$B24/100),"")</f>
        <v>0</v>
      </c>
      <c r="N24" s="13">
        <f>IFERROR(((VLOOKUP($A24,'Tabela Integrada'!$B:$R,14,0))*$B24/100),"")</f>
        <v>0</v>
      </c>
    </row>
    <row r="25" spans="1:14" x14ac:dyDescent="0.3">
      <c r="A25" s="1">
        <f>A12</f>
        <v>0</v>
      </c>
      <c r="B25" s="12">
        <f>C12/D4</f>
        <v>0</v>
      </c>
      <c r="C25" s="13" t="str">
        <f>IFERROR(((VLOOKUP($A25,'Tabela Integrada'!$B:$R,3,0))*B25/100),"")</f>
        <v/>
      </c>
      <c r="D25" s="13" t="str">
        <f>IFERROR(((VLOOKUP($A25,'Tabela Integrada'!$B:$R,4,0))*$B25/100),"")</f>
        <v/>
      </c>
      <c r="E25" s="13" t="str">
        <f>IFERROR(((VLOOKUP($A25,'Tabela Integrada'!$B:$R,5,0))*$B25/100),"")</f>
        <v/>
      </c>
      <c r="F25" s="13" t="str">
        <f>IFERROR(((VLOOKUP($A25,'Tabela Integrada'!$B:$R,6,0))*$B25/100),"")</f>
        <v/>
      </c>
      <c r="G25" s="13" t="str">
        <f>IFERROR(((VLOOKUP($A25,'Tabela Integrada'!$B:$R,7,0))*$B25/100),"")</f>
        <v/>
      </c>
      <c r="H25" s="13" t="str">
        <f>IFERROR(((VLOOKUP($A25,'Tabela Integrada'!$B:$R,8,0))*$B25/100),"")</f>
        <v/>
      </c>
      <c r="I25" s="13" t="str">
        <f>IFERROR(((VLOOKUP($A25,'Tabela Integrada'!$B:$R,9,0))*$B25/100),"")</f>
        <v/>
      </c>
      <c r="J25" s="13" t="str">
        <f>IFERROR(((VLOOKUP($A25,'Tabela Integrada'!$B:$R,10,0))*$B25/100),"")</f>
        <v/>
      </c>
      <c r="K25" s="13" t="str">
        <f>IFERROR(((VLOOKUP($A25,'Tabela Integrada'!$B:$R,11,0))*$B25/100),"")</f>
        <v/>
      </c>
      <c r="L25" s="13" t="str">
        <f>IFERROR(((VLOOKUP($A25,'Tabela Integrada'!$B:$R,12,0))*$B25/100),"")</f>
        <v/>
      </c>
      <c r="M25" s="13" t="str">
        <f>IFERROR(((VLOOKUP($A25,'Tabela Integrada'!$B:$R,13,0))*$B25/100),"")</f>
        <v/>
      </c>
      <c r="N25" s="13" t="str">
        <f>IFERROR(((VLOOKUP($A25,'Tabela Integrada'!$B:$R,14,0))*$B25/100),"")</f>
        <v/>
      </c>
    </row>
    <row r="26" spans="1:14" x14ac:dyDescent="0.3">
      <c r="A26" s="1">
        <f>A13</f>
        <v>0</v>
      </c>
      <c r="B26" s="12">
        <f>C13/D4</f>
        <v>0</v>
      </c>
      <c r="C26" s="13" t="str">
        <f>IFERROR(((VLOOKUP($A26,'Tabela Integrada'!$B:$R,3,0))*B26/100),"")</f>
        <v/>
      </c>
      <c r="D26" s="13" t="str">
        <f>IFERROR(((VLOOKUP($A26,'Tabela Integrada'!$B:$R,4,0))*$B26/100),"")</f>
        <v/>
      </c>
      <c r="E26" s="13" t="str">
        <f>IFERROR(((VLOOKUP($A26,'Tabela Integrada'!$B:$R,5,0))*$B26/100),"")</f>
        <v/>
      </c>
      <c r="F26" s="13" t="str">
        <f>IFERROR(((VLOOKUP($A26,'Tabela Integrada'!$B:$R,6,0))*$B26/100),"")</f>
        <v/>
      </c>
      <c r="G26" s="13" t="str">
        <f>IFERROR(((VLOOKUP($A26,'Tabela Integrada'!$B:$R,7,0))*$B26/100),"")</f>
        <v/>
      </c>
      <c r="H26" s="13" t="str">
        <f>IFERROR(((VLOOKUP($A26,'Tabela Integrada'!$B:$R,8,0))*$B26/100),"")</f>
        <v/>
      </c>
      <c r="I26" s="13" t="str">
        <f>IFERROR(((VLOOKUP($A26,'Tabela Integrada'!$B:$R,9,0))*$B26/100),"")</f>
        <v/>
      </c>
      <c r="J26" s="13" t="str">
        <f>IFERROR(((VLOOKUP($A26,'Tabela Integrada'!$B:$R,10,0))*$B26/100),"")</f>
        <v/>
      </c>
      <c r="K26" s="13" t="str">
        <f>IFERROR(((VLOOKUP($A26,'Tabela Integrada'!$B:$R,11,0))*$B26/100),"")</f>
        <v/>
      </c>
      <c r="L26" s="13" t="str">
        <f>IFERROR(((VLOOKUP($A26,'Tabela Integrada'!$B:$R,12,0))*$B26/100),"")</f>
        <v/>
      </c>
      <c r="M26" s="13" t="str">
        <f>IFERROR(((VLOOKUP($A26,'Tabela Integrada'!$B:$R,13,0))*$B26/100),"")</f>
        <v/>
      </c>
      <c r="N26" s="13" t="str">
        <f>IFERROR(((VLOOKUP($A26,'Tabela Integrada'!$B:$R,14,0))*$B26/100),"")</f>
        <v/>
      </c>
    </row>
    <row r="27" spans="1:14" x14ac:dyDescent="0.3">
      <c r="A27" s="1">
        <f>A14</f>
        <v>0</v>
      </c>
      <c r="B27" s="12">
        <f>C14/D4</f>
        <v>0</v>
      </c>
      <c r="C27" s="13" t="str">
        <f>IFERROR(((VLOOKUP($A27,'Tabela Integrada'!$B:$R,3,0))*B27/100),"")</f>
        <v/>
      </c>
      <c r="D27" s="13" t="str">
        <f>IFERROR(((VLOOKUP($A27,'Tabela Integrada'!$B:$R,4,0))*$B27/100),"")</f>
        <v/>
      </c>
      <c r="E27" s="13" t="str">
        <f>IFERROR(((VLOOKUP($A27,'Tabela Integrada'!$B:$R,5,0))*$B27/100),"")</f>
        <v/>
      </c>
      <c r="F27" s="13" t="str">
        <f>IFERROR(((VLOOKUP($A27,'Tabela Integrada'!$B:$R,6,0))*$B27/100),"")</f>
        <v/>
      </c>
      <c r="G27" s="13" t="str">
        <f>IFERROR(((VLOOKUP($A27,'Tabela Integrada'!$B:$R,7,0))*$B27/100),"")</f>
        <v/>
      </c>
      <c r="H27" s="13" t="str">
        <f>IFERROR(((VLOOKUP($A27,'Tabela Integrada'!$B:$R,8,0))*$B27/100),"")</f>
        <v/>
      </c>
      <c r="I27" s="13" t="str">
        <f>IFERROR(((VLOOKUP($A27,'Tabela Integrada'!$B:$R,9,0))*$B27/100),"")</f>
        <v/>
      </c>
      <c r="J27" s="13" t="str">
        <f>IFERROR(((VLOOKUP($A27,'Tabela Integrada'!$B:$R,10,0))*$B27/100),"")</f>
        <v/>
      </c>
      <c r="K27" s="13" t="str">
        <f>IFERROR(((VLOOKUP($A27,'Tabela Integrada'!$B:$R,11,0))*$B27/100),"")</f>
        <v/>
      </c>
      <c r="L27" s="13" t="str">
        <f>IFERROR(((VLOOKUP($A27,'Tabela Integrada'!$B:$R,12,0))*$B27/100),"")</f>
        <v/>
      </c>
      <c r="M27" s="13" t="str">
        <f>IFERROR(((VLOOKUP($A27,'Tabela Integrada'!$B:$R,13,0))*$B27/100),"")</f>
        <v/>
      </c>
      <c r="N27" s="13" t="str">
        <f>IFERROR(((VLOOKUP($A27,'Tabela Integrada'!$B:$R,14,0))*$B27/100),"")</f>
        <v/>
      </c>
    </row>
    <row r="28" spans="1:14" x14ac:dyDescent="0.3">
      <c r="A28" s="1">
        <f>A15</f>
        <v>0</v>
      </c>
      <c r="B28" s="12">
        <f>C15/D4</f>
        <v>0</v>
      </c>
      <c r="C28" s="13" t="str">
        <f>IFERROR(((VLOOKUP($A28,'Tabela Integrada'!$B:$R,3,0))*B28/100),"")</f>
        <v/>
      </c>
      <c r="D28" s="13" t="str">
        <f>IFERROR(((VLOOKUP($A28,'Tabela Integrada'!$B:$R,4,0))*$B28/100),"")</f>
        <v/>
      </c>
      <c r="E28" s="13" t="str">
        <f>IFERROR(((VLOOKUP($A28,'Tabela Integrada'!$B:$R,5,0))*$B28/100),"")</f>
        <v/>
      </c>
      <c r="F28" s="13" t="str">
        <f>IFERROR(((VLOOKUP($A28,'Tabela Integrada'!$B:$R,6,0))*$B28/100),"")</f>
        <v/>
      </c>
      <c r="G28" s="13" t="str">
        <f>IFERROR(((VLOOKUP($A28,'Tabela Integrada'!$B:$R,7,0))*$B28/100),"")</f>
        <v/>
      </c>
      <c r="H28" s="13" t="str">
        <f>IFERROR(((VLOOKUP($A28,'Tabela Integrada'!$B:$R,8,0))*$B28/100),"")</f>
        <v/>
      </c>
      <c r="I28" s="13" t="str">
        <f>IFERROR(((VLOOKUP($A28,'Tabela Integrada'!$B:$R,9,0))*$B28/100),"")</f>
        <v/>
      </c>
      <c r="J28" s="13" t="str">
        <f>IFERROR(((VLOOKUP($A28,'Tabela Integrada'!$B:$R,10,0))*$B28/100),"")</f>
        <v/>
      </c>
      <c r="K28" s="13" t="str">
        <f>IFERROR(((VLOOKUP($A28,'Tabela Integrada'!$B:$R,11,0))*$B28/100),"")</f>
        <v/>
      </c>
      <c r="L28" s="13" t="str">
        <f>IFERROR(((VLOOKUP($A28,'Tabela Integrada'!$B:$R,12,0))*$B28/100),"")</f>
        <v/>
      </c>
      <c r="M28" s="13" t="str">
        <f>IFERROR(((VLOOKUP($A28,'Tabela Integrada'!$B:$R,13,0))*$B28/100),"")</f>
        <v/>
      </c>
      <c r="N28" s="13" t="str">
        <f>IFERROR(((VLOOKUP($A28,'Tabela Integrada'!$B:$R,14,0))*$B28/100),"")</f>
        <v/>
      </c>
    </row>
    <row r="29" spans="1:14" x14ac:dyDescent="0.3">
      <c r="A29" s="1">
        <f>A16</f>
        <v>0</v>
      </c>
      <c r="B29" s="12">
        <f>C16/D4</f>
        <v>0</v>
      </c>
      <c r="C29" s="13" t="str">
        <f>IFERROR(((VLOOKUP($A29,'Tabela Integrada'!$B:$R,3,0))*B29/100),"")</f>
        <v/>
      </c>
      <c r="D29" s="13" t="str">
        <f>IFERROR(((VLOOKUP($A29,'Tabela Integrada'!$B:$R,4,0))*$B29/100),"")</f>
        <v/>
      </c>
      <c r="E29" s="13" t="str">
        <f>IFERROR(((VLOOKUP($A29,'Tabela Integrada'!$B:$R,5,0))*$B29/100),"")</f>
        <v/>
      </c>
      <c r="F29" s="13" t="str">
        <f>IFERROR(((VLOOKUP($A29,'Tabela Integrada'!$B:$R,6,0))*$B29/100),"")</f>
        <v/>
      </c>
      <c r="G29" s="13" t="str">
        <f>IFERROR(((VLOOKUP($A29,'Tabela Integrada'!$B:$R,7,0))*$B29/100),"")</f>
        <v/>
      </c>
      <c r="H29" s="13" t="str">
        <f>IFERROR(((VLOOKUP($A29,'Tabela Integrada'!$B:$R,8,0))*$B29/100),"")</f>
        <v/>
      </c>
      <c r="I29" s="13" t="str">
        <f>IFERROR(((VLOOKUP($A29,'Tabela Integrada'!$B:$R,9,0))*$B29/100),"")</f>
        <v/>
      </c>
      <c r="J29" s="13" t="str">
        <f>IFERROR(((VLOOKUP($A29,'Tabela Integrada'!$B:$R,10,0))*$B29/100),"")</f>
        <v/>
      </c>
      <c r="K29" s="13" t="str">
        <f>IFERROR(((VLOOKUP($A29,'Tabela Integrada'!$B:$R,11,0))*$B29/100),"")</f>
        <v/>
      </c>
      <c r="L29" s="13" t="str">
        <f>IFERROR(((VLOOKUP($A29,'Tabela Integrada'!$B:$R,12,0))*$B29/100),"")</f>
        <v/>
      </c>
      <c r="M29" s="13" t="str">
        <f>IFERROR(((VLOOKUP($A29,'Tabela Integrada'!$B:$R,13,0))*$B29/100),"")</f>
        <v/>
      </c>
      <c r="N29" s="13" t="str">
        <f>IFERROR(((VLOOKUP($A29,'Tabela Integrada'!$B:$R,14,0))*$B29/100),"")</f>
        <v/>
      </c>
    </row>
    <row r="30" spans="1:14" x14ac:dyDescent="0.3">
      <c r="A30" s="1">
        <f>A17</f>
        <v>0</v>
      </c>
      <c r="B30" s="12">
        <f>C17/D4</f>
        <v>0</v>
      </c>
      <c r="C30" s="13" t="str">
        <f>IFERROR(((VLOOKUP($A30,'Tabela Integrada'!$B:$R,3,0))*B30/100),"")</f>
        <v/>
      </c>
      <c r="D30" s="13" t="str">
        <f>IFERROR(((VLOOKUP($A30,'Tabela Integrada'!$B:$R,4,0))*$B30/100),"")</f>
        <v/>
      </c>
      <c r="E30" s="13" t="str">
        <f>IFERROR(((VLOOKUP($A30,'Tabela Integrada'!$B:$R,5,0))*$B30/100),"")</f>
        <v/>
      </c>
      <c r="F30" s="13" t="str">
        <f>IFERROR(((VLOOKUP($A30,'Tabela Integrada'!$B:$R,6,0))*$B30/100),"")</f>
        <v/>
      </c>
      <c r="G30" s="13" t="str">
        <f>IFERROR(((VLOOKUP($A30,'Tabela Integrada'!$B:$R,7,0))*$B30/100),"")</f>
        <v/>
      </c>
      <c r="H30" s="13" t="str">
        <f>IFERROR(((VLOOKUP($A30,'Tabela Integrada'!$B:$R,8,0))*$B30/100),"")</f>
        <v/>
      </c>
      <c r="I30" s="13" t="str">
        <f>IFERROR(((VLOOKUP($A30,'Tabela Integrada'!$B:$R,9,0))*$B30/100),"")</f>
        <v/>
      </c>
      <c r="J30" s="13" t="str">
        <f>IFERROR(((VLOOKUP($A30,'Tabela Integrada'!$B:$R,10,0))*$B30/100),"")</f>
        <v/>
      </c>
      <c r="K30" s="13" t="str">
        <f>IFERROR(((VLOOKUP($A30,'Tabela Integrada'!$B:$R,11,0))*$B30/100),"")</f>
        <v/>
      </c>
      <c r="L30" s="13" t="str">
        <f>IFERROR(((VLOOKUP($A30,'Tabela Integrada'!$B:$R,12,0))*$B30/100),"")</f>
        <v/>
      </c>
      <c r="M30" s="13" t="str">
        <f>IFERROR(((VLOOKUP($A30,'Tabela Integrada'!$B:$R,13,0))*$B30/100),"")</f>
        <v/>
      </c>
      <c r="N30" s="13" t="str">
        <f>IFERROR(((VLOOKUP($A30,'Tabela Integrada'!$B:$R,14,0))*$B30/100),"")</f>
        <v/>
      </c>
    </row>
    <row r="31" spans="1:14" x14ac:dyDescent="0.3">
      <c r="A31" s="1">
        <f>A18</f>
        <v>0</v>
      </c>
      <c r="B31" s="12">
        <f>C18/D4</f>
        <v>0</v>
      </c>
      <c r="C31" s="13" t="str">
        <f>IFERROR(((VLOOKUP($A31,'Tabela Integrada'!$B:$R,3,0))*B31/100),"")</f>
        <v/>
      </c>
      <c r="D31" s="13" t="str">
        <f>IFERROR(((VLOOKUP($A31,'Tabela Integrada'!$B:$R,4,0))*$B31/100),"")</f>
        <v/>
      </c>
      <c r="E31" s="13" t="str">
        <f>IFERROR(((VLOOKUP($A31,'Tabela Integrada'!$B:$R,5,0))*$B31/100),"")</f>
        <v/>
      </c>
      <c r="F31" s="13" t="str">
        <f>IFERROR(((VLOOKUP($A31,'Tabela Integrada'!$B:$R,6,0))*$B31/100),"")</f>
        <v/>
      </c>
      <c r="G31" s="13" t="str">
        <f>IFERROR(((VLOOKUP($A31,'Tabela Integrada'!$B:$R,7,0))*$B31/100),"")</f>
        <v/>
      </c>
      <c r="H31" s="13" t="str">
        <f>IFERROR(((VLOOKUP($A31,'Tabela Integrada'!$B:$R,8,0))*$B31/100),"")</f>
        <v/>
      </c>
      <c r="I31" s="13" t="str">
        <f>IFERROR(((VLOOKUP($A31,'Tabela Integrada'!$B:$R,9,0))*$B31/100),"")</f>
        <v/>
      </c>
      <c r="J31" s="13" t="str">
        <f>IFERROR(((VLOOKUP($A31,'Tabela Integrada'!$B:$R,10,0))*$B31/100),"")</f>
        <v/>
      </c>
      <c r="K31" s="13" t="str">
        <f>IFERROR(((VLOOKUP($A31,'Tabela Integrada'!$B:$R,11,0))*$B31/100),"")</f>
        <v/>
      </c>
      <c r="L31" s="13" t="str">
        <f>IFERROR(((VLOOKUP($A31,'Tabela Integrada'!$B:$R,12,0))*$B31/100),"")</f>
        <v/>
      </c>
      <c r="M31" s="13" t="str">
        <f>IFERROR(((VLOOKUP($A31,'Tabela Integrada'!$B:$R,13,0))*$B31/100),"")</f>
        <v/>
      </c>
      <c r="N31" s="13" t="str">
        <f>IFERROR(((VLOOKUP($A31,'Tabela Integrada'!$B:$R,14,0))*$B31/100),"")</f>
        <v/>
      </c>
    </row>
    <row r="32" spans="1:14" ht="15.6" x14ac:dyDescent="0.3">
      <c r="A32" s="14" t="s">
        <v>43</v>
      </c>
      <c r="B32" s="15">
        <f>SUM(B22:B31)</f>
        <v>202.7784827586207</v>
      </c>
      <c r="C32" s="15">
        <f>SUM(C22:C31)</f>
        <v>505.55361103448274</v>
      </c>
      <c r="D32" s="15">
        <f>SUM(D22:D31)</f>
        <v>0</v>
      </c>
      <c r="E32" s="15">
        <f>SUM(E22:E31)</f>
        <v>30.706758620689655</v>
      </c>
      <c r="F32" s="15">
        <f>SUM(F22:F31)</f>
        <v>41.511724137931033</v>
      </c>
      <c r="G32" s="15">
        <f>SUM(G22:G31)</f>
        <v>0</v>
      </c>
      <c r="H32" s="15">
        <f>SUM(H22:H31)</f>
        <v>174.05131034482758</v>
      </c>
      <c r="I32" s="15">
        <f>SUM(I22:I31)</f>
        <v>0</v>
      </c>
      <c r="J32" s="15">
        <f>SUM(J22:J31)</f>
        <v>14.082206896551725</v>
      </c>
      <c r="K32" s="15">
        <f>SUM(K22:K31)</f>
        <v>1.4102068965517243</v>
      </c>
      <c r="L32" s="15">
        <f>SUM(L22:L31)</f>
        <v>334.1617505103452</v>
      </c>
      <c r="M32" s="15">
        <f>SUM(M22:M31)</f>
        <v>551.21594721103384</v>
      </c>
      <c r="N32" s="15">
        <f>SUM(N22:N31)</f>
        <v>0</v>
      </c>
    </row>
    <row r="35" spans="1:3" ht="24.75" customHeight="1" x14ac:dyDescent="0.3">
      <c r="A35" s="103" t="s">
        <v>44</v>
      </c>
      <c r="B35" s="103"/>
      <c r="C35" s="103"/>
    </row>
    <row r="36" spans="1:3" x14ac:dyDescent="0.3">
      <c r="A36" s="16"/>
      <c r="B36" s="16" t="s">
        <v>45</v>
      </c>
      <c r="C36" s="16" t="s">
        <v>46</v>
      </c>
    </row>
    <row r="37" spans="1:3" x14ac:dyDescent="0.3">
      <c r="A37" s="100" t="s">
        <v>47</v>
      </c>
      <c r="B37" s="17">
        <f>D32</f>
        <v>0</v>
      </c>
      <c r="C37" s="17">
        <f>B37*100/B40</f>
        <v>0</v>
      </c>
    </row>
    <row r="38" spans="1:3" x14ac:dyDescent="0.3">
      <c r="A38" s="100" t="s">
        <v>48</v>
      </c>
      <c r="B38" s="17">
        <f>E32</f>
        <v>30.706758620689655</v>
      </c>
      <c r="C38" s="17">
        <f>B38*100/B40</f>
        <v>42.519251925192521</v>
      </c>
    </row>
    <row r="39" spans="1:3" x14ac:dyDescent="0.3">
      <c r="A39" s="100" t="s">
        <v>49</v>
      </c>
      <c r="B39" s="17">
        <f>F32</f>
        <v>41.511724137931033</v>
      </c>
      <c r="C39" s="17">
        <f>B39*100/B40</f>
        <v>57.480748074807472</v>
      </c>
    </row>
    <row r="40" spans="1:3" x14ac:dyDescent="0.3">
      <c r="A40" s="100" t="s">
        <v>50</v>
      </c>
      <c r="B40" s="17">
        <f>SUM(B37:B39)</f>
        <v>72.218482758620695</v>
      </c>
      <c r="C40" s="17">
        <f>SUM(C37:C39)</f>
        <v>100</v>
      </c>
    </row>
  </sheetData>
  <mergeCells count="5">
    <mergeCell ref="A20:N20"/>
    <mergeCell ref="A35:C35"/>
    <mergeCell ref="B3:F3"/>
    <mergeCell ref="A2:F2"/>
    <mergeCell ref="A1:E1"/>
  </mergeCells>
  <dataValidations count="1">
    <dataValidation type="list" allowBlank="1" showInputMessage="1" showErrorMessage="1" sqref="A9:A18 A22:A31" xr:uid="{00000000-0002-0000-0D00-000000000000}">
      <formula1>Alimento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52"/>
  <sheetViews>
    <sheetView zoomScale="90" zoomScaleNormal="90" workbookViewId="0">
      <selection activeCell="F9" sqref="F9:F10"/>
    </sheetView>
  </sheetViews>
  <sheetFormatPr defaultRowHeight="14.4" x14ac:dyDescent="0.3"/>
  <cols>
    <col min="1" max="1" width="18.88671875" bestFit="1" customWidth="1"/>
    <col min="2" max="2" width="12.5546875" bestFit="1" customWidth="1"/>
    <col min="3" max="4" width="20.88671875" bestFit="1" customWidth="1"/>
    <col min="5" max="6" width="23.6640625" bestFit="1" customWidth="1"/>
    <col min="7" max="7" width="16.5546875" bestFit="1" customWidth="1"/>
    <col min="8" max="8" width="10" bestFit="1" customWidth="1"/>
    <col min="9" max="9" width="5.44140625" bestFit="1" customWidth="1"/>
    <col min="10" max="10" width="6.109375" bestFit="1" customWidth="1"/>
    <col min="11" max="11" width="5.77734375" bestFit="1" customWidth="1"/>
    <col min="12" max="12" width="5.88671875" bestFit="1" customWidth="1"/>
    <col min="13" max="13" width="8.33203125" bestFit="1" customWidth="1"/>
    <col min="14" max="14" width="5.21875" bestFit="1" customWidth="1"/>
    <col min="15" max="1025" width="8.6640625" customWidth="1"/>
  </cols>
  <sheetData>
    <row r="1" spans="1:14" ht="61.5" customHeight="1" x14ac:dyDescent="0.3">
      <c r="A1" s="104" t="s">
        <v>0</v>
      </c>
      <c r="B1" s="104"/>
      <c r="C1" s="104"/>
      <c r="D1" s="104"/>
      <c r="E1" s="104"/>
      <c r="F1" s="11"/>
    </row>
    <row r="2" spans="1:14" ht="30" customHeight="1" x14ac:dyDescent="0.3">
      <c r="A2" s="108" t="s">
        <v>106</v>
      </c>
      <c r="B2" s="108"/>
      <c r="C2" s="108"/>
      <c r="D2" s="108"/>
      <c r="E2" s="108"/>
      <c r="F2" s="108"/>
      <c r="G2" s="101"/>
      <c r="H2" s="101"/>
      <c r="I2" s="101"/>
      <c r="J2" s="101"/>
      <c r="K2" s="101"/>
      <c r="L2" s="101"/>
      <c r="M2" s="101"/>
      <c r="N2" s="101"/>
    </row>
    <row r="3" spans="1:14" ht="15.6" x14ac:dyDescent="0.3">
      <c r="A3" s="2" t="s">
        <v>2</v>
      </c>
      <c r="B3" s="109">
        <v>44504</v>
      </c>
      <c r="C3" s="110"/>
      <c r="D3" s="110"/>
      <c r="E3" s="110"/>
      <c r="F3" s="111"/>
    </row>
    <row r="4" spans="1:14" x14ac:dyDescent="0.3">
      <c r="A4" s="3" t="s">
        <v>3</v>
      </c>
      <c r="B4" s="95" t="s">
        <v>107</v>
      </c>
      <c r="C4" s="3" t="s">
        <v>5</v>
      </c>
      <c r="D4" s="4">
        <f>D5/D6</f>
        <v>207</v>
      </c>
      <c r="E4" s="5" t="s">
        <v>6</v>
      </c>
      <c r="F4" s="96">
        <f>SUM(F9:F20)</f>
        <v>38.15</v>
      </c>
    </row>
    <row r="5" spans="1:14" x14ac:dyDescent="0.3">
      <c r="A5" s="5" t="s">
        <v>7</v>
      </c>
      <c r="B5" s="95"/>
      <c r="C5" s="3" t="s">
        <v>9</v>
      </c>
      <c r="D5" s="6">
        <v>20700</v>
      </c>
      <c r="E5" s="5" t="s">
        <v>10</v>
      </c>
      <c r="F5" s="96">
        <f>F4/D4</f>
        <v>0.18429951690821256</v>
      </c>
    </row>
    <row r="6" spans="1:14" x14ac:dyDescent="0.3">
      <c r="A6" s="5" t="s">
        <v>11</v>
      </c>
      <c r="B6" s="95" t="s">
        <v>12</v>
      </c>
      <c r="C6" s="7" t="s">
        <v>13</v>
      </c>
      <c r="D6" s="8">
        <v>100</v>
      </c>
      <c r="E6" s="5" t="s">
        <v>14</v>
      </c>
      <c r="F6" s="95"/>
    </row>
    <row r="8" spans="1:14" x14ac:dyDescent="0.3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</row>
    <row r="9" spans="1:14" x14ac:dyDescent="0.3">
      <c r="A9" s="1" t="s">
        <v>108</v>
      </c>
      <c r="B9" s="97"/>
      <c r="C9" s="1">
        <v>11340</v>
      </c>
      <c r="D9" s="1">
        <f>IFERROR(VLOOKUP(A9,'Tabela Integrada'!$B:$R,17,0),"")</f>
        <v>1</v>
      </c>
      <c r="E9" s="1">
        <f t="shared" ref="E9:E20" si="0">IFERROR((C9*D9),"")</f>
        <v>11340</v>
      </c>
      <c r="F9" s="119">
        <f>'Tabela Integrada'!Q121</f>
        <v>9.9499999999999993</v>
      </c>
    </row>
    <row r="10" spans="1:14" x14ac:dyDescent="0.3">
      <c r="A10" s="1" t="s">
        <v>62</v>
      </c>
      <c r="B10" s="97"/>
      <c r="C10" s="1">
        <v>10000</v>
      </c>
      <c r="D10" s="1">
        <f>IFERROR(VLOOKUP(A10,'Tabela Integrada'!$B:$R,17,0),"")</f>
        <v>1.64</v>
      </c>
      <c r="E10" s="1">
        <f t="shared" si="0"/>
        <v>16400</v>
      </c>
      <c r="F10" s="119">
        <f>'Tabela Integrada'!Q45</f>
        <v>3.2</v>
      </c>
    </row>
    <row r="11" spans="1:14" x14ac:dyDescent="0.3">
      <c r="A11" s="1" t="s">
        <v>109</v>
      </c>
      <c r="B11" s="1"/>
      <c r="C11" s="1">
        <v>3000</v>
      </c>
      <c r="D11" s="1">
        <f>IFERROR(VLOOKUP(A11,'Tabela Integrada'!$B:$R,17,0),"")</f>
        <v>1.08</v>
      </c>
      <c r="E11" s="1">
        <f t="shared" si="0"/>
        <v>3240</v>
      </c>
      <c r="F11" s="119">
        <f>'Tabela Integrada'!Q15</f>
        <v>25</v>
      </c>
    </row>
    <row r="12" spans="1:14" x14ac:dyDescent="0.3">
      <c r="A12" s="1"/>
      <c r="B12" s="1"/>
      <c r="C12" s="1"/>
      <c r="D12" s="1" t="str">
        <f>IFERROR(VLOOKUP(A12,'Tabela Integrada'!$B:$R,17,0),"")</f>
        <v/>
      </c>
      <c r="E12" s="1" t="str">
        <f t="shared" si="0"/>
        <v/>
      </c>
      <c r="F12" s="1"/>
    </row>
    <row r="13" spans="1:14" x14ac:dyDescent="0.3">
      <c r="A13" s="1"/>
      <c r="B13" s="1"/>
      <c r="C13" s="1"/>
      <c r="D13" s="1" t="str">
        <f>IFERROR(VLOOKUP(A13,'Tabela Integrada'!$B:$R,17,0),"")</f>
        <v/>
      </c>
      <c r="E13" s="1" t="str">
        <f t="shared" si="0"/>
        <v/>
      </c>
      <c r="F13" s="1"/>
    </row>
    <row r="14" spans="1:14" x14ac:dyDescent="0.3">
      <c r="A14" s="1"/>
      <c r="B14" s="1"/>
      <c r="C14" s="1"/>
      <c r="D14" s="1" t="str">
        <f>IFERROR(VLOOKUP(A14,'Tabela Integrada'!$B:$R,17,0),"")</f>
        <v/>
      </c>
      <c r="E14" s="1" t="str">
        <f t="shared" si="0"/>
        <v/>
      </c>
      <c r="F14" s="1"/>
    </row>
    <row r="15" spans="1:14" x14ac:dyDescent="0.3">
      <c r="A15" s="1"/>
      <c r="B15" s="1"/>
      <c r="C15" s="1"/>
      <c r="D15" s="1" t="str">
        <f>IFERROR(VLOOKUP(A15,'Tabela Integrada'!$B:$R,17,0),"")</f>
        <v/>
      </c>
      <c r="E15" s="1" t="str">
        <f t="shared" si="0"/>
        <v/>
      </c>
      <c r="F15" s="1"/>
    </row>
    <row r="16" spans="1:14" x14ac:dyDescent="0.3">
      <c r="A16" s="1"/>
      <c r="B16" s="1"/>
      <c r="C16" s="1"/>
      <c r="D16" s="1" t="str">
        <f>IFERROR(VLOOKUP(A16,'Tabela Integrada'!$B:$R,17,0),"")</f>
        <v/>
      </c>
      <c r="E16" s="1" t="str">
        <f t="shared" si="0"/>
        <v/>
      </c>
      <c r="F16" s="1"/>
    </row>
    <row r="17" spans="1:14" x14ac:dyDescent="0.3">
      <c r="A17" s="1"/>
      <c r="B17" s="1"/>
      <c r="C17" s="1"/>
      <c r="D17" s="1" t="str">
        <f>IFERROR(VLOOKUP(A17,'Tabela Integrada'!$B:$R,17,0),"")</f>
        <v/>
      </c>
      <c r="E17" s="1" t="str">
        <f t="shared" si="0"/>
        <v/>
      </c>
      <c r="F17" s="1"/>
    </row>
    <row r="18" spans="1:14" x14ac:dyDescent="0.3">
      <c r="A18" s="1"/>
      <c r="B18" s="1"/>
      <c r="C18" s="1"/>
      <c r="D18" s="1" t="str">
        <f>IFERROR(VLOOKUP(A18,'Tabela Integrada'!$B:$R,17,0),"")</f>
        <v/>
      </c>
      <c r="E18" s="1" t="str">
        <f t="shared" si="0"/>
        <v/>
      </c>
      <c r="F18" s="1"/>
    </row>
    <row r="19" spans="1:14" x14ac:dyDescent="0.3">
      <c r="A19" s="1"/>
      <c r="B19" s="1"/>
      <c r="C19" s="1"/>
      <c r="D19" s="1" t="str">
        <f>IFERROR(VLOOKUP(A19,'Tabela Integrada'!$B:$R,17,0),"")</f>
        <v/>
      </c>
      <c r="E19" s="1" t="str">
        <f t="shared" si="0"/>
        <v/>
      </c>
      <c r="F19" s="1"/>
    </row>
    <row r="20" spans="1:14" x14ac:dyDescent="0.3">
      <c r="A20" s="1"/>
      <c r="B20" s="1"/>
      <c r="C20" s="1"/>
      <c r="D20" s="1" t="str">
        <f>IFERROR(VLOOKUP(A20,'Tabela Integrada'!$B:$R,17,0),"")</f>
        <v/>
      </c>
      <c r="E20" s="1" t="str">
        <f t="shared" si="0"/>
        <v/>
      </c>
      <c r="F20" s="1"/>
    </row>
    <row r="21" spans="1:14" x14ac:dyDescent="0.3">
      <c r="F21" s="9"/>
    </row>
    <row r="22" spans="1:14" x14ac:dyDescent="0.3">
      <c r="A22" s="106" t="s">
        <v>23</v>
      </c>
      <c r="B22" s="106"/>
      <c r="C22" s="106"/>
      <c r="D22" s="106"/>
      <c r="E22" s="106"/>
      <c r="F22" s="106"/>
    </row>
    <row r="23" spans="1:14" ht="42.75" customHeight="1" x14ac:dyDescent="0.3">
      <c r="A23" s="112"/>
      <c r="B23" s="113"/>
      <c r="C23" s="113"/>
      <c r="D23" s="113"/>
      <c r="E23" s="113"/>
      <c r="F23" s="113"/>
    </row>
    <row r="24" spans="1:14" x14ac:dyDescent="0.3">
      <c r="A24" s="106" t="s">
        <v>24</v>
      </c>
      <c r="B24" s="106"/>
      <c r="C24" s="106"/>
      <c r="D24" s="106"/>
      <c r="E24" s="106"/>
      <c r="F24" s="106"/>
    </row>
    <row r="25" spans="1:14" ht="46.5" customHeight="1" x14ac:dyDescent="0.3">
      <c r="A25" s="105"/>
      <c r="B25" s="105"/>
      <c r="C25" s="105"/>
      <c r="D25" s="105"/>
      <c r="E25" s="105"/>
      <c r="F25" s="105"/>
    </row>
    <row r="26" spans="1:14" x14ac:dyDescent="0.3">
      <c r="A26" s="106" t="s">
        <v>25</v>
      </c>
      <c r="B26" s="106"/>
      <c r="C26" s="106"/>
      <c r="D26" s="106"/>
      <c r="E26" s="106"/>
      <c r="F26" s="106"/>
    </row>
    <row r="27" spans="1:14" ht="50.25" customHeight="1" x14ac:dyDescent="0.3">
      <c r="A27" s="105"/>
      <c r="B27" s="105"/>
      <c r="C27" s="105"/>
      <c r="D27" s="105"/>
      <c r="E27" s="105"/>
      <c r="F27" s="105"/>
    </row>
    <row r="28" spans="1:14" x14ac:dyDescent="0.3">
      <c r="A28" s="106" t="s">
        <v>26</v>
      </c>
      <c r="B28" s="106"/>
      <c r="C28" s="106"/>
      <c r="D28" s="106"/>
      <c r="E28" s="106"/>
      <c r="F28" s="106"/>
    </row>
    <row r="29" spans="1:14" ht="46.5" customHeight="1" x14ac:dyDescent="0.3">
      <c r="A29" s="105"/>
      <c r="B29" s="105"/>
      <c r="C29" s="105"/>
      <c r="D29" s="105"/>
      <c r="E29" s="105"/>
      <c r="F29" s="105"/>
      <c r="G29" s="102"/>
      <c r="H29" s="102"/>
    </row>
    <row r="30" spans="1:14" ht="33" customHeight="1" x14ac:dyDescent="0.3">
      <c r="A30" s="107" t="s">
        <v>27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</row>
    <row r="31" spans="1:14" s="11" customFormat="1" ht="28.8" x14ac:dyDescent="0.3">
      <c r="A31" s="10" t="s">
        <v>28</v>
      </c>
      <c r="B31" s="10" t="s">
        <v>29</v>
      </c>
      <c r="C31" s="10" t="s">
        <v>30</v>
      </c>
      <c r="D31" s="10" t="s">
        <v>31</v>
      </c>
      <c r="E31" s="10" t="s">
        <v>32</v>
      </c>
      <c r="F31" s="10" t="s">
        <v>33</v>
      </c>
      <c r="G31" s="10" t="s">
        <v>34</v>
      </c>
      <c r="H31" s="10" t="s">
        <v>35</v>
      </c>
      <c r="I31" s="10" t="s">
        <v>36</v>
      </c>
      <c r="J31" s="10" t="s">
        <v>37</v>
      </c>
      <c r="K31" s="10" t="s">
        <v>38</v>
      </c>
      <c r="L31" s="10" t="s">
        <v>39</v>
      </c>
      <c r="M31" s="10" t="s">
        <v>40</v>
      </c>
      <c r="N31" s="10" t="s">
        <v>41</v>
      </c>
    </row>
    <row r="32" spans="1:14" x14ac:dyDescent="0.3">
      <c r="A32" s="1" t="str">
        <f t="shared" ref="A32:A43" si="1">A9</f>
        <v>Óleo de soja</v>
      </c>
      <c r="B32" s="12">
        <f>C9/D4</f>
        <v>54.782608695652172</v>
      </c>
      <c r="C32" s="13">
        <f>IFERROR(((VLOOKUP($A32,'Tabela Integrada'!$B:$R,3,0))*$B32/100),"")</f>
        <v>484.2782608695652</v>
      </c>
      <c r="D32" s="13">
        <f>IFERROR(((VLOOKUP($A32,'Tabela Integrada'!$B:$R,4,0))*$B32/100),"")</f>
        <v>0</v>
      </c>
      <c r="E32" s="13">
        <f>IFERROR(((VLOOKUP($A32,'Tabela Integrada'!$B:$R,5,0))*$B32/100),"")</f>
        <v>0</v>
      </c>
      <c r="F32" s="13">
        <f>IFERROR(((VLOOKUP($A32,'Tabela Integrada'!$B:$R,6,0))*$B32/100),"")</f>
        <v>54.782608695652172</v>
      </c>
      <c r="G32" s="13">
        <f>IFERROR(((VLOOKUP($A32,'Tabela Integrada'!$B:$R,7,0))*$B32/100),"")</f>
        <v>0</v>
      </c>
      <c r="H32" s="13">
        <f>IFERROR(((VLOOKUP($A32,'Tabela Integrada'!$B:$R,8,0))*$B32/100),"")</f>
        <v>0</v>
      </c>
      <c r="I32" s="13">
        <f>IFERROR(((VLOOKUP($A32,'Tabela Integrada'!$B:$R,9,0))*$B32/100),"")</f>
        <v>0</v>
      </c>
      <c r="J32" s="13">
        <f>IFERROR(((VLOOKUP($A32,'Tabela Integrada'!$B:$R,10,0))*$B32/100),"")</f>
        <v>0</v>
      </c>
      <c r="K32" s="13">
        <f>IFERROR(((VLOOKUP($A32,'Tabela Integrada'!$B:$R,11,0))*$B32/100),"")</f>
        <v>0</v>
      </c>
      <c r="L32" s="13">
        <f>IFERROR(((VLOOKUP($A32,'Tabela Integrada'!$B:$R,12,0))*$B32/100),"")</f>
        <v>0</v>
      </c>
      <c r="M32" s="13">
        <f>IFERROR(((VLOOKUP($A32,'Tabela Integrada'!$B:$R,13,0))*$B32/100),"")</f>
        <v>0</v>
      </c>
      <c r="N32" s="13">
        <f>IFERROR(((VLOOKUP($A32,'Tabela Integrada'!$B:$R,14,0))*$B32/100),"")</f>
        <v>0</v>
      </c>
    </row>
    <row r="33" spans="1:14" x14ac:dyDescent="0.3">
      <c r="A33" s="1" t="str">
        <f t="shared" si="1"/>
        <v>Cebola</v>
      </c>
      <c r="B33" s="12">
        <f>C10/D4</f>
        <v>48.309178743961354</v>
      </c>
      <c r="C33" s="13">
        <f>IFERROR(((VLOOKUP($A33,'Tabela Integrada'!$B:$R,3,0))*B33/100),"")</f>
        <v>19.043500665126377</v>
      </c>
      <c r="D33" s="13">
        <f>IFERROR(((VLOOKUP($A33,'Tabela Integrada'!$B:$R,4,0))*$B33/100),"")</f>
        <v>4.2769026114961841</v>
      </c>
      <c r="E33" s="13">
        <f>IFERROR(((VLOOKUP($A33,'Tabela Integrada'!$B:$R,5,0))*$B33/100),"")</f>
        <v>0.82615696982426567</v>
      </c>
      <c r="F33" s="13">
        <f>IFERROR(((VLOOKUP($A33,'Tabela Integrada'!$B:$R,6,0))*$B33/100),"")</f>
        <v>3.8647342995169087E-2</v>
      </c>
      <c r="G33" s="13">
        <f>IFERROR(((VLOOKUP($A33,'Tabela Integrada'!$B:$R,7,0))*$B33/100),"")</f>
        <v>0</v>
      </c>
      <c r="H33" s="13">
        <f>IFERROR(((VLOOKUP($A33,'Tabela Integrada'!$B:$R,8,0))*$B33/100),"")</f>
        <v>0</v>
      </c>
      <c r="I33" s="13">
        <f>IFERROR(((VLOOKUP($A33,'Tabela Integrada'!$B:$R,9,0))*$B33/100),"")</f>
        <v>1.0563607085346234</v>
      </c>
      <c r="J33" s="13">
        <f>IFERROR(((VLOOKUP($A33,'Tabela Integrada'!$B:$R,10,0))*$B33/100),"")</f>
        <v>6.7632850241545892</v>
      </c>
      <c r="K33" s="13">
        <f>IFERROR(((VLOOKUP($A33,'Tabela Integrada'!$B:$R,11,0))*$B33/100),"")</f>
        <v>9.8228663446054604E-2</v>
      </c>
      <c r="L33" s="13">
        <f>IFERROR(((VLOOKUP($A33,'Tabela Integrada'!$B:$R,12,0))*$B33/100),"")</f>
        <v>0.28824476650563624</v>
      </c>
      <c r="M33" s="13">
        <f>IFERROR(((VLOOKUP($A33,'Tabela Integrada'!$B:$R,13,0))*$B33/100),"")</f>
        <v>85.080515297906771</v>
      </c>
      <c r="N33" s="13">
        <f>IFERROR(((VLOOKUP($A33,'Tabela Integrada'!$B:$R,14,0))*$B33/100),"")</f>
        <v>0</v>
      </c>
    </row>
    <row r="34" spans="1:14" x14ac:dyDescent="0.3">
      <c r="A34" s="1" t="str">
        <f t="shared" si="1"/>
        <v>Alho</v>
      </c>
      <c r="B34" s="12">
        <f>C11/D4</f>
        <v>14.492753623188406</v>
      </c>
      <c r="C34" s="13">
        <f>IFERROR(((VLOOKUP($A34,'Tabela Integrada'!$B:$R,3,0))*B34/100),"")</f>
        <v>16.395634530560869</v>
      </c>
      <c r="D34" s="13">
        <f>IFERROR(((VLOOKUP($A34,'Tabela Integrada'!$B:$R,4,0))*$B34/100),"")</f>
        <v>3.464608275572362</v>
      </c>
      <c r="E34" s="13">
        <f>IFERROR(((VLOOKUP($A34,'Tabela Integrada'!$B:$R,5,0))*$B34/100),"")</f>
        <v>1.0160680529300565</v>
      </c>
      <c r="F34" s="13">
        <f>IFERROR(((VLOOKUP($A34,'Tabela Integrada'!$B:$R,6,0))*$B34/100),"")</f>
        <v>3.1884057971014491E-2</v>
      </c>
      <c r="G34" s="13">
        <f>IFERROR(((VLOOKUP($A34,'Tabela Integrada'!$B:$R,7,0))*$B34/100),"")</f>
        <v>0</v>
      </c>
      <c r="H34" s="13">
        <f>IFERROR(((VLOOKUP($A34,'Tabela Integrada'!$B:$R,8,0))*$B34/100),"")</f>
        <v>0</v>
      </c>
      <c r="I34" s="13">
        <f>IFERROR(((VLOOKUP($A34,'Tabela Integrada'!$B:$R,9,0))*$B34/100),"")</f>
        <v>0.62657004830917817</v>
      </c>
      <c r="J34" s="13">
        <f>IFERROR(((VLOOKUP($A34,'Tabela Integrada'!$B:$R,10,0))*$B34/100),"")</f>
        <v>1.9652173913043478</v>
      </c>
      <c r="K34" s="13">
        <f>IFERROR(((VLOOKUP($A34,'Tabela Integrada'!$B:$R,11,0))*$B34/100),"")</f>
        <v>0.11594202898550726</v>
      </c>
      <c r="L34" s="13">
        <f>IFERROR(((VLOOKUP($A34,'Tabela Integrada'!$B:$R,12,0))*$B34/100),"")</f>
        <v>0.77681159420289858</v>
      </c>
      <c r="M34" s="13">
        <f>IFERROR(((VLOOKUP($A34,'Tabela Integrada'!$B:$R,13,0))*$B34/100),"")</f>
        <v>77.519806763285075</v>
      </c>
      <c r="N34" s="13">
        <f>IFERROR(((VLOOKUP($A34,'Tabela Integrada'!$B:$R,14,0))*$B34/100),"")</f>
        <v>0</v>
      </c>
    </row>
    <row r="35" spans="1:14" x14ac:dyDescent="0.3">
      <c r="A35" s="1">
        <f t="shared" si="1"/>
        <v>0</v>
      </c>
      <c r="B35" s="12">
        <f>C12/D4</f>
        <v>0</v>
      </c>
      <c r="C35" s="13" t="str">
        <f>IFERROR(((VLOOKUP($A35,'Tabela Integrada'!$B:$R,3,0))*B35/100),"")</f>
        <v/>
      </c>
      <c r="D35" s="13" t="str">
        <f>IFERROR(((VLOOKUP($A35,'Tabela Integrada'!$B:$R,4,0))*$B35/100),"")</f>
        <v/>
      </c>
      <c r="E35" s="13" t="str">
        <f>IFERROR(((VLOOKUP($A35,'Tabela Integrada'!$B:$R,5,0))*$B35/100),"")</f>
        <v/>
      </c>
      <c r="F35" s="13" t="str">
        <f>IFERROR(((VLOOKUP($A35,'Tabela Integrada'!$B:$R,6,0))*$B35/100),"")</f>
        <v/>
      </c>
      <c r="G35" s="13" t="str">
        <f>IFERROR(((VLOOKUP($A35,'Tabela Integrada'!$B:$R,7,0))*$B35/100),"")</f>
        <v/>
      </c>
      <c r="H35" s="13" t="str">
        <f>IFERROR(((VLOOKUP($A35,'Tabela Integrada'!$B:$R,8,0))*$B35/100),"")</f>
        <v/>
      </c>
      <c r="I35" s="13" t="str">
        <f>IFERROR(((VLOOKUP($A35,'Tabela Integrada'!$B:$R,9,0))*$B35/100),"")</f>
        <v/>
      </c>
      <c r="J35" s="13" t="str">
        <f>IFERROR(((VLOOKUP($A35,'Tabela Integrada'!$B:$R,10,0))*$B35/100),"")</f>
        <v/>
      </c>
      <c r="K35" s="13" t="str">
        <f>IFERROR(((VLOOKUP($A35,'Tabela Integrada'!$B:$R,11,0))*$B35/100),"")</f>
        <v/>
      </c>
      <c r="L35" s="13" t="str">
        <f>IFERROR(((VLOOKUP($A35,'Tabela Integrada'!$B:$R,12,0))*$B35/100),"")</f>
        <v/>
      </c>
      <c r="M35" s="13" t="str">
        <f>IFERROR(((VLOOKUP($A35,'Tabela Integrada'!$B:$R,13,0))*$B35/100),"")</f>
        <v/>
      </c>
      <c r="N35" s="13" t="str">
        <f>IFERROR(((VLOOKUP($A35,'Tabela Integrada'!$B:$R,14,0))*$B35/100),"")</f>
        <v/>
      </c>
    </row>
    <row r="36" spans="1:14" x14ac:dyDescent="0.3">
      <c r="A36" s="1">
        <f t="shared" si="1"/>
        <v>0</v>
      </c>
      <c r="B36" s="12">
        <f>C13/D4</f>
        <v>0</v>
      </c>
      <c r="C36" s="13" t="str">
        <f>IFERROR(((VLOOKUP($A36,'Tabela Integrada'!$B:$R,3,0))*B36/100),"")</f>
        <v/>
      </c>
      <c r="D36" s="13" t="str">
        <f>IFERROR(((VLOOKUP($A36,'Tabela Integrada'!$B:$R,4,0))*$B36/100),"")</f>
        <v/>
      </c>
      <c r="E36" s="13" t="str">
        <f>IFERROR(((VLOOKUP($A36,'Tabela Integrada'!$B:$R,5,0))*$B36/100),"")</f>
        <v/>
      </c>
      <c r="F36" s="13" t="str">
        <f>IFERROR(((VLOOKUP($A36,'Tabela Integrada'!$B:$R,6,0))*$B36/100),"")</f>
        <v/>
      </c>
      <c r="G36" s="13" t="str">
        <f>IFERROR(((VLOOKUP($A36,'Tabela Integrada'!$B:$R,7,0))*$B36/100),"")</f>
        <v/>
      </c>
      <c r="H36" s="13" t="str">
        <f>IFERROR(((VLOOKUP($A36,'Tabela Integrada'!$B:$R,8,0))*$B36/100),"")</f>
        <v/>
      </c>
      <c r="I36" s="13" t="str">
        <f>IFERROR(((VLOOKUP($A36,'Tabela Integrada'!$B:$R,9,0))*$B36/100),"")</f>
        <v/>
      </c>
      <c r="J36" s="13" t="str">
        <f>IFERROR(((VLOOKUP($A36,'Tabela Integrada'!$B:$R,10,0))*$B36/100),"")</f>
        <v/>
      </c>
      <c r="K36" s="13" t="str">
        <f>IFERROR(((VLOOKUP($A36,'Tabela Integrada'!$B:$R,11,0))*$B36/100),"")</f>
        <v/>
      </c>
      <c r="L36" s="13" t="str">
        <f>IFERROR(((VLOOKUP($A36,'Tabela Integrada'!$B:$R,12,0))*$B36/100),"")</f>
        <v/>
      </c>
      <c r="M36" s="13" t="str">
        <f>IFERROR(((VLOOKUP($A36,'Tabela Integrada'!$B:$R,13,0))*$B36/100),"")</f>
        <v/>
      </c>
      <c r="N36" s="13" t="str">
        <f>IFERROR(((VLOOKUP($A36,'Tabela Integrada'!$B:$R,14,0))*$B36/100),"")</f>
        <v/>
      </c>
    </row>
    <row r="37" spans="1:14" x14ac:dyDescent="0.3">
      <c r="A37" s="1">
        <f t="shared" si="1"/>
        <v>0</v>
      </c>
      <c r="B37" s="12">
        <f>C14/D4</f>
        <v>0</v>
      </c>
      <c r="C37" s="13" t="str">
        <f>IFERROR(((VLOOKUP($A37,'Tabela Integrada'!$B:$R,3,0))*B37/100),"")</f>
        <v/>
      </c>
      <c r="D37" s="13" t="str">
        <f>IFERROR(((VLOOKUP($A37,'Tabela Integrada'!$B:$R,4,0))*$B37/100),"")</f>
        <v/>
      </c>
      <c r="E37" s="13" t="str">
        <f>IFERROR(((VLOOKUP($A37,'Tabela Integrada'!$B:$R,5,0))*$B37/100),"")</f>
        <v/>
      </c>
      <c r="F37" s="13" t="str">
        <f>IFERROR(((VLOOKUP($A37,'Tabela Integrada'!$B:$R,6,0))*$B37/100),"")</f>
        <v/>
      </c>
      <c r="G37" s="13" t="str">
        <f>IFERROR(((VLOOKUP($A37,'Tabela Integrada'!$B:$R,7,0))*$B37/100),"")</f>
        <v/>
      </c>
      <c r="H37" s="13" t="str">
        <f>IFERROR(((VLOOKUP($A37,'Tabela Integrada'!$B:$R,8,0))*$B37/100),"")</f>
        <v/>
      </c>
      <c r="I37" s="13" t="str">
        <f>IFERROR(((VLOOKUP($A37,'Tabela Integrada'!$B:$R,9,0))*$B37/100),"")</f>
        <v/>
      </c>
      <c r="J37" s="13" t="str">
        <f>IFERROR(((VLOOKUP($A37,'Tabela Integrada'!$B:$R,10,0))*$B37/100),"")</f>
        <v/>
      </c>
      <c r="K37" s="13" t="str">
        <f>IFERROR(((VLOOKUP($A37,'Tabela Integrada'!$B:$R,11,0))*$B37/100),"")</f>
        <v/>
      </c>
      <c r="L37" s="13" t="str">
        <f>IFERROR(((VLOOKUP($A37,'Tabela Integrada'!$B:$R,12,0))*$B37/100),"")</f>
        <v/>
      </c>
      <c r="M37" s="13" t="str">
        <f>IFERROR(((VLOOKUP($A37,'Tabela Integrada'!$B:$R,13,0))*$B37/100),"")</f>
        <v/>
      </c>
      <c r="N37" s="13" t="str">
        <f>IFERROR(((VLOOKUP($A37,'Tabela Integrada'!$B:$R,14,0))*$B37/100),"")</f>
        <v/>
      </c>
    </row>
    <row r="38" spans="1:14" x14ac:dyDescent="0.3">
      <c r="A38" s="1">
        <f t="shared" si="1"/>
        <v>0</v>
      </c>
      <c r="B38" s="12">
        <f>C15/D4</f>
        <v>0</v>
      </c>
      <c r="C38" s="13" t="str">
        <f>IFERROR(((VLOOKUP($A38,'Tabela Integrada'!$B:$R,3,0))*B38/100),"")</f>
        <v/>
      </c>
      <c r="D38" s="13" t="str">
        <f>IFERROR(((VLOOKUP($A38,'Tabela Integrada'!$B:$R,4,0))*$B38/100),"")</f>
        <v/>
      </c>
      <c r="E38" s="13" t="str">
        <f>IFERROR(((VLOOKUP($A38,'Tabela Integrada'!$B:$R,5,0))*$B38/100),"")</f>
        <v/>
      </c>
      <c r="F38" s="13" t="str">
        <f>IFERROR(((VLOOKUP($A38,'Tabela Integrada'!$B:$R,6,0))*$B38/100),"")</f>
        <v/>
      </c>
      <c r="G38" s="13" t="str">
        <f>IFERROR(((VLOOKUP($A38,'Tabela Integrada'!$B:$R,7,0))*$B38/100),"")</f>
        <v/>
      </c>
      <c r="H38" s="13" t="str">
        <f>IFERROR(((VLOOKUP($A38,'Tabela Integrada'!$B:$R,8,0))*$B38/100),"")</f>
        <v/>
      </c>
      <c r="I38" s="13" t="str">
        <f>IFERROR(((VLOOKUP($A38,'Tabela Integrada'!$B:$R,9,0))*$B38/100),"")</f>
        <v/>
      </c>
      <c r="J38" s="13" t="str">
        <f>IFERROR(((VLOOKUP($A38,'Tabela Integrada'!$B:$R,10,0))*$B38/100),"")</f>
        <v/>
      </c>
      <c r="K38" s="13" t="str">
        <f>IFERROR(((VLOOKUP($A38,'Tabela Integrada'!$B:$R,11,0))*$B38/100),"")</f>
        <v/>
      </c>
      <c r="L38" s="13" t="str">
        <f>IFERROR(((VLOOKUP($A38,'Tabela Integrada'!$B:$R,12,0))*$B38/100),"")</f>
        <v/>
      </c>
      <c r="M38" s="13" t="str">
        <f>IFERROR(((VLOOKUP($A38,'Tabela Integrada'!$B:$R,13,0))*$B38/100),"")</f>
        <v/>
      </c>
      <c r="N38" s="13" t="str">
        <f>IFERROR(((VLOOKUP($A38,'Tabela Integrada'!$B:$R,14,0))*$B38/100),"")</f>
        <v/>
      </c>
    </row>
    <row r="39" spans="1:14" x14ac:dyDescent="0.3">
      <c r="A39" s="1">
        <f t="shared" si="1"/>
        <v>0</v>
      </c>
      <c r="B39" s="12">
        <f>C16/D4</f>
        <v>0</v>
      </c>
      <c r="C39" s="13" t="str">
        <f>IFERROR(((VLOOKUP($A39,'Tabela Integrada'!$B:$R,3,0))*B39/100),"")</f>
        <v/>
      </c>
      <c r="D39" s="13" t="str">
        <f>IFERROR(((VLOOKUP($A39,'Tabela Integrada'!$B:$R,4,0))*$B39/100),"")</f>
        <v/>
      </c>
      <c r="E39" s="13" t="str">
        <f>IFERROR(((VLOOKUP($A39,'Tabela Integrada'!$B:$R,5,0))*$B39/100),"")</f>
        <v/>
      </c>
      <c r="F39" s="13" t="str">
        <f>IFERROR(((VLOOKUP($A39,'Tabela Integrada'!$B:$R,6,0))*$B39/100),"")</f>
        <v/>
      </c>
      <c r="G39" s="13" t="str">
        <f>IFERROR(((VLOOKUP($A39,'Tabela Integrada'!$B:$R,7,0))*$B39/100),"")</f>
        <v/>
      </c>
      <c r="H39" s="13" t="str">
        <f>IFERROR(((VLOOKUP($A39,'Tabela Integrada'!$B:$R,8,0))*$B39/100),"")</f>
        <v/>
      </c>
      <c r="I39" s="13" t="str">
        <f>IFERROR(((VLOOKUP($A39,'Tabela Integrada'!$B:$R,9,0))*$B39/100),"")</f>
        <v/>
      </c>
      <c r="J39" s="13" t="str">
        <f>IFERROR(((VLOOKUP($A39,'Tabela Integrada'!$B:$R,10,0))*$B39/100),"")</f>
        <v/>
      </c>
      <c r="K39" s="13" t="str">
        <f>IFERROR(((VLOOKUP($A39,'Tabela Integrada'!$B:$R,11,0))*$B39/100),"")</f>
        <v/>
      </c>
      <c r="L39" s="13" t="str">
        <f>IFERROR(((VLOOKUP($A39,'Tabela Integrada'!$B:$R,12,0))*$B39/100),"")</f>
        <v/>
      </c>
      <c r="M39" s="13" t="str">
        <f>IFERROR(((VLOOKUP($A39,'Tabela Integrada'!$B:$R,13,0))*$B39/100),"")</f>
        <v/>
      </c>
      <c r="N39" s="13" t="str">
        <f>IFERROR(((VLOOKUP($A39,'Tabela Integrada'!$B:$R,14,0))*$B39/100),"")</f>
        <v/>
      </c>
    </row>
    <row r="40" spans="1:14" x14ac:dyDescent="0.3">
      <c r="A40" s="1">
        <f t="shared" si="1"/>
        <v>0</v>
      </c>
      <c r="B40" s="12">
        <f>C17/D4</f>
        <v>0</v>
      </c>
      <c r="C40" s="13" t="str">
        <f>IFERROR(((VLOOKUP($A40,'Tabela Integrada'!$B:$R,3,0))*B40/100),"")</f>
        <v/>
      </c>
      <c r="D40" s="13" t="str">
        <f>IFERROR(((VLOOKUP($A40,'Tabela Integrada'!$B:$R,4,0))*$B40/100),"")</f>
        <v/>
      </c>
      <c r="E40" s="13" t="str">
        <f>IFERROR(((VLOOKUP($A40,'Tabela Integrada'!$B:$R,5,0))*$B40/100),"")</f>
        <v/>
      </c>
      <c r="F40" s="13" t="str">
        <f>IFERROR(((VLOOKUP($A40,'Tabela Integrada'!$B:$R,6,0))*$B40/100),"")</f>
        <v/>
      </c>
      <c r="G40" s="13" t="str">
        <f>IFERROR(((VLOOKUP($A40,'Tabela Integrada'!$B:$R,7,0))*$B40/100),"")</f>
        <v/>
      </c>
      <c r="H40" s="13" t="str">
        <f>IFERROR(((VLOOKUP($A40,'Tabela Integrada'!$B:$R,8,0))*$B40/100),"")</f>
        <v/>
      </c>
      <c r="I40" s="13" t="str">
        <f>IFERROR(((VLOOKUP($A40,'Tabela Integrada'!$B:$R,9,0))*$B40/100),"")</f>
        <v/>
      </c>
      <c r="J40" s="13" t="str">
        <f>IFERROR(((VLOOKUP($A40,'Tabela Integrada'!$B:$R,10,0))*$B40/100),"")</f>
        <v/>
      </c>
      <c r="K40" s="13" t="str">
        <f>IFERROR(((VLOOKUP($A40,'Tabela Integrada'!$B:$R,11,0))*$B40/100),"")</f>
        <v/>
      </c>
      <c r="L40" s="13" t="str">
        <f>IFERROR(((VLOOKUP($A40,'Tabela Integrada'!$B:$R,12,0))*$B40/100),"")</f>
        <v/>
      </c>
      <c r="M40" s="13" t="str">
        <f>IFERROR(((VLOOKUP($A40,'Tabela Integrada'!$B:$R,13,0))*$B40/100),"")</f>
        <v/>
      </c>
      <c r="N40" s="13" t="str">
        <f>IFERROR(((VLOOKUP($A40,'Tabela Integrada'!$B:$R,14,0))*$B40/100),"")</f>
        <v/>
      </c>
    </row>
    <row r="41" spans="1:14" x14ac:dyDescent="0.3">
      <c r="A41" s="1">
        <f t="shared" si="1"/>
        <v>0</v>
      </c>
      <c r="B41" s="12">
        <f>C18/D4</f>
        <v>0</v>
      </c>
      <c r="C41" s="13" t="str">
        <f>IFERROR(((VLOOKUP($A41,'Tabela Integrada'!$B:$R,3,0))*B41/100),"")</f>
        <v/>
      </c>
      <c r="D41" s="13" t="str">
        <f>IFERROR(((VLOOKUP($A41,'Tabela Integrada'!$B:$R,4,0))*$B41/100),"")</f>
        <v/>
      </c>
      <c r="E41" s="13" t="str">
        <f>IFERROR(((VLOOKUP($A41,'Tabela Integrada'!$B:$R,5,0))*$B41/100),"")</f>
        <v/>
      </c>
      <c r="F41" s="13" t="str">
        <f>IFERROR(((VLOOKUP($A41,'Tabela Integrada'!$B:$R,6,0))*$B41/100),"")</f>
        <v/>
      </c>
      <c r="G41" s="13" t="str">
        <f>IFERROR(((VLOOKUP($A41,'Tabela Integrada'!$B:$R,7,0))*$B41/100),"")</f>
        <v/>
      </c>
      <c r="H41" s="13" t="str">
        <f>IFERROR(((VLOOKUP($A41,'Tabela Integrada'!$B:$R,8,0))*$B41/100),"")</f>
        <v/>
      </c>
      <c r="I41" s="13" t="str">
        <f>IFERROR(((VLOOKUP($A41,'Tabela Integrada'!$B:$R,9,0))*$B41/100),"")</f>
        <v/>
      </c>
      <c r="J41" s="13" t="str">
        <f>IFERROR(((VLOOKUP($A41,'Tabela Integrada'!$B:$R,10,0))*$B41/100),"")</f>
        <v/>
      </c>
      <c r="K41" s="13" t="str">
        <f>IFERROR(((VLOOKUP($A41,'Tabela Integrada'!$B:$R,11,0))*$B41/100),"")</f>
        <v/>
      </c>
      <c r="L41" s="13" t="str">
        <f>IFERROR(((VLOOKUP($A41,'Tabela Integrada'!$B:$R,12,0))*$B41/100),"")</f>
        <v/>
      </c>
      <c r="M41" s="13" t="str">
        <f>IFERROR(((VLOOKUP($A41,'Tabela Integrada'!$B:$R,13,0))*$B41/100),"")</f>
        <v/>
      </c>
      <c r="N41" s="13" t="str">
        <f>IFERROR(((VLOOKUP($A41,'Tabela Integrada'!$B:$R,14,0))*$B41/100),"")</f>
        <v/>
      </c>
    </row>
    <row r="42" spans="1:14" x14ac:dyDescent="0.3">
      <c r="A42" s="1">
        <f t="shared" si="1"/>
        <v>0</v>
      </c>
      <c r="B42" s="12">
        <f>C19/D4</f>
        <v>0</v>
      </c>
      <c r="C42" s="13" t="str">
        <f>IFERROR(((VLOOKUP($A42,'Tabela Integrada'!$B:$R,3,0))*B42/100),"")</f>
        <v/>
      </c>
      <c r="D42" s="13" t="str">
        <f>IFERROR(((VLOOKUP($A42,'Tabela Integrada'!$B:$R,4,0))*$B42/100),"")</f>
        <v/>
      </c>
      <c r="E42" s="13" t="str">
        <f>IFERROR(((VLOOKUP($A42,'Tabela Integrada'!$B:$R,5,0))*$B42/100),"")</f>
        <v/>
      </c>
      <c r="F42" s="13" t="str">
        <f>IFERROR(((VLOOKUP($A42,'Tabela Integrada'!$B:$R,6,0))*$B42/100),"")</f>
        <v/>
      </c>
      <c r="G42" s="13" t="str">
        <f>IFERROR(((VLOOKUP($A42,'Tabela Integrada'!$B:$R,7,0))*$B42/100),"")</f>
        <v/>
      </c>
      <c r="H42" s="13" t="str">
        <f>IFERROR(((VLOOKUP($A42,'Tabela Integrada'!$B:$R,8,0))*$B42/100),"")</f>
        <v/>
      </c>
      <c r="I42" s="13" t="str">
        <f>IFERROR(((VLOOKUP($A42,'Tabela Integrada'!$B:$R,9,0))*$B42/100),"")</f>
        <v/>
      </c>
      <c r="J42" s="13" t="str">
        <f>IFERROR(((VLOOKUP($A42,'Tabela Integrada'!$B:$R,10,0))*$B42/100),"")</f>
        <v/>
      </c>
      <c r="K42" s="13" t="str">
        <f>IFERROR(((VLOOKUP($A42,'Tabela Integrada'!$B:$R,11,0))*$B42/100),"")</f>
        <v/>
      </c>
      <c r="L42" s="13" t="str">
        <f>IFERROR(((VLOOKUP($A42,'Tabela Integrada'!$B:$R,12,0))*$B42/100),"")</f>
        <v/>
      </c>
      <c r="M42" s="13" t="str">
        <f>IFERROR(((VLOOKUP($A42,'Tabela Integrada'!$B:$R,13,0))*$B42/100),"")</f>
        <v/>
      </c>
      <c r="N42" s="13" t="str">
        <f>IFERROR(((VLOOKUP($A42,'Tabela Integrada'!$B:$R,14,0))*$B42/100),"")</f>
        <v/>
      </c>
    </row>
    <row r="43" spans="1:14" x14ac:dyDescent="0.3">
      <c r="A43" s="1">
        <f t="shared" si="1"/>
        <v>0</v>
      </c>
      <c r="B43" s="12">
        <f>C20/D4</f>
        <v>0</v>
      </c>
      <c r="C43" s="13" t="str">
        <f>IFERROR(((VLOOKUP($A43,'Tabela Integrada'!$B:$R,3,0))*B43/100),"")</f>
        <v/>
      </c>
      <c r="D43" s="13" t="str">
        <f>IFERROR(((VLOOKUP($A43,'Tabela Integrada'!$B:$R,4,0))*$B43/100),"")</f>
        <v/>
      </c>
      <c r="E43" s="13" t="str">
        <f>IFERROR(((VLOOKUP($A43,'Tabela Integrada'!$B:$R,5,0))*$B43/100),"")</f>
        <v/>
      </c>
      <c r="F43" s="13" t="str">
        <f>IFERROR(((VLOOKUP($A43,'Tabela Integrada'!$B:$R,6,0))*$B43/100),"")</f>
        <v/>
      </c>
      <c r="G43" s="13" t="str">
        <f>IFERROR(((VLOOKUP($A43,'Tabela Integrada'!$B:$R,7,0))*$B43/100),"")</f>
        <v/>
      </c>
      <c r="H43" s="13" t="str">
        <f>IFERROR(((VLOOKUP($A43,'Tabela Integrada'!$B:$R,8,0))*$B43/100),"")</f>
        <v/>
      </c>
      <c r="I43" s="13" t="str">
        <f>IFERROR(((VLOOKUP($A43,'Tabela Integrada'!$B:$R,9,0))*$B43/100),"")</f>
        <v/>
      </c>
      <c r="J43" s="13" t="str">
        <f>IFERROR(((VLOOKUP($A43,'Tabela Integrada'!$B:$R,10,0))*$B43/100),"")</f>
        <v/>
      </c>
      <c r="K43" s="13" t="str">
        <f>IFERROR(((VLOOKUP($A43,'Tabela Integrada'!$B:$R,11,0))*$B43/100),"")</f>
        <v/>
      </c>
      <c r="L43" s="13" t="str">
        <f>IFERROR(((VLOOKUP($A43,'Tabela Integrada'!$B:$R,12,0))*$B43/100),"")</f>
        <v/>
      </c>
      <c r="M43" s="13" t="str">
        <f>IFERROR(((VLOOKUP($A43,'Tabela Integrada'!$B:$R,13,0))*$B43/100),"")</f>
        <v/>
      </c>
      <c r="N43" s="13" t="str">
        <f>IFERROR(((VLOOKUP($A43,'Tabela Integrada'!$B:$R,14,0))*$B43/100),"")</f>
        <v/>
      </c>
    </row>
    <row r="44" spans="1:14" ht="15.6" x14ac:dyDescent="0.3">
      <c r="A44" s="14" t="s">
        <v>43</v>
      </c>
      <c r="B44" s="15">
        <f t="shared" ref="B44:N44" si="2">SUM(B32:B43)</f>
        <v>117.58454106280193</v>
      </c>
      <c r="C44" s="15">
        <f t="shared" si="2"/>
        <v>519.71739606525239</v>
      </c>
      <c r="D44" s="15">
        <f t="shared" si="2"/>
        <v>7.7415108870685465</v>
      </c>
      <c r="E44" s="15">
        <f t="shared" si="2"/>
        <v>1.8422250227543222</v>
      </c>
      <c r="F44" s="15">
        <f t="shared" si="2"/>
        <v>54.853140096618354</v>
      </c>
      <c r="G44" s="15">
        <f t="shared" si="2"/>
        <v>0</v>
      </c>
      <c r="H44" s="15">
        <f t="shared" si="2"/>
        <v>0</v>
      </c>
      <c r="I44" s="15">
        <f t="shared" si="2"/>
        <v>1.6829307568438017</v>
      </c>
      <c r="J44" s="15">
        <f t="shared" si="2"/>
        <v>8.7285024154589372</v>
      </c>
      <c r="K44" s="15">
        <f t="shared" si="2"/>
        <v>0.21417069243156187</v>
      </c>
      <c r="L44" s="15">
        <f t="shared" si="2"/>
        <v>1.0650563607085348</v>
      </c>
      <c r="M44" s="15">
        <f t="shared" si="2"/>
        <v>162.60032206119183</v>
      </c>
      <c r="N44" s="15">
        <f t="shared" si="2"/>
        <v>0</v>
      </c>
    </row>
    <row r="47" spans="1:14" ht="24.75" customHeight="1" x14ac:dyDescent="0.3">
      <c r="A47" s="103" t="s">
        <v>44</v>
      </c>
      <c r="B47" s="103"/>
      <c r="C47" s="103"/>
    </row>
    <row r="48" spans="1:14" x14ac:dyDescent="0.3">
      <c r="A48" s="16"/>
      <c r="B48" s="16" t="s">
        <v>45</v>
      </c>
      <c r="C48" s="16" t="s">
        <v>46</v>
      </c>
    </row>
    <row r="49" spans="1:3" x14ac:dyDescent="0.3">
      <c r="A49" s="100" t="s">
        <v>47</v>
      </c>
      <c r="B49" s="17">
        <f>D44</f>
        <v>7.7415108870685465</v>
      </c>
      <c r="C49" s="17">
        <f>B49*100/B52</f>
        <v>12.014100258824918</v>
      </c>
    </row>
    <row r="50" spans="1:3" x14ac:dyDescent="0.3">
      <c r="A50" s="100" t="s">
        <v>48</v>
      </c>
      <c r="B50" s="17">
        <f>E44</f>
        <v>1.8422250227543222</v>
      </c>
      <c r="C50" s="17">
        <f>B50*100/B52</f>
        <v>2.8589607953218747</v>
      </c>
    </row>
    <row r="51" spans="1:3" x14ac:dyDescent="0.3">
      <c r="A51" s="100" t="s">
        <v>49</v>
      </c>
      <c r="B51" s="17">
        <f>F44</f>
        <v>54.853140096618354</v>
      </c>
      <c r="C51" s="17">
        <f>B51*100/B52</f>
        <v>85.126938945853212</v>
      </c>
    </row>
    <row r="52" spans="1:3" x14ac:dyDescent="0.3">
      <c r="A52" s="100" t="s">
        <v>50</v>
      </c>
      <c r="B52" s="17">
        <f>SUM(B49:B51)</f>
        <v>64.436876006441224</v>
      </c>
      <c r="C52" s="17">
        <f>SUM(C49:C51)</f>
        <v>100</v>
      </c>
    </row>
  </sheetData>
  <mergeCells count="13">
    <mergeCell ref="A26:F26"/>
    <mergeCell ref="A23:F23"/>
    <mergeCell ref="A25:F25"/>
    <mergeCell ref="A30:N30"/>
    <mergeCell ref="A47:C47"/>
    <mergeCell ref="A28:F28"/>
    <mergeCell ref="A27:F27"/>
    <mergeCell ref="A29:F29"/>
    <mergeCell ref="B3:F3"/>
    <mergeCell ref="A2:F2"/>
    <mergeCell ref="A1:E1"/>
    <mergeCell ref="A22:F22"/>
    <mergeCell ref="A24:F24"/>
  </mergeCells>
  <dataValidations count="1">
    <dataValidation type="list" allowBlank="1" showInputMessage="1" showErrorMessage="1" sqref="A9:A20 A32:A43" xr:uid="{00000000-0002-0000-1200-000000000000}">
      <formula1>Tempero!Alimento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K152"/>
  <sheetViews>
    <sheetView zoomScale="90" zoomScaleNormal="90" workbookViewId="0">
      <pane xSplit="1" topLeftCell="B1" activePane="topRight" state="frozen"/>
      <selection activeCell="A133" sqref="A133"/>
      <selection pane="topRight" activeCell="B80" sqref="B80"/>
    </sheetView>
  </sheetViews>
  <sheetFormatPr defaultRowHeight="15.6" x14ac:dyDescent="0.3"/>
  <cols>
    <col min="1" max="1" width="67.5546875" style="20" hidden="1" customWidth="1"/>
    <col min="2" max="2" width="67.5546875" style="20" customWidth="1"/>
    <col min="3" max="3" width="32.88671875" style="20" hidden="1" customWidth="1"/>
    <col min="4" max="4" width="16.33203125" style="21" customWidth="1"/>
    <col min="5" max="5" width="16.33203125" style="20" customWidth="1"/>
    <col min="6" max="6" width="14.6640625" style="20" customWidth="1"/>
    <col min="7" max="9" width="14.33203125" style="20" customWidth="1"/>
    <col min="10" max="10" width="11.109375" style="20" customWidth="1"/>
    <col min="11" max="11" width="13.88671875" style="20" customWidth="1"/>
    <col min="12" max="13" width="13.33203125" style="20" customWidth="1"/>
    <col min="14" max="15" width="16.33203125" style="20" customWidth="1"/>
    <col min="16" max="17" width="12.5546875" style="20" customWidth="1"/>
    <col min="18" max="18" width="23.88671875" style="22" customWidth="1"/>
    <col min="19" max="1025" width="11.5546875" style="23" customWidth="1"/>
  </cols>
  <sheetData>
    <row r="1" spans="1:18" ht="31.2" x14ac:dyDescent="0.3">
      <c r="A1" s="24" t="s">
        <v>28</v>
      </c>
      <c r="B1" s="25" t="s">
        <v>28</v>
      </c>
      <c r="C1" s="26" t="s">
        <v>7</v>
      </c>
      <c r="D1" s="26" t="s">
        <v>116</v>
      </c>
      <c r="E1" s="26" t="s">
        <v>117</v>
      </c>
      <c r="F1" s="27" t="s">
        <v>118</v>
      </c>
      <c r="G1" s="27" t="s">
        <v>119</v>
      </c>
      <c r="H1" s="27" t="s">
        <v>120</v>
      </c>
      <c r="I1" s="27" t="s">
        <v>121</v>
      </c>
      <c r="J1" s="26" t="s">
        <v>122</v>
      </c>
      <c r="K1" s="27" t="s">
        <v>123</v>
      </c>
      <c r="L1" s="26" t="s">
        <v>124</v>
      </c>
      <c r="M1" s="27" t="s">
        <v>125</v>
      </c>
      <c r="N1" s="27" t="s">
        <v>126</v>
      </c>
      <c r="O1" s="27" t="s">
        <v>127</v>
      </c>
      <c r="P1" s="28" t="s">
        <v>16</v>
      </c>
      <c r="Q1" s="28" t="s">
        <v>128</v>
      </c>
      <c r="R1" s="29" t="s">
        <v>129</v>
      </c>
    </row>
    <row r="2" spans="1:18" x14ac:dyDescent="0.3">
      <c r="A2" s="30" t="s">
        <v>130</v>
      </c>
      <c r="B2" s="31" t="s">
        <v>131</v>
      </c>
      <c r="C2" s="30" t="s">
        <v>132</v>
      </c>
      <c r="D2" s="32">
        <v>96.154708695652204</v>
      </c>
      <c r="E2" s="33">
        <v>6.0308695652174</v>
      </c>
      <c r="F2" s="34">
        <v>1.23913043478261</v>
      </c>
      <c r="G2" s="32">
        <v>8.3966666666666701</v>
      </c>
      <c r="H2" s="32"/>
      <c r="I2" s="35"/>
      <c r="J2" s="32">
        <v>6.3133333333333299</v>
      </c>
      <c r="K2" s="36">
        <v>7.9166666666666696</v>
      </c>
      <c r="L2" s="32">
        <v>0.206666666666667</v>
      </c>
      <c r="M2" s="36"/>
      <c r="N2" s="36">
        <v>206.256666666667</v>
      </c>
      <c r="O2" s="36"/>
      <c r="P2" s="37" t="s">
        <v>133</v>
      </c>
      <c r="Q2" s="38"/>
      <c r="R2" s="39">
        <v>1.51</v>
      </c>
    </row>
    <row r="3" spans="1:18" x14ac:dyDescent="0.3">
      <c r="A3" s="30" t="s">
        <v>134</v>
      </c>
      <c r="B3" s="31" t="s">
        <v>135</v>
      </c>
      <c r="C3" s="30" t="s">
        <v>132</v>
      </c>
      <c r="D3" s="34">
        <v>48.3222130434782</v>
      </c>
      <c r="E3" s="33">
        <v>12.3346376811594</v>
      </c>
      <c r="F3" s="34">
        <v>0.85869565217391297</v>
      </c>
      <c r="G3" s="40">
        <v>0.123333333333333</v>
      </c>
      <c r="H3" s="40"/>
      <c r="I3" s="35"/>
      <c r="J3" s="34">
        <v>0.98666666666666702</v>
      </c>
      <c r="K3" s="41">
        <v>22.433333333333302</v>
      </c>
      <c r="L3" s="34">
        <v>0.25666666666666699</v>
      </c>
      <c r="M3" s="41"/>
      <c r="N3" s="41">
        <v>131.34</v>
      </c>
      <c r="O3" s="41"/>
      <c r="P3" s="42" t="s">
        <v>136</v>
      </c>
      <c r="Q3" s="43">
        <v>5.9</v>
      </c>
      <c r="R3" s="39">
        <v>1.89</v>
      </c>
    </row>
    <row r="4" spans="1:18" x14ac:dyDescent="0.3">
      <c r="A4" s="30" t="s">
        <v>137</v>
      </c>
      <c r="B4" s="31" t="s">
        <v>138</v>
      </c>
      <c r="C4" s="30" t="s">
        <v>139</v>
      </c>
      <c r="D4" s="34">
        <v>38.599294202898598</v>
      </c>
      <c r="E4" s="33">
        <v>8.3602898550724696</v>
      </c>
      <c r="F4" s="34">
        <v>1.7463768115942</v>
      </c>
      <c r="G4" s="34">
        <v>0.53666666666666696</v>
      </c>
      <c r="H4" s="34"/>
      <c r="I4" s="44"/>
      <c r="J4" s="34">
        <v>2.1666666666666701</v>
      </c>
      <c r="K4" s="41">
        <v>17.963333333333299</v>
      </c>
      <c r="L4" s="34">
        <v>0.37333333333333302</v>
      </c>
      <c r="M4" s="41"/>
      <c r="N4" s="41">
        <v>350.56</v>
      </c>
      <c r="O4" s="41"/>
      <c r="P4" s="42" t="s">
        <v>140</v>
      </c>
      <c r="Q4" s="43">
        <v>3</v>
      </c>
      <c r="R4" s="39">
        <v>1.37</v>
      </c>
    </row>
    <row r="5" spans="1:18" x14ac:dyDescent="0.3">
      <c r="A5" s="30" t="s">
        <v>141</v>
      </c>
      <c r="B5" s="31" t="s">
        <v>142</v>
      </c>
      <c r="C5" s="30" t="s">
        <v>139</v>
      </c>
      <c r="D5" s="34">
        <v>13.6056739130435</v>
      </c>
      <c r="E5" s="33">
        <v>3.3013043478260902</v>
      </c>
      <c r="F5" s="34">
        <v>0.60869565217391297</v>
      </c>
      <c r="G5" s="40"/>
      <c r="H5" s="40"/>
      <c r="I5" s="44"/>
      <c r="J5" s="34">
        <v>1.17</v>
      </c>
      <c r="K5" s="41">
        <v>8.74</v>
      </c>
      <c r="L5" s="34">
        <v>0.15</v>
      </c>
      <c r="M5" s="41"/>
      <c r="N5" s="41">
        <v>164.6</v>
      </c>
      <c r="O5" s="41"/>
      <c r="P5" s="37"/>
      <c r="Q5" s="37"/>
      <c r="R5" s="39">
        <v>1.3</v>
      </c>
    </row>
    <row r="6" spans="1:18" x14ac:dyDescent="0.3">
      <c r="A6" s="30" t="s">
        <v>143</v>
      </c>
      <c r="B6" s="31" t="s">
        <v>144</v>
      </c>
      <c r="C6" s="30" t="s">
        <v>139</v>
      </c>
      <c r="D6" s="34">
        <v>12.364436231884</v>
      </c>
      <c r="E6" s="33">
        <v>2.6665217391304301</v>
      </c>
      <c r="F6" s="34">
        <v>0.96014492753623204</v>
      </c>
      <c r="G6" s="40">
        <v>0.06</v>
      </c>
      <c r="H6" s="40"/>
      <c r="I6" s="44"/>
      <c r="J6" s="34">
        <v>1.70333333333333</v>
      </c>
      <c r="K6" s="41">
        <v>3.0476666666666699</v>
      </c>
      <c r="L6" s="34"/>
      <c r="M6" s="41"/>
      <c r="N6" s="41">
        <v>124.865333333333</v>
      </c>
      <c r="O6" s="41"/>
      <c r="P6" s="37"/>
      <c r="Q6" s="38"/>
      <c r="R6" s="39">
        <v>1.3</v>
      </c>
    </row>
    <row r="7" spans="1:18" x14ac:dyDescent="0.3">
      <c r="A7" s="30" t="s">
        <v>145</v>
      </c>
      <c r="B7" s="31" t="s">
        <v>146</v>
      </c>
      <c r="C7" s="30" t="s">
        <v>139</v>
      </c>
      <c r="D7" s="33">
        <v>24.466267949700399</v>
      </c>
      <c r="E7" s="33">
        <v>6.1228333333333396</v>
      </c>
      <c r="F7" s="33">
        <v>0.67083333333333295</v>
      </c>
      <c r="G7" s="45">
        <v>0.11600000000000001</v>
      </c>
      <c r="H7" s="45"/>
      <c r="I7" s="44"/>
      <c r="J7" s="33">
        <v>2.30033333333333</v>
      </c>
      <c r="K7" s="46">
        <v>8.8079999999999998</v>
      </c>
      <c r="L7" s="47">
        <v>0.27500000000000002</v>
      </c>
      <c r="M7" s="46">
        <v>0.745</v>
      </c>
      <c r="N7" s="46">
        <v>263.87599999999998</v>
      </c>
      <c r="O7" s="46"/>
      <c r="P7" s="42" t="s">
        <v>140</v>
      </c>
      <c r="Q7" s="43">
        <v>5.25</v>
      </c>
      <c r="R7" s="39">
        <v>0</v>
      </c>
    </row>
    <row r="8" spans="1:18" x14ac:dyDescent="0.3">
      <c r="A8" s="30" t="s">
        <v>147</v>
      </c>
      <c r="B8" s="31" t="s">
        <v>148</v>
      </c>
      <c r="C8" s="30" t="s">
        <v>139</v>
      </c>
      <c r="D8" s="34">
        <v>19.279126086956499</v>
      </c>
      <c r="E8" s="33">
        <v>4.2920289855072404</v>
      </c>
      <c r="F8" s="34">
        <v>1.14130434782609</v>
      </c>
      <c r="G8" s="40">
        <v>0.14000000000000001</v>
      </c>
      <c r="H8" s="40"/>
      <c r="I8" s="44"/>
      <c r="J8" s="34">
        <v>1.3533333333333299</v>
      </c>
      <c r="K8" s="41">
        <v>15.126666666666701</v>
      </c>
      <c r="L8" s="34">
        <v>0.24333333333333301</v>
      </c>
      <c r="M8" s="41"/>
      <c r="N8" s="41">
        <v>253.38</v>
      </c>
      <c r="O8" s="41"/>
      <c r="P8" s="42" t="s">
        <v>140</v>
      </c>
      <c r="Q8" s="43">
        <v>11</v>
      </c>
      <c r="R8" s="39">
        <v>1.31</v>
      </c>
    </row>
    <row r="9" spans="1:18" x14ac:dyDescent="0.3">
      <c r="A9" s="30" t="s">
        <v>149</v>
      </c>
      <c r="B9" s="31" t="s">
        <v>150</v>
      </c>
      <c r="C9" s="30" t="s">
        <v>139</v>
      </c>
      <c r="D9" s="33">
        <v>20.942342499999899</v>
      </c>
      <c r="E9" s="33">
        <v>4.6309166666666597</v>
      </c>
      <c r="F9" s="33">
        <v>1.4437500000000001</v>
      </c>
      <c r="G9" s="45">
        <v>0.106</v>
      </c>
      <c r="H9" s="45"/>
      <c r="I9" s="44"/>
      <c r="J9" s="33">
        <v>1.1220000000000001</v>
      </c>
      <c r="K9" s="48">
        <v>42.984999999999999</v>
      </c>
      <c r="L9" s="33">
        <v>0.26933333333333298</v>
      </c>
      <c r="M9" s="48">
        <v>1.1806666666666701</v>
      </c>
      <c r="N9" s="48">
        <v>239.816666666667</v>
      </c>
      <c r="O9" s="48"/>
      <c r="P9" s="42" t="s">
        <v>140</v>
      </c>
      <c r="Q9" s="43">
        <v>4.5</v>
      </c>
      <c r="R9" s="39">
        <v>1.51</v>
      </c>
    </row>
    <row r="10" spans="1:18" x14ac:dyDescent="0.3">
      <c r="A10" s="30" t="s">
        <v>151</v>
      </c>
      <c r="B10" s="31" t="s">
        <v>152</v>
      </c>
      <c r="C10" s="30" t="s">
        <v>153</v>
      </c>
      <c r="D10" s="34">
        <v>401.02</v>
      </c>
      <c r="E10" s="33">
        <v>91.176666666666705</v>
      </c>
      <c r="F10" s="34">
        <v>4.2033333333333296</v>
      </c>
      <c r="G10" s="49">
        <v>2.1666666666666701</v>
      </c>
      <c r="H10" s="49"/>
      <c r="I10" s="41"/>
      <c r="J10" s="34">
        <v>3.89</v>
      </c>
      <c r="K10" s="36">
        <v>44.4033333333333</v>
      </c>
      <c r="L10" s="32">
        <v>5.36</v>
      </c>
      <c r="M10" s="36">
        <v>64.786666666666704</v>
      </c>
      <c r="N10" s="36">
        <v>496.45</v>
      </c>
      <c r="O10" s="36"/>
      <c r="P10" s="42" t="s">
        <v>16</v>
      </c>
      <c r="Q10" s="43">
        <v>7.95</v>
      </c>
      <c r="R10" s="39">
        <v>1</v>
      </c>
    </row>
    <row r="11" spans="1:18" x14ac:dyDescent="0.3">
      <c r="A11" s="30" t="s">
        <v>154</v>
      </c>
      <c r="B11" s="31" t="s">
        <v>155</v>
      </c>
      <c r="C11" s="30" t="s">
        <v>153</v>
      </c>
      <c r="D11" s="34">
        <v>386.57482399999998</v>
      </c>
      <c r="E11" s="33">
        <v>99.54</v>
      </c>
      <c r="F11" s="34">
        <v>0.32</v>
      </c>
      <c r="G11" s="40"/>
      <c r="H11" s="40"/>
      <c r="I11" s="41"/>
      <c r="J11" s="34"/>
      <c r="K11" s="41">
        <v>3.5</v>
      </c>
      <c r="L11" s="34">
        <v>0.10666666666666701</v>
      </c>
      <c r="M11" s="36">
        <v>12.16</v>
      </c>
      <c r="N11" s="41">
        <v>6.3533333333333299</v>
      </c>
      <c r="O11" s="41"/>
      <c r="P11" s="42" t="s">
        <v>140</v>
      </c>
      <c r="Q11" s="43">
        <v>4.18</v>
      </c>
      <c r="R11" s="39">
        <v>1</v>
      </c>
    </row>
    <row r="12" spans="1:18" x14ac:dyDescent="0.3">
      <c r="A12" s="30" t="s">
        <v>156</v>
      </c>
      <c r="B12" s="31" t="s">
        <v>157</v>
      </c>
      <c r="C12" s="30" t="s">
        <v>139</v>
      </c>
      <c r="D12" s="33">
        <v>8.79490323686605</v>
      </c>
      <c r="E12" s="33">
        <v>1.7453333333333501</v>
      </c>
      <c r="F12" s="33">
        <v>0.60833333333333295</v>
      </c>
      <c r="G12" s="45">
        <v>0.129</v>
      </c>
      <c r="H12" s="45"/>
      <c r="I12" s="44"/>
      <c r="J12" s="33">
        <v>1.0216666666666701</v>
      </c>
      <c r="K12" s="48">
        <v>14.4446666666667</v>
      </c>
      <c r="L12" s="33">
        <v>0.266666666666667</v>
      </c>
      <c r="M12" s="48">
        <v>7.30833333333333</v>
      </c>
      <c r="N12" s="48">
        <v>136.00299999999999</v>
      </c>
      <c r="O12" s="48"/>
      <c r="P12" s="42" t="s">
        <v>16</v>
      </c>
      <c r="Q12" s="43">
        <v>3</v>
      </c>
      <c r="R12" s="39">
        <v>1.21</v>
      </c>
    </row>
    <row r="13" spans="1:18" x14ac:dyDescent="0.3">
      <c r="A13" s="30" t="s">
        <v>158</v>
      </c>
      <c r="B13" s="31" t="s">
        <v>159</v>
      </c>
      <c r="C13" s="30" t="s">
        <v>139</v>
      </c>
      <c r="D13" s="34">
        <v>10.6808565217392</v>
      </c>
      <c r="E13" s="33">
        <v>1.6955072463768299</v>
      </c>
      <c r="F13" s="34">
        <v>1.34782608695652</v>
      </c>
      <c r="G13" s="40">
        <v>0.16</v>
      </c>
      <c r="H13" s="40"/>
      <c r="I13" s="44"/>
      <c r="J13" s="34">
        <v>1.82666666666667</v>
      </c>
      <c r="K13" s="41">
        <v>37.979999999999997</v>
      </c>
      <c r="L13" s="34">
        <v>0.396666666666667</v>
      </c>
      <c r="M13" s="41">
        <v>3.38</v>
      </c>
      <c r="N13" s="41">
        <v>267.13333333333298</v>
      </c>
      <c r="O13" s="41"/>
      <c r="P13" s="42" t="s">
        <v>16</v>
      </c>
      <c r="Q13" s="43">
        <v>2</v>
      </c>
      <c r="R13" s="39">
        <v>1.46</v>
      </c>
    </row>
    <row r="14" spans="1:18" x14ac:dyDescent="0.3">
      <c r="A14" s="30" t="s">
        <v>160</v>
      </c>
      <c r="B14" s="31" t="s">
        <v>161</v>
      </c>
      <c r="C14" s="30" t="s">
        <v>139</v>
      </c>
      <c r="D14" s="34">
        <v>13.820901449275301</v>
      </c>
      <c r="E14" s="33">
        <v>2.4282608695652201</v>
      </c>
      <c r="F14" s="34">
        <v>1.6884057971014499</v>
      </c>
      <c r="G14" s="40">
        <v>0.123333333333333</v>
      </c>
      <c r="H14" s="40"/>
      <c r="I14" s="44"/>
      <c r="J14" s="34">
        <v>2.33</v>
      </c>
      <c r="K14" s="41">
        <v>27.5133333333333</v>
      </c>
      <c r="L14" s="34">
        <v>0.61</v>
      </c>
      <c r="M14" s="41">
        <v>4.2333333333333298</v>
      </c>
      <c r="N14" s="41">
        <v>348.71</v>
      </c>
      <c r="O14" s="41"/>
      <c r="P14" s="38"/>
      <c r="Q14" s="38"/>
      <c r="R14" s="39">
        <v>1.31</v>
      </c>
    </row>
    <row r="15" spans="1:18" x14ac:dyDescent="0.3">
      <c r="A15" s="30" t="s">
        <v>162</v>
      </c>
      <c r="B15" s="31" t="s">
        <v>109</v>
      </c>
      <c r="C15" s="30" t="s">
        <v>139</v>
      </c>
      <c r="D15" s="34">
        <v>113.12987826087</v>
      </c>
      <c r="E15" s="33">
        <v>23.905797101449298</v>
      </c>
      <c r="F15" s="34">
        <v>7.0108695652173898</v>
      </c>
      <c r="G15" s="40">
        <v>0.22</v>
      </c>
      <c r="H15" s="40"/>
      <c r="I15" s="44"/>
      <c r="J15" s="34">
        <v>4.3233333333333297</v>
      </c>
      <c r="K15" s="41">
        <v>13.56</v>
      </c>
      <c r="L15" s="34">
        <v>0.8</v>
      </c>
      <c r="M15" s="41">
        <v>5.36</v>
      </c>
      <c r="N15" s="41">
        <v>534.886666666667</v>
      </c>
      <c r="O15" s="41"/>
      <c r="P15" s="42" t="s">
        <v>140</v>
      </c>
      <c r="Q15" s="43">
        <v>25</v>
      </c>
      <c r="R15" s="39">
        <v>1.08</v>
      </c>
    </row>
    <row r="16" spans="1:18" x14ac:dyDescent="0.3">
      <c r="A16" s="30" t="s">
        <v>163</v>
      </c>
      <c r="B16" s="31" t="s">
        <v>79</v>
      </c>
      <c r="C16" s="30" t="s">
        <v>139</v>
      </c>
      <c r="D16" s="34">
        <v>18.034428985507201</v>
      </c>
      <c r="E16" s="33">
        <v>3.3352173913043499</v>
      </c>
      <c r="F16" s="34">
        <v>1.76811594202899</v>
      </c>
      <c r="G16" s="40">
        <v>0.21666666666666701</v>
      </c>
      <c r="H16" s="40"/>
      <c r="I16" s="44"/>
      <c r="J16" s="34">
        <v>2.58666666666667</v>
      </c>
      <c r="K16" s="41">
        <v>19.495333333333299</v>
      </c>
      <c r="L16" s="34">
        <v>0.74333333333333296</v>
      </c>
      <c r="M16" s="41">
        <v>2.3506666666666698</v>
      </c>
      <c r="N16" s="41">
        <v>369.12</v>
      </c>
      <c r="O16" s="41"/>
      <c r="P16" s="42" t="s">
        <v>164</v>
      </c>
      <c r="Q16" s="43">
        <v>3.5</v>
      </c>
      <c r="R16" s="39">
        <v>1.21</v>
      </c>
    </row>
    <row r="17" spans="1:18" x14ac:dyDescent="0.3">
      <c r="A17" s="30" t="s">
        <v>165</v>
      </c>
      <c r="B17" s="31" t="s">
        <v>99</v>
      </c>
      <c r="C17" s="30" t="s">
        <v>166</v>
      </c>
      <c r="D17" s="33">
        <v>544.05265579943296</v>
      </c>
      <c r="E17" s="33">
        <v>20.3135333333333</v>
      </c>
      <c r="F17" s="33">
        <v>27.190800189971899</v>
      </c>
      <c r="G17" s="45">
        <v>43.85</v>
      </c>
      <c r="H17" s="45"/>
      <c r="I17" s="48"/>
      <c r="J17" s="33">
        <v>8.0359999999999996</v>
      </c>
      <c r="K17" s="48"/>
      <c r="L17" s="33">
        <v>2.532</v>
      </c>
      <c r="M17" s="48"/>
      <c r="N17" s="48">
        <v>580.43600000000004</v>
      </c>
      <c r="O17" s="48"/>
      <c r="P17" s="37"/>
      <c r="Q17" s="38"/>
      <c r="R17" s="39">
        <v>1</v>
      </c>
    </row>
    <row r="18" spans="1:18" x14ac:dyDescent="0.3">
      <c r="A18" s="30" t="s">
        <v>167</v>
      </c>
      <c r="B18" s="31" t="s">
        <v>115</v>
      </c>
      <c r="C18" s="50" t="s">
        <v>168</v>
      </c>
      <c r="D18" s="33">
        <v>357.78927311594202</v>
      </c>
      <c r="E18" s="33">
        <v>78.759543478260895</v>
      </c>
      <c r="F18" s="33">
        <v>7.1585398550724602</v>
      </c>
      <c r="G18" s="33">
        <v>0.33500000000000002</v>
      </c>
      <c r="H18" s="33"/>
      <c r="I18" s="48"/>
      <c r="J18" s="33">
        <v>1.63916666666667</v>
      </c>
      <c r="K18" s="48">
        <v>4.4143333333333299</v>
      </c>
      <c r="L18" s="33">
        <v>0.67774749999999995</v>
      </c>
      <c r="M18" s="48">
        <v>1.0191666666666701</v>
      </c>
      <c r="N18" s="48">
        <v>62.499416666666697</v>
      </c>
      <c r="O18" s="48"/>
      <c r="P18" s="42" t="s">
        <v>140</v>
      </c>
      <c r="Q18" s="43">
        <v>6.41</v>
      </c>
      <c r="R18" s="39">
        <v>1</v>
      </c>
    </row>
    <row r="19" spans="1:18" x14ac:dyDescent="0.3">
      <c r="A19" s="30" t="s">
        <v>169</v>
      </c>
      <c r="B19" s="31" t="s">
        <v>169</v>
      </c>
      <c r="C19" s="51" t="s">
        <v>170</v>
      </c>
      <c r="D19" s="33">
        <v>165.91056057890299</v>
      </c>
      <c r="E19" s="33">
        <v>0</v>
      </c>
      <c r="F19" s="33">
        <v>26.1875</v>
      </c>
      <c r="G19" s="45">
        <v>5.9966666666666697</v>
      </c>
      <c r="H19" s="45"/>
      <c r="I19" s="48">
        <v>52.938666666666698</v>
      </c>
      <c r="J19" s="33"/>
      <c r="K19" s="48">
        <v>6.516</v>
      </c>
      <c r="L19" s="33">
        <v>1.2297499999999999</v>
      </c>
      <c r="M19" s="48">
        <v>362.1465</v>
      </c>
      <c r="N19" s="48">
        <v>279.86450000000002</v>
      </c>
      <c r="O19" s="48"/>
      <c r="P19" s="37"/>
      <c r="Q19" s="38"/>
      <c r="R19" s="39">
        <v>1</v>
      </c>
    </row>
    <row r="20" spans="1:18" x14ac:dyDescent="0.3">
      <c r="A20" s="30" t="s">
        <v>171</v>
      </c>
      <c r="B20" s="31" t="s">
        <v>172</v>
      </c>
      <c r="C20" s="50" t="s">
        <v>168</v>
      </c>
      <c r="D20" s="34">
        <v>393.822689449275</v>
      </c>
      <c r="E20" s="33">
        <v>66.635640579710198</v>
      </c>
      <c r="F20" s="34">
        <v>13.9210260869565</v>
      </c>
      <c r="G20" s="34">
        <v>8.4966666666666697</v>
      </c>
      <c r="H20" s="34"/>
      <c r="I20" s="41"/>
      <c r="J20" s="34">
        <v>9.1300000000000008</v>
      </c>
      <c r="K20" s="41">
        <v>47.89</v>
      </c>
      <c r="L20" s="34">
        <v>4.4466666666666699</v>
      </c>
      <c r="M20" s="41">
        <v>4.6266666666666696</v>
      </c>
      <c r="N20" s="41">
        <v>336.33333333333297</v>
      </c>
      <c r="O20" s="41"/>
      <c r="P20" s="42" t="s">
        <v>173</v>
      </c>
      <c r="Q20" s="43">
        <v>3.85</v>
      </c>
      <c r="R20" s="39">
        <v>1</v>
      </c>
    </row>
    <row r="21" spans="1:18" x14ac:dyDescent="0.3">
      <c r="A21" s="30" t="s">
        <v>174</v>
      </c>
      <c r="B21" s="31" t="s">
        <v>175</v>
      </c>
      <c r="C21" s="30" t="s">
        <v>132</v>
      </c>
      <c r="D21" s="33">
        <v>884</v>
      </c>
      <c r="E21" s="33"/>
      <c r="F21" s="33"/>
      <c r="G21" s="33">
        <v>100</v>
      </c>
      <c r="H21" s="33"/>
      <c r="I21" s="48"/>
      <c r="J21" s="33"/>
      <c r="K21" s="48"/>
      <c r="L21" s="33"/>
      <c r="M21" s="48"/>
      <c r="N21" s="48"/>
      <c r="O21" s="48"/>
      <c r="P21" s="38"/>
      <c r="Q21" s="38"/>
      <c r="R21" s="39">
        <v>1</v>
      </c>
    </row>
    <row r="22" spans="1:18" x14ac:dyDescent="0.3">
      <c r="A22" s="30" t="s">
        <v>176</v>
      </c>
      <c r="B22" s="31" t="s">
        <v>177</v>
      </c>
      <c r="C22" s="30" t="s">
        <v>178</v>
      </c>
      <c r="D22" s="33">
        <v>194.15384702098399</v>
      </c>
      <c r="E22" s="33">
        <v>5.5445000000000002</v>
      </c>
      <c r="F22" s="33">
        <v>1.1625000000000001</v>
      </c>
      <c r="G22" s="45">
        <v>20.344999999999999</v>
      </c>
      <c r="H22" s="45"/>
      <c r="I22" s="35"/>
      <c r="J22" s="33">
        <v>4.5549999999999997</v>
      </c>
      <c r="K22" s="46">
        <v>58.750666666666703</v>
      </c>
      <c r="L22" s="47">
        <v>5.45</v>
      </c>
      <c r="M22" s="46">
        <v>1566.6610000000001</v>
      </c>
      <c r="N22" s="46">
        <v>78.572000000000003</v>
      </c>
      <c r="O22" s="46"/>
      <c r="P22" s="37"/>
      <c r="Q22" s="38"/>
      <c r="R22" s="39">
        <v>1</v>
      </c>
    </row>
    <row r="23" spans="1:18" x14ac:dyDescent="0.3">
      <c r="A23" s="30" t="s">
        <v>179</v>
      </c>
      <c r="B23" s="31" t="s">
        <v>180</v>
      </c>
      <c r="C23" s="30" t="s">
        <v>178</v>
      </c>
      <c r="D23" s="33">
        <v>136.93643</v>
      </c>
      <c r="E23" s="33">
        <v>4.10175</v>
      </c>
      <c r="F23" s="33">
        <v>0.94791666666666596</v>
      </c>
      <c r="G23" s="45">
        <v>14.215666666666699</v>
      </c>
      <c r="H23" s="45"/>
      <c r="I23" s="35"/>
      <c r="J23" s="33">
        <v>3.8456666666666699</v>
      </c>
      <c r="K23" s="46">
        <v>45.639333333333298</v>
      </c>
      <c r="L23" s="47">
        <v>0.17633333333333301</v>
      </c>
      <c r="M23" s="46">
        <v>1347.1776666666699</v>
      </c>
      <c r="N23" s="46">
        <v>19.805333333333301</v>
      </c>
      <c r="O23" s="46"/>
      <c r="P23" s="37"/>
      <c r="Q23" s="38"/>
      <c r="R23" s="39">
        <v>1</v>
      </c>
    </row>
    <row r="24" spans="1:18" x14ac:dyDescent="0.3">
      <c r="A24" s="30" t="s">
        <v>181</v>
      </c>
      <c r="B24" s="31" t="s">
        <v>182</v>
      </c>
      <c r="C24" s="30" t="s">
        <v>132</v>
      </c>
      <c r="D24" s="34">
        <v>91.528847826087002</v>
      </c>
      <c r="E24" s="33">
        <v>23.848115942029001</v>
      </c>
      <c r="F24" s="34">
        <v>1.39855072463768</v>
      </c>
      <c r="G24" s="40">
        <v>0.116666666666667</v>
      </c>
      <c r="H24" s="40"/>
      <c r="I24" s="35"/>
      <c r="J24" s="34">
        <v>1.9466666666666701</v>
      </c>
      <c r="K24" s="41">
        <v>3.4166666666666701</v>
      </c>
      <c r="L24" s="34">
        <v>0.34666666666666701</v>
      </c>
      <c r="M24" s="41"/>
      <c r="N24" s="41">
        <v>376.47</v>
      </c>
      <c r="O24" s="41"/>
      <c r="P24" s="42" t="s">
        <v>140</v>
      </c>
      <c r="Q24" s="43">
        <v>3.8</v>
      </c>
      <c r="R24" s="39">
        <v>1.5</v>
      </c>
    </row>
    <row r="25" spans="1:18" x14ac:dyDescent="0.3">
      <c r="A25" s="30" t="s">
        <v>183</v>
      </c>
      <c r="B25" s="31" t="s">
        <v>184</v>
      </c>
      <c r="C25" s="30" t="s">
        <v>132</v>
      </c>
      <c r="D25" s="34">
        <v>98.249702173913093</v>
      </c>
      <c r="E25" s="33">
        <v>25.956884057970999</v>
      </c>
      <c r="F25" s="34">
        <v>1.26811594202899</v>
      </c>
      <c r="G25" s="40">
        <v>6.5000000000000002E-2</v>
      </c>
      <c r="H25" s="40"/>
      <c r="I25" s="35"/>
      <c r="J25" s="34">
        <v>2.0433333333333299</v>
      </c>
      <c r="K25" s="41">
        <v>7.5633333333333299</v>
      </c>
      <c r="L25" s="34">
        <v>0.38</v>
      </c>
      <c r="M25" s="41"/>
      <c r="N25" s="41">
        <v>357.67666666666702</v>
      </c>
      <c r="O25" s="41"/>
      <c r="P25" s="42" t="s">
        <v>140</v>
      </c>
      <c r="Q25" s="43">
        <v>3.8</v>
      </c>
      <c r="R25" s="39">
        <v>1.51</v>
      </c>
    </row>
    <row r="26" spans="1:18" x14ac:dyDescent="0.3">
      <c r="A26" s="30" t="s">
        <v>185</v>
      </c>
      <c r="B26" s="31" t="s">
        <v>186</v>
      </c>
      <c r="C26" s="30" t="s">
        <v>139</v>
      </c>
      <c r="D26" s="34">
        <v>118.241375362319</v>
      </c>
      <c r="E26" s="33">
        <v>28.1960869565217</v>
      </c>
      <c r="F26" s="34">
        <v>1.25724637681159</v>
      </c>
      <c r="G26" s="40">
        <v>0.133333333333333</v>
      </c>
      <c r="H26" s="40"/>
      <c r="I26" s="44"/>
      <c r="J26" s="34">
        <v>2.5733333333333301</v>
      </c>
      <c r="K26" s="41">
        <v>21.11</v>
      </c>
      <c r="L26" s="34">
        <v>0.38666666666666699</v>
      </c>
      <c r="M26" s="41">
        <v>8.7733333333333299</v>
      </c>
      <c r="N26" s="41">
        <v>340.20333333333298</v>
      </c>
      <c r="O26" s="41"/>
      <c r="P26" s="42" t="s">
        <v>140</v>
      </c>
      <c r="Q26" s="43">
        <v>3</v>
      </c>
      <c r="R26" s="39">
        <v>1.21</v>
      </c>
    </row>
    <row r="27" spans="1:18" x14ac:dyDescent="0.3">
      <c r="A27" s="30" t="s">
        <v>187</v>
      </c>
      <c r="B27" s="31" t="s">
        <v>188</v>
      </c>
      <c r="C27" s="30" t="s">
        <v>139</v>
      </c>
      <c r="D27" s="34">
        <v>64.370226086956507</v>
      </c>
      <c r="E27" s="33">
        <v>14.6882608695652</v>
      </c>
      <c r="F27" s="34">
        <v>1.77173913043478</v>
      </c>
      <c r="G27" s="40"/>
      <c r="H27" s="40"/>
      <c r="I27" s="44"/>
      <c r="J27" s="34">
        <v>1.16333333333333</v>
      </c>
      <c r="K27" s="41">
        <v>3.55</v>
      </c>
      <c r="L27" s="34">
        <v>0.36</v>
      </c>
      <c r="M27" s="41"/>
      <c r="N27" s="41">
        <v>302.053333333333</v>
      </c>
      <c r="O27" s="41"/>
      <c r="P27" s="42" t="s">
        <v>140</v>
      </c>
      <c r="Q27" s="43">
        <v>3.5</v>
      </c>
      <c r="R27" s="39">
        <v>1.06</v>
      </c>
    </row>
    <row r="28" spans="1:18" x14ac:dyDescent="0.3">
      <c r="A28" s="30" t="s">
        <v>88</v>
      </c>
      <c r="B28" s="31" t="s">
        <v>88</v>
      </c>
      <c r="C28" s="30"/>
      <c r="D28" s="34">
        <v>87</v>
      </c>
      <c r="E28" s="33">
        <v>20</v>
      </c>
      <c r="F28" s="34">
        <v>1.9</v>
      </c>
      <c r="G28" s="40">
        <v>0</v>
      </c>
      <c r="H28" s="40">
        <v>0</v>
      </c>
      <c r="I28" s="44">
        <v>0</v>
      </c>
      <c r="J28" s="34">
        <v>1.8</v>
      </c>
      <c r="K28" s="41">
        <v>0</v>
      </c>
      <c r="L28" s="34">
        <v>0</v>
      </c>
      <c r="M28" s="41">
        <v>0</v>
      </c>
      <c r="N28" s="41">
        <v>0</v>
      </c>
      <c r="O28" s="41">
        <v>0</v>
      </c>
      <c r="P28" s="42" t="s">
        <v>140</v>
      </c>
      <c r="Q28" s="43">
        <v>15.3</v>
      </c>
      <c r="R28" s="39">
        <v>1</v>
      </c>
    </row>
    <row r="29" spans="1:18" x14ac:dyDescent="0.3">
      <c r="A29" s="30" t="s">
        <v>189</v>
      </c>
      <c r="B29" s="31" t="s">
        <v>190</v>
      </c>
      <c r="C29" s="30" t="s">
        <v>139</v>
      </c>
      <c r="D29" s="34">
        <v>19.627753623188401</v>
      </c>
      <c r="E29" s="33">
        <v>4.4289855072463702</v>
      </c>
      <c r="F29" s="34">
        <v>1.22101449275362</v>
      </c>
      <c r="G29" s="40">
        <v>0.1</v>
      </c>
      <c r="H29" s="40"/>
      <c r="I29" s="44"/>
      <c r="J29" s="34">
        <v>2.87333333333333</v>
      </c>
      <c r="K29" s="41">
        <v>9.2200000000000006</v>
      </c>
      <c r="L29" s="34">
        <v>0.24666666666666701</v>
      </c>
      <c r="M29" s="41"/>
      <c r="N29" s="41">
        <v>204.54666666666699</v>
      </c>
      <c r="O29" s="41"/>
      <c r="P29" s="42" t="s">
        <v>140</v>
      </c>
      <c r="Q29" s="43">
        <v>10.9</v>
      </c>
      <c r="R29" s="39">
        <v>1.06</v>
      </c>
    </row>
    <row r="30" spans="1:18" x14ac:dyDescent="0.3">
      <c r="A30" s="30" t="s">
        <v>191</v>
      </c>
      <c r="B30" s="31" t="s">
        <v>192</v>
      </c>
      <c r="C30" s="30" t="s">
        <v>139</v>
      </c>
      <c r="D30" s="34">
        <v>48.828508695652197</v>
      </c>
      <c r="E30" s="33">
        <v>11.111014492753601</v>
      </c>
      <c r="F30" s="34">
        <v>1.9456521739130399</v>
      </c>
      <c r="G30" s="40">
        <v>0.09</v>
      </c>
      <c r="H30" s="40"/>
      <c r="I30" s="44"/>
      <c r="J30" s="34">
        <v>3.37333333333333</v>
      </c>
      <c r="K30" s="41">
        <v>18.113333333333301</v>
      </c>
      <c r="L30" s="34">
        <v>0.32</v>
      </c>
      <c r="M30" s="41">
        <v>9.7200000000000006</v>
      </c>
      <c r="N30" s="41">
        <v>375.07333333333298</v>
      </c>
      <c r="O30" s="41"/>
      <c r="P30" s="37"/>
      <c r="Q30" s="38"/>
      <c r="R30" s="39">
        <v>1.64</v>
      </c>
    </row>
    <row r="31" spans="1:18" x14ac:dyDescent="0.3">
      <c r="A31" s="52" t="s">
        <v>193</v>
      </c>
      <c r="B31" s="53" t="s">
        <v>193</v>
      </c>
      <c r="C31" s="30"/>
      <c r="D31" s="54">
        <v>0</v>
      </c>
      <c r="E31" s="33"/>
      <c r="F31" s="34"/>
      <c r="G31" s="40"/>
      <c r="H31" s="40"/>
      <c r="I31" s="44"/>
      <c r="J31" s="34"/>
      <c r="K31" s="41"/>
      <c r="L31" s="34"/>
      <c r="M31" s="41"/>
      <c r="N31" s="41"/>
      <c r="O31" s="41"/>
      <c r="P31" s="42" t="s">
        <v>16</v>
      </c>
      <c r="Q31" s="43">
        <v>0.36</v>
      </c>
      <c r="R31" s="39">
        <v>1</v>
      </c>
    </row>
    <row r="32" spans="1:18" x14ac:dyDescent="0.3">
      <c r="A32" s="52" t="s">
        <v>194</v>
      </c>
      <c r="B32" s="53" t="s">
        <v>194</v>
      </c>
      <c r="C32" s="30"/>
      <c r="D32" s="54">
        <v>0</v>
      </c>
      <c r="E32" s="33"/>
      <c r="F32" s="34"/>
      <c r="G32" s="40"/>
      <c r="H32" s="40"/>
      <c r="I32" s="44"/>
      <c r="J32" s="34"/>
      <c r="K32" s="41"/>
      <c r="L32" s="34"/>
      <c r="M32" s="41"/>
      <c r="N32" s="41"/>
      <c r="O32" s="41"/>
      <c r="P32" s="42" t="s">
        <v>16</v>
      </c>
      <c r="Q32" s="43">
        <v>0.36</v>
      </c>
      <c r="R32" s="39">
        <v>1</v>
      </c>
    </row>
    <row r="33" spans="1:18" x14ac:dyDescent="0.3">
      <c r="A33" s="52" t="s">
        <v>195</v>
      </c>
      <c r="B33" s="53" t="s">
        <v>195</v>
      </c>
      <c r="C33" s="30"/>
      <c r="D33" s="54">
        <v>0</v>
      </c>
      <c r="E33" s="33"/>
      <c r="F33" s="34"/>
      <c r="G33" s="40"/>
      <c r="H33" s="40"/>
      <c r="I33" s="44"/>
      <c r="J33" s="34"/>
      <c r="K33" s="41"/>
      <c r="L33" s="34"/>
      <c r="M33" s="41"/>
      <c r="N33" s="41"/>
      <c r="O33" s="41"/>
      <c r="P33" s="42" t="s">
        <v>16</v>
      </c>
      <c r="Q33" s="43">
        <v>1.32</v>
      </c>
      <c r="R33" s="39">
        <v>1</v>
      </c>
    </row>
    <row r="34" spans="1:18" x14ac:dyDescent="0.3">
      <c r="A34" s="30" t="s">
        <v>196</v>
      </c>
      <c r="B34" s="31" t="s">
        <v>97</v>
      </c>
      <c r="C34" s="30"/>
      <c r="D34" s="34">
        <v>28</v>
      </c>
      <c r="E34" s="33">
        <v>5.0999999999999996</v>
      </c>
      <c r="F34" s="34">
        <v>3</v>
      </c>
      <c r="G34" s="40">
        <v>0</v>
      </c>
      <c r="H34" s="40">
        <v>0</v>
      </c>
      <c r="I34" s="44">
        <v>0</v>
      </c>
      <c r="J34" s="34">
        <v>3</v>
      </c>
      <c r="K34" s="41">
        <v>0</v>
      </c>
      <c r="L34" s="34">
        <v>0</v>
      </c>
      <c r="M34" s="41">
        <v>26</v>
      </c>
      <c r="N34" s="41">
        <v>0</v>
      </c>
      <c r="O34" s="41">
        <v>0</v>
      </c>
      <c r="P34" s="42" t="s">
        <v>140</v>
      </c>
      <c r="Q34" s="43">
        <v>16</v>
      </c>
      <c r="R34" s="39">
        <v>1</v>
      </c>
    </row>
    <row r="35" spans="1:18" x14ac:dyDescent="0.3">
      <c r="A35" s="30" t="s">
        <v>197</v>
      </c>
      <c r="B35" s="31" t="s">
        <v>198</v>
      </c>
      <c r="C35" s="30" t="s">
        <v>139</v>
      </c>
      <c r="D35" s="34">
        <v>25.495131884058001</v>
      </c>
      <c r="E35" s="33">
        <v>4.0250724637681197</v>
      </c>
      <c r="F35" s="34">
        <v>3.6449275362318798</v>
      </c>
      <c r="G35" s="40">
        <v>0.266666666666667</v>
      </c>
      <c r="H35" s="40"/>
      <c r="I35" s="44"/>
      <c r="J35" s="34">
        <v>2.88</v>
      </c>
      <c r="K35" s="41">
        <v>85.87</v>
      </c>
      <c r="L35" s="34">
        <v>0.61</v>
      </c>
      <c r="M35" s="41">
        <v>3.3333333333333299</v>
      </c>
      <c r="N35" s="41">
        <v>322.11</v>
      </c>
      <c r="O35" s="41"/>
      <c r="P35" s="38"/>
      <c r="Q35" s="38"/>
      <c r="R35" s="39">
        <v>2.34</v>
      </c>
    </row>
    <row r="36" spans="1:18" x14ac:dyDescent="0.3">
      <c r="A36" s="30" t="s">
        <v>199</v>
      </c>
      <c r="B36" s="31" t="s">
        <v>200</v>
      </c>
      <c r="C36" s="30" t="s">
        <v>201</v>
      </c>
      <c r="D36" s="32">
        <v>418.61866666666702</v>
      </c>
      <c r="E36" s="33">
        <v>65.753333333333302</v>
      </c>
      <c r="F36" s="34">
        <v>14.7</v>
      </c>
      <c r="G36" s="32">
        <v>11.946666666666699</v>
      </c>
      <c r="H36" s="32"/>
      <c r="I36" s="36"/>
      <c r="J36" s="32">
        <v>51.226666666666702</v>
      </c>
      <c r="K36" s="36">
        <v>106.893333333333</v>
      </c>
      <c r="L36" s="32">
        <v>8.1333333333333293</v>
      </c>
      <c r="M36" s="36">
        <v>1.13333333333333</v>
      </c>
      <c r="N36" s="36">
        <v>1608.58</v>
      </c>
      <c r="O36" s="36"/>
      <c r="P36" s="42" t="s">
        <v>202</v>
      </c>
      <c r="Q36" s="43">
        <v>12.8</v>
      </c>
      <c r="R36" s="39">
        <v>1</v>
      </c>
    </row>
    <row r="37" spans="1:18" x14ac:dyDescent="0.3">
      <c r="A37" s="30" t="s">
        <v>203</v>
      </c>
      <c r="B37" s="31" t="s">
        <v>204</v>
      </c>
      <c r="C37" s="30" t="s">
        <v>132</v>
      </c>
      <c r="D37" s="33">
        <v>71.350018111646193</v>
      </c>
      <c r="E37" s="33">
        <v>19.325749999999999</v>
      </c>
      <c r="F37" s="33">
        <v>0.35625000000000001</v>
      </c>
      <c r="G37" s="45">
        <v>6.9333333333333302E-2</v>
      </c>
      <c r="H37" s="45"/>
      <c r="I37" s="35"/>
      <c r="J37" s="33">
        <v>6.5176666666666696</v>
      </c>
      <c r="K37" s="48">
        <v>17.848333333333301</v>
      </c>
      <c r="L37" s="33">
        <v>9.9000000000000005E-2</v>
      </c>
      <c r="M37" s="48">
        <v>2.18333333333333</v>
      </c>
      <c r="N37" s="48">
        <v>163.546333333333</v>
      </c>
      <c r="O37" s="48"/>
      <c r="P37" s="37"/>
      <c r="Q37" s="38"/>
      <c r="R37" s="39">
        <v>1.06</v>
      </c>
    </row>
    <row r="38" spans="1:18" x14ac:dyDescent="0.3">
      <c r="A38" s="30" t="s">
        <v>205</v>
      </c>
      <c r="B38" s="31" t="s">
        <v>102</v>
      </c>
      <c r="C38" s="51" t="s">
        <v>206</v>
      </c>
      <c r="D38" s="32">
        <v>136.56233333333299</v>
      </c>
      <c r="E38" s="33">
        <v>0</v>
      </c>
      <c r="F38" s="34">
        <v>19.420000000000002</v>
      </c>
      <c r="G38" s="32">
        <v>5.9466666666666699</v>
      </c>
      <c r="H38" s="32"/>
      <c r="I38" s="36">
        <v>57.94</v>
      </c>
      <c r="J38" s="34"/>
      <c r="K38" s="36">
        <v>2.61</v>
      </c>
      <c r="L38" s="55">
        <v>1.7633333333333301</v>
      </c>
      <c r="M38" s="36">
        <v>48.613333333333301</v>
      </c>
      <c r="N38" s="56">
        <v>237.303333333333</v>
      </c>
      <c r="O38" s="56"/>
      <c r="P38" s="42" t="s">
        <v>140</v>
      </c>
      <c r="Q38" s="43">
        <v>26.5</v>
      </c>
      <c r="R38" s="39">
        <v>1</v>
      </c>
    </row>
    <row r="39" spans="1:18" x14ac:dyDescent="0.3">
      <c r="A39" s="30" t="s">
        <v>207</v>
      </c>
      <c r="B39" s="31" t="s">
        <v>208</v>
      </c>
      <c r="C39" s="51" t="s">
        <v>206</v>
      </c>
      <c r="D39" s="32">
        <v>144.029433333333</v>
      </c>
      <c r="E39" s="33">
        <v>0</v>
      </c>
      <c r="F39" s="34">
        <v>20.816666666666698</v>
      </c>
      <c r="G39" s="32">
        <v>6.1133333333333297</v>
      </c>
      <c r="H39" s="32"/>
      <c r="I39" s="36">
        <v>53.37</v>
      </c>
      <c r="J39" s="34"/>
      <c r="K39" s="36">
        <v>4.7166666666666703</v>
      </c>
      <c r="L39" s="55">
        <v>1.5133333333333301</v>
      </c>
      <c r="M39" s="36">
        <v>49.8466666666667</v>
      </c>
      <c r="N39" s="56">
        <v>233.65</v>
      </c>
      <c r="O39" s="56"/>
      <c r="P39" s="42" t="s">
        <v>140</v>
      </c>
      <c r="Q39" s="43">
        <v>27</v>
      </c>
      <c r="R39" s="39">
        <v>1.17</v>
      </c>
    </row>
    <row r="40" spans="1:18" x14ac:dyDescent="0.3">
      <c r="A40" s="30" t="s">
        <v>209</v>
      </c>
      <c r="B40" s="31" t="s">
        <v>105</v>
      </c>
      <c r="C40" s="51" t="s">
        <v>206</v>
      </c>
      <c r="D40" s="32">
        <v>147.96633333333301</v>
      </c>
      <c r="E40" s="33">
        <v>0</v>
      </c>
      <c r="F40" s="34">
        <v>21.5133333333333</v>
      </c>
      <c r="G40" s="32">
        <v>6.22</v>
      </c>
      <c r="H40" s="32"/>
      <c r="I40" s="36">
        <v>59.98</v>
      </c>
      <c r="J40" s="34"/>
      <c r="K40" s="36">
        <v>2.95333333333333</v>
      </c>
      <c r="L40" s="55">
        <v>1.89333333333333</v>
      </c>
      <c r="M40" s="36">
        <v>48.546666666666702</v>
      </c>
      <c r="N40" s="56">
        <v>357.87666666666701</v>
      </c>
      <c r="O40" s="56"/>
      <c r="P40" s="42" t="s">
        <v>140</v>
      </c>
      <c r="Q40" s="43">
        <v>40.5</v>
      </c>
      <c r="R40" s="39">
        <v>1.08</v>
      </c>
    </row>
    <row r="41" spans="1:18" x14ac:dyDescent="0.3">
      <c r="A41" s="30" t="s">
        <v>210</v>
      </c>
      <c r="B41" s="31" t="s">
        <v>211</v>
      </c>
      <c r="C41" s="51" t="s">
        <v>206</v>
      </c>
      <c r="D41" s="32">
        <v>169.06596666666701</v>
      </c>
      <c r="E41" s="33">
        <v>0</v>
      </c>
      <c r="F41" s="34">
        <v>21.23</v>
      </c>
      <c r="G41" s="32">
        <v>8.6933333333333298</v>
      </c>
      <c r="H41" s="32"/>
      <c r="I41" s="36">
        <v>83.82</v>
      </c>
      <c r="J41" s="34"/>
      <c r="K41" s="36">
        <v>2.9866666666666699</v>
      </c>
      <c r="L41" s="55">
        <v>1.88666666666667</v>
      </c>
      <c r="M41" s="36">
        <v>60.533333333333303</v>
      </c>
      <c r="N41" s="56">
        <v>334.90333333333302</v>
      </c>
      <c r="O41" s="56"/>
      <c r="P41" s="37"/>
      <c r="Q41" s="38"/>
      <c r="R41" s="39">
        <v>1.05</v>
      </c>
    </row>
    <row r="42" spans="1:18" x14ac:dyDescent="0.3">
      <c r="A42" s="30" t="s">
        <v>212</v>
      </c>
      <c r="B42" s="31" t="s">
        <v>213</v>
      </c>
      <c r="C42" s="51" t="s">
        <v>206</v>
      </c>
      <c r="D42" s="32">
        <v>134.864566666667</v>
      </c>
      <c r="E42" s="33">
        <v>0</v>
      </c>
      <c r="F42" s="34">
        <v>20.543333333333301</v>
      </c>
      <c r="G42" s="32">
        <v>5.2266666666666701</v>
      </c>
      <c r="H42" s="32"/>
      <c r="I42" s="36">
        <v>55.79</v>
      </c>
      <c r="J42" s="34"/>
      <c r="K42" s="36">
        <v>2.5933333333333302</v>
      </c>
      <c r="L42" s="55">
        <v>1.3233333333333299</v>
      </c>
      <c r="M42" s="36">
        <v>53.5566666666667</v>
      </c>
      <c r="N42" s="56">
        <v>361.84</v>
      </c>
      <c r="O42" s="56"/>
      <c r="P42" s="38"/>
      <c r="Q42" s="38"/>
      <c r="R42" s="39">
        <v>1.1499999999999999</v>
      </c>
    </row>
    <row r="43" spans="1:18" x14ac:dyDescent="0.3">
      <c r="A43" s="30" t="s">
        <v>214</v>
      </c>
      <c r="B43" s="31" t="s">
        <v>215</v>
      </c>
      <c r="C43" s="51" t="s">
        <v>206</v>
      </c>
      <c r="D43" s="32">
        <v>133.46889999999999</v>
      </c>
      <c r="E43" s="33">
        <v>0</v>
      </c>
      <c r="F43" s="34">
        <v>21.723333333333301</v>
      </c>
      <c r="G43" s="32">
        <v>4.5133333333333301</v>
      </c>
      <c r="H43" s="32"/>
      <c r="I43" s="36">
        <v>55.61</v>
      </c>
      <c r="J43" s="34"/>
      <c r="K43" s="36">
        <v>3.29666666666667</v>
      </c>
      <c r="L43" s="55">
        <v>1.78</v>
      </c>
      <c r="M43" s="36">
        <v>49.13</v>
      </c>
      <c r="N43" s="56">
        <v>317.613333333333</v>
      </c>
      <c r="O43" s="56"/>
      <c r="P43" s="42" t="s">
        <v>140</v>
      </c>
      <c r="Q43" s="43">
        <v>41.59</v>
      </c>
      <c r="R43" s="39"/>
    </row>
    <row r="44" spans="1:18" x14ac:dyDescent="0.3">
      <c r="A44" s="30" t="s">
        <v>216</v>
      </c>
      <c r="B44" s="31" t="s">
        <v>217</v>
      </c>
      <c r="C44" s="30" t="s">
        <v>139</v>
      </c>
      <c r="D44" s="33">
        <v>23.8884122573733</v>
      </c>
      <c r="E44" s="33">
        <v>4.7522499999999903</v>
      </c>
      <c r="F44" s="33">
        <v>1.8687499999999999</v>
      </c>
      <c r="G44" s="45">
        <v>0.28233333333333299</v>
      </c>
      <c r="H44" s="45"/>
      <c r="I44" s="44"/>
      <c r="J44" s="33">
        <v>2.0483333333333298</v>
      </c>
      <c r="K44" s="48">
        <v>56.795333333333303</v>
      </c>
      <c r="L44" s="33">
        <v>3.0766666666666702</v>
      </c>
      <c r="M44" s="48">
        <v>9.3936666666666699</v>
      </c>
      <c r="N44" s="48">
        <v>411.79233333333298</v>
      </c>
      <c r="O44" s="48"/>
      <c r="P44" s="37"/>
      <c r="Q44" s="38"/>
      <c r="R44" s="39"/>
    </row>
    <row r="45" spans="1:18" x14ac:dyDescent="0.3">
      <c r="A45" s="30" t="s">
        <v>218</v>
      </c>
      <c r="B45" s="31" t="s">
        <v>62</v>
      </c>
      <c r="C45" s="30" t="s">
        <v>139</v>
      </c>
      <c r="D45" s="34">
        <v>39.420046376811598</v>
      </c>
      <c r="E45" s="33">
        <v>8.8531884057971002</v>
      </c>
      <c r="F45" s="34">
        <v>1.7101449275362299</v>
      </c>
      <c r="G45" s="40">
        <v>0.08</v>
      </c>
      <c r="H45" s="40"/>
      <c r="I45" s="44"/>
      <c r="J45" s="34">
        <v>2.1866666666666701</v>
      </c>
      <c r="K45" s="41">
        <v>14</v>
      </c>
      <c r="L45" s="34">
        <v>0.20333333333333301</v>
      </c>
      <c r="M45" s="41">
        <v>0.59666666666666701</v>
      </c>
      <c r="N45" s="41">
        <v>176.11666666666699</v>
      </c>
      <c r="O45" s="41"/>
      <c r="P45" s="42" t="s">
        <v>140</v>
      </c>
      <c r="Q45" s="43">
        <v>3.2</v>
      </c>
      <c r="R45" s="39">
        <v>1.64</v>
      </c>
    </row>
    <row r="46" spans="1:18" x14ac:dyDescent="0.3">
      <c r="A46" s="30" t="s">
        <v>219</v>
      </c>
      <c r="B46" s="31" t="s">
        <v>103</v>
      </c>
      <c r="C46" s="30" t="s">
        <v>139</v>
      </c>
      <c r="D46" s="34">
        <v>19.515885507246399</v>
      </c>
      <c r="E46" s="33">
        <v>3.3707246376811599</v>
      </c>
      <c r="F46" s="34">
        <v>1.86594202898551</v>
      </c>
      <c r="G46" s="40">
        <v>0.35</v>
      </c>
      <c r="H46" s="40"/>
      <c r="I46" s="44"/>
      <c r="J46" s="34">
        <v>3.55</v>
      </c>
      <c r="K46" s="41">
        <v>79.853333333333296</v>
      </c>
      <c r="L46" s="34">
        <v>0.64666666666666694</v>
      </c>
      <c r="M46" s="41">
        <v>1.6033333333333299</v>
      </c>
      <c r="N46" s="41">
        <v>206.43666666666701</v>
      </c>
      <c r="O46" s="41"/>
      <c r="P46" s="42" t="s">
        <v>164</v>
      </c>
      <c r="Q46" s="43">
        <v>9</v>
      </c>
      <c r="R46" s="39">
        <v>1.18</v>
      </c>
    </row>
    <row r="47" spans="1:18" x14ac:dyDescent="0.3">
      <c r="A47" s="30" t="s">
        <v>220</v>
      </c>
      <c r="B47" s="31" t="s">
        <v>98</v>
      </c>
      <c r="C47" s="30"/>
      <c r="D47" s="34">
        <v>45</v>
      </c>
      <c r="E47" s="33">
        <v>10</v>
      </c>
      <c r="F47" s="34">
        <v>1.1000000000000001</v>
      </c>
      <c r="G47" s="40">
        <v>0</v>
      </c>
      <c r="H47" s="40">
        <v>0</v>
      </c>
      <c r="I47" s="44">
        <v>0</v>
      </c>
      <c r="J47" s="34">
        <v>2.5</v>
      </c>
      <c r="K47" s="41">
        <v>0</v>
      </c>
      <c r="L47" s="34">
        <v>0</v>
      </c>
      <c r="M47" s="41">
        <v>66</v>
      </c>
      <c r="N47" s="41">
        <v>0</v>
      </c>
      <c r="O47" s="41"/>
      <c r="P47" s="42" t="s">
        <v>140</v>
      </c>
      <c r="Q47" s="43">
        <v>14.9</v>
      </c>
      <c r="R47" s="39">
        <v>1</v>
      </c>
    </row>
    <row r="48" spans="1:18" x14ac:dyDescent="0.3">
      <c r="A48" s="30" t="s">
        <v>221</v>
      </c>
      <c r="B48" s="31" t="s">
        <v>72</v>
      </c>
      <c r="C48" s="30" t="s">
        <v>139</v>
      </c>
      <c r="D48" s="34">
        <v>34.135388405797102</v>
      </c>
      <c r="E48" s="33">
        <v>7.66</v>
      </c>
      <c r="F48" s="34">
        <v>1.3224637681159399</v>
      </c>
      <c r="G48" s="40">
        <v>0.17333333333333301</v>
      </c>
      <c r="H48" s="40"/>
      <c r="I48" s="44"/>
      <c r="J48" s="34">
        <v>3.18333333333333</v>
      </c>
      <c r="K48" s="41">
        <v>22.54</v>
      </c>
      <c r="L48" s="34">
        <v>0.18333333333333299</v>
      </c>
      <c r="M48" s="41">
        <v>3.3333333333333299</v>
      </c>
      <c r="N48" s="41">
        <v>314.81333333333299</v>
      </c>
      <c r="O48" s="41"/>
      <c r="P48" s="42" t="s">
        <v>140</v>
      </c>
      <c r="Q48" s="43">
        <v>3.8</v>
      </c>
      <c r="R48" s="39">
        <v>1.17</v>
      </c>
    </row>
    <row r="49" spans="1:18" x14ac:dyDescent="0.3">
      <c r="A49" s="30" t="s">
        <v>222</v>
      </c>
      <c r="B49" s="31" t="s">
        <v>70</v>
      </c>
      <c r="C49" s="30" t="s">
        <v>139</v>
      </c>
      <c r="D49" s="34">
        <v>16.978918840579698</v>
      </c>
      <c r="E49" s="33">
        <v>4.1373913043478296</v>
      </c>
      <c r="F49" s="34">
        <v>0.69927536231884102</v>
      </c>
      <c r="G49" s="40">
        <v>0.06</v>
      </c>
      <c r="H49" s="40"/>
      <c r="I49" s="44"/>
      <c r="J49" s="34">
        <v>1.28</v>
      </c>
      <c r="K49" s="41">
        <v>11.5066666666667</v>
      </c>
      <c r="L49" s="34">
        <v>0.17</v>
      </c>
      <c r="M49" s="41"/>
      <c r="N49" s="41">
        <v>125.99</v>
      </c>
      <c r="O49" s="41"/>
      <c r="P49" s="42" t="s">
        <v>140</v>
      </c>
      <c r="Q49" s="43">
        <v>3.8</v>
      </c>
      <c r="R49" s="39">
        <v>1.47</v>
      </c>
    </row>
    <row r="50" spans="1:18" x14ac:dyDescent="0.3">
      <c r="A50" s="30" t="s">
        <v>223</v>
      </c>
      <c r="B50" s="57" t="s">
        <v>223</v>
      </c>
      <c r="C50" s="30"/>
      <c r="D50" s="54">
        <v>0</v>
      </c>
      <c r="E50" s="33"/>
      <c r="F50" s="34"/>
      <c r="G50" s="40"/>
      <c r="H50" s="40"/>
      <c r="I50" s="44"/>
      <c r="J50" s="34"/>
      <c r="K50" s="41"/>
      <c r="L50" s="34"/>
      <c r="M50" s="41"/>
      <c r="N50" s="41"/>
      <c r="O50" s="41"/>
      <c r="P50" s="42" t="s">
        <v>173</v>
      </c>
      <c r="Q50" s="43">
        <v>5.49</v>
      </c>
      <c r="R50" s="39">
        <v>1</v>
      </c>
    </row>
    <row r="51" spans="1:18" x14ac:dyDescent="0.3">
      <c r="A51" s="30" t="s">
        <v>224</v>
      </c>
      <c r="B51" s="31" t="s">
        <v>77</v>
      </c>
      <c r="C51" s="30" t="s">
        <v>139</v>
      </c>
      <c r="D51" s="34">
        <v>27.056697101449299</v>
      </c>
      <c r="E51" s="33">
        <v>4.3334782608695601</v>
      </c>
      <c r="F51" s="34">
        <v>2.8731884057971002</v>
      </c>
      <c r="G51" s="34">
        <v>0.54666666666666697</v>
      </c>
      <c r="H51" s="34"/>
      <c r="I51" s="44"/>
      <c r="J51" s="34">
        <v>3.12</v>
      </c>
      <c r="K51" s="41">
        <v>130.86600000000001</v>
      </c>
      <c r="L51" s="34">
        <v>0.453666666666667</v>
      </c>
      <c r="M51" s="41">
        <v>6.1710000000000003</v>
      </c>
      <c r="N51" s="41">
        <v>403.446666666667</v>
      </c>
      <c r="O51" s="41"/>
      <c r="P51" s="42" t="s">
        <v>164</v>
      </c>
      <c r="Q51" s="43">
        <v>3</v>
      </c>
      <c r="R51" s="39">
        <v>1.5</v>
      </c>
    </row>
    <row r="52" spans="1:18" x14ac:dyDescent="0.3">
      <c r="A52" s="30" t="s">
        <v>225</v>
      </c>
      <c r="B52" s="31" t="s">
        <v>226</v>
      </c>
      <c r="C52" s="30"/>
      <c r="D52" s="34">
        <v>23</v>
      </c>
      <c r="E52" s="33">
        <v>4.0999999999999996</v>
      </c>
      <c r="F52" s="34">
        <v>1.9</v>
      </c>
      <c r="G52" s="34">
        <v>0</v>
      </c>
      <c r="H52" s="34">
        <v>0</v>
      </c>
      <c r="I52" s="44">
        <v>0</v>
      </c>
      <c r="J52" s="34">
        <v>1.7</v>
      </c>
      <c r="K52" s="41">
        <v>0</v>
      </c>
      <c r="L52" s="34">
        <v>0</v>
      </c>
      <c r="M52" s="41">
        <v>15</v>
      </c>
      <c r="N52" s="41">
        <v>0</v>
      </c>
      <c r="O52" s="41">
        <v>0</v>
      </c>
      <c r="P52" s="42" t="s">
        <v>140</v>
      </c>
      <c r="Q52" s="43">
        <v>16</v>
      </c>
      <c r="R52" s="39">
        <v>1</v>
      </c>
    </row>
    <row r="53" spans="1:18" x14ac:dyDescent="0.3">
      <c r="A53" s="30" t="s">
        <v>227</v>
      </c>
      <c r="B53" s="31" t="s">
        <v>228</v>
      </c>
      <c r="C53" s="30" t="s">
        <v>139</v>
      </c>
      <c r="D53" s="34">
        <v>22.563349275362299</v>
      </c>
      <c r="E53" s="33">
        <v>4.5175362318840602</v>
      </c>
      <c r="F53" s="34">
        <v>1.9057971014492801</v>
      </c>
      <c r="G53" s="40">
        <v>0.21333333333333299</v>
      </c>
      <c r="H53" s="40"/>
      <c r="I53" s="44"/>
      <c r="J53" s="34">
        <v>2.35</v>
      </c>
      <c r="K53" s="41">
        <v>17.82</v>
      </c>
      <c r="L53" s="34">
        <v>0.53333333333333299</v>
      </c>
      <c r="M53" s="41">
        <v>3.4366666666666701</v>
      </c>
      <c r="N53" s="41">
        <v>256.01333333333298</v>
      </c>
      <c r="O53" s="41"/>
      <c r="P53" s="37"/>
      <c r="Q53" s="38"/>
      <c r="R53" s="39">
        <v>2.34</v>
      </c>
    </row>
    <row r="54" spans="1:18" x14ac:dyDescent="0.3">
      <c r="A54" s="51" t="s">
        <v>229</v>
      </c>
      <c r="B54" s="58" t="s">
        <v>230</v>
      </c>
      <c r="C54" s="30" t="s">
        <v>231</v>
      </c>
      <c r="D54" s="59">
        <v>221.48354127513301</v>
      </c>
      <c r="E54" s="59">
        <v>4.5095266396204599</v>
      </c>
      <c r="F54" s="59">
        <v>1.50780669371287</v>
      </c>
      <c r="G54" s="60">
        <v>22.479333333333301</v>
      </c>
      <c r="H54" s="60"/>
      <c r="I54" s="61">
        <f>(66.488+66.65+66.289)/3</f>
        <v>66.475666666666669</v>
      </c>
      <c r="J54" s="62"/>
      <c r="K54" s="63">
        <v>82.733666666666593</v>
      </c>
      <c r="L54" s="60">
        <v>0.30099999999999999</v>
      </c>
      <c r="M54" s="63">
        <v>51.723999999999997</v>
      </c>
      <c r="N54" s="63">
        <v>118.65033333333299</v>
      </c>
      <c r="O54" s="63"/>
      <c r="P54" s="42" t="s">
        <v>16</v>
      </c>
      <c r="Q54" s="43">
        <v>3.55</v>
      </c>
      <c r="R54" s="39">
        <v>1</v>
      </c>
    </row>
    <row r="55" spans="1:18" x14ac:dyDescent="0.3">
      <c r="A55" s="52" t="s">
        <v>52</v>
      </c>
      <c r="B55" s="64" t="s">
        <v>52</v>
      </c>
      <c r="C55" s="30"/>
      <c r="D55" s="65">
        <v>0</v>
      </c>
      <c r="E55" s="59"/>
      <c r="F55" s="59"/>
      <c r="G55" s="60"/>
      <c r="H55" s="60"/>
      <c r="I55" s="61"/>
      <c r="J55" s="62"/>
      <c r="K55" s="63"/>
      <c r="L55" s="60"/>
      <c r="M55" s="63"/>
      <c r="N55" s="63"/>
      <c r="O55" s="63"/>
      <c r="P55" s="42" t="s">
        <v>140</v>
      </c>
      <c r="Q55" s="43">
        <v>12.93</v>
      </c>
      <c r="R55" s="39">
        <v>1</v>
      </c>
    </row>
    <row r="56" spans="1:18" x14ac:dyDescent="0.3">
      <c r="A56" s="51" t="s">
        <v>232</v>
      </c>
      <c r="B56" s="58" t="s">
        <v>233</v>
      </c>
      <c r="C56" s="30" t="s">
        <v>153</v>
      </c>
      <c r="D56" s="59">
        <v>306.31013023105902</v>
      </c>
      <c r="E56" s="59">
        <v>59.493373235066699</v>
      </c>
      <c r="F56" s="59">
        <v>5.4782934315999396</v>
      </c>
      <c r="G56" s="60">
        <v>5.9930000000000003</v>
      </c>
      <c r="H56" s="60"/>
      <c r="I56" s="63">
        <v>20.058666666666699</v>
      </c>
      <c r="J56" s="62"/>
      <c r="K56" s="63">
        <v>195.100666666667</v>
      </c>
      <c r="L56" s="60">
        <v>6.5666666666666706E-2</v>
      </c>
      <c r="M56" s="63">
        <v>120.088666666667</v>
      </c>
      <c r="N56" s="63">
        <v>259.464</v>
      </c>
      <c r="O56" s="63"/>
      <c r="P56" s="42" t="s">
        <v>234</v>
      </c>
      <c r="Q56" s="43">
        <v>124.9</v>
      </c>
      <c r="R56" s="39">
        <v>1</v>
      </c>
    </row>
    <row r="57" spans="1:18" x14ac:dyDescent="0.3">
      <c r="A57" s="51" t="s">
        <v>235</v>
      </c>
      <c r="B57" s="66" t="s">
        <v>235</v>
      </c>
      <c r="C57" s="30"/>
      <c r="D57" s="67">
        <v>0</v>
      </c>
      <c r="E57" s="59"/>
      <c r="F57" s="59"/>
      <c r="G57" s="60"/>
      <c r="H57" s="60"/>
      <c r="I57" s="63"/>
      <c r="J57" s="62"/>
      <c r="K57" s="63"/>
      <c r="L57" s="60"/>
      <c r="M57" s="63"/>
      <c r="N57" s="63"/>
      <c r="O57" s="63"/>
      <c r="P57" s="42" t="s">
        <v>16</v>
      </c>
      <c r="Q57" s="43">
        <v>0.75</v>
      </c>
      <c r="R57" s="39">
        <v>1</v>
      </c>
    </row>
    <row r="58" spans="1:18" x14ac:dyDescent="0.3">
      <c r="A58" s="30" t="s">
        <v>236</v>
      </c>
      <c r="B58" s="31" t="s">
        <v>63</v>
      </c>
      <c r="C58" s="30" t="s">
        <v>166</v>
      </c>
      <c r="D58" s="32">
        <v>73.844704347826095</v>
      </c>
      <c r="E58" s="33">
        <v>13.442173913043501</v>
      </c>
      <c r="F58" s="34">
        <v>4.5978260869565197</v>
      </c>
      <c r="G58" s="32">
        <v>0.38</v>
      </c>
      <c r="H58" s="32"/>
      <c r="I58" s="48"/>
      <c r="J58" s="32">
        <v>5.08</v>
      </c>
      <c r="K58" s="36">
        <v>22.215</v>
      </c>
      <c r="L58" s="32">
        <v>1.38533333333333</v>
      </c>
      <c r="M58" s="36">
        <v>372.10966666666701</v>
      </c>
      <c r="N58" s="36">
        <v>147.12333333333299</v>
      </c>
      <c r="O58" s="36"/>
      <c r="P58" s="42" t="s">
        <v>16</v>
      </c>
      <c r="Q58" s="43">
        <v>19.899999999999999</v>
      </c>
      <c r="R58" s="39">
        <v>1</v>
      </c>
    </row>
    <row r="59" spans="1:18" x14ac:dyDescent="0.3">
      <c r="A59" s="30" t="s">
        <v>237</v>
      </c>
      <c r="B59" s="57" t="s">
        <v>237</v>
      </c>
      <c r="C59" s="30"/>
      <c r="D59" s="68">
        <v>0</v>
      </c>
      <c r="E59" s="33"/>
      <c r="F59" s="34"/>
      <c r="G59" s="32"/>
      <c r="H59" s="32"/>
      <c r="I59" s="48"/>
      <c r="J59" s="32"/>
      <c r="K59" s="36"/>
      <c r="L59" s="32"/>
      <c r="M59" s="36"/>
      <c r="N59" s="36"/>
      <c r="O59" s="36"/>
      <c r="P59" s="42" t="s">
        <v>140</v>
      </c>
      <c r="Q59" s="43">
        <v>15.5</v>
      </c>
      <c r="R59" s="39">
        <v>1.03</v>
      </c>
    </row>
    <row r="60" spans="1:18" x14ac:dyDescent="0.3">
      <c r="A60" s="30" t="s">
        <v>238</v>
      </c>
      <c r="B60" s="57" t="s">
        <v>238</v>
      </c>
      <c r="C60" s="30"/>
      <c r="D60" s="68">
        <v>0</v>
      </c>
      <c r="E60" s="33"/>
      <c r="F60" s="34"/>
      <c r="G60" s="32"/>
      <c r="H60" s="32"/>
      <c r="I60" s="48"/>
      <c r="J60" s="32"/>
      <c r="K60" s="36"/>
      <c r="L60" s="32"/>
      <c r="M60" s="36"/>
      <c r="N60" s="36"/>
      <c r="O60" s="36"/>
      <c r="P60" s="42" t="s">
        <v>164</v>
      </c>
      <c r="Q60" s="43">
        <v>2.2000000000000002</v>
      </c>
      <c r="R60" s="39">
        <v>1.71</v>
      </c>
    </row>
    <row r="61" spans="1:18" x14ac:dyDescent="0.3">
      <c r="A61" s="30" t="s">
        <v>239</v>
      </c>
      <c r="B61" s="31" t="s">
        <v>75</v>
      </c>
      <c r="C61" s="30" t="s">
        <v>139</v>
      </c>
      <c r="D61" s="34">
        <v>16.0956942028985</v>
      </c>
      <c r="E61" s="33">
        <v>2.5736231884057998</v>
      </c>
      <c r="F61" s="34">
        <v>1.9963768115942</v>
      </c>
      <c r="G61" s="40">
        <v>0.24333333333333301</v>
      </c>
      <c r="H61" s="40"/>
      <c r="I61" s="44"/>
      <c r="J61" s="34">
        <v>2.1</v>
      </c>
      <c r="K61" s="41">
        <v>97.506666666666703</v>
      </c>
      <c r="L61" s="34">
        <v>0.357333333333333</v>
      </c>
      <c r="M61" s="41">
        <v>17.094833333333298</v>
      </c>
      <c r="N61" s="41">
        <v>336.006666666667</v>
      </c>
      <c r="O61" s="41"/>
      <c r="P61" s="42" t="s">
        <v>164</v>
      </c>
      <c r="Q61" s="43">
        <v>3.5</v>
      </c>
      <c r="R61" s="39">
        <v>1.78</v>
      </c>
    </row>
    <row r="62" spans="1:18" x14ac:dyDescent="0.3">
      <c r="A62" s="30" t="s">
        <v>240</v>
      </c>
      <c r="B62" s="31" t="s">
        <v>241</v>
      </c>
      <c r="C62" s="30" t="s">
        <v>139</v>
      </c>
      <c r="D62" s="32">
        <v>360.86969855072499</v>
      </c>
      <c r="E62" s="33">
        <v>87.898985507246394</v>
      </c>
      <c r="F62" s="34">
        <v>1.5543478260869601</v>
      </c>
      <c r="G62" s="32">
        <v>0.276666666666667</v>
      </c>
      <c r="H62" s="32"/>
      <c r="I62" s="44"/>
      <c r="J62" s="32">
        <v>6.39</v>
      </c>
      <c r="K62" s="36">
        <v>64.873333333333306</v>
      </c>
      <c r="L62" s="32">
        <v>1.0933333333333299</v>
      </c>
      <c r="M62" s="36">
        <v>1.0233333333333301</v>
      </c>
      <c r="N62" s="36">
        <v>340.13</v>
      </c>
      <c r="O62" s="36"/>
      <c r="P62" s="42" t="s">
        <v>173</v>
      </c>
      <c r="Q62" s="43">
        <v>2.9</v>
      </c>
      <c r="R62" s="39">
        <v>1</v>
      </c>
    </row>
    <row r="63" spans="1:18" x14ac:dyDescent="0.3">
      <c r="A63" s="30" t="s">
        <v>58</v>
      </c>
      <c r="B63" s="57" t="s">
        <v>58</v>
      </c>
      <c r="C63" s="30"/>
      <c r="D63" s="68">
        <v>0</v>
      </c>
      <c r="E63" s="33"/>
      <c r="F63" s="34"/>
      <c r="G63" s="32"/>
      <c r="H63" s="32"/>
      <c r="I63" s="44"/>
      <c r="J63" s="32"/>
      <c r="K63" s="36"/>
      <c r="L63" s="32"/>
      <c r="M63" s="36"/>
      <c r="N63" s="36"/>
      <c r="O63" s="36"/>
      <c r="P63" s="42" t="s">
        <v>140</v>
      </c>
      <c r="Q63" s="43">
        <v>4.6500000000000004</v>
      </c>
      <c r="R63" s="39">
        <v>1</v>
      </c>
    </row>
    <row r="64" spans="1:18" x14ac:dyDescent="0.3">
      <c r="A64" s="30" t="s">
        <v>242</v>
      </c>
      <c r="B64" s="31" t="s">
        <v>243</v>
      </c>
      <c r="C64" s="50" t="s">
        <v>168</v>
      </c>
      <c r="D64" s="34">
        <v>360.47297855072497</v>
      </c>
      <c r="E64" s="33">
        <v>75.092550724637704</v>
      </c>
      <c r="F64" s="34">
        <v>9.7907826086956504</v>
      </c>
      <c r="G64" s="34">
        <v>1.36666666666667</v>
      </c>
      <c r="H64" s="34"/>
      <c r="I64" s="41"/>
      <c r="J64" s="34">
        <v>2.3466666666666698</v>
      </c>
      <c r="K64" s="41">
        <v>17.863333333333301</v>
      </c>
      <c r="L64" s="34">
        <v>0.95</v>
      </c>
      <c r="M64" s="41">
        <v>0.73666666666666702</v>
      </c>
      <c r="N64" s="41">
        <v>151.36666666666699</v>
      </c>
      <c r="O64" s="41"/>
      <c r="P64" s="42" t="s">
        <v>140</v>
      </c>
      <c r="Q64" s="43">
        <v>4.5599999999999996</v>
      </c>
      <c r="R64" s="39">
        <v>1</v>
      </c>
    </row>
    <row r="65" spans="1:18" x14ac:dyDescent="0.3">
      <c r="A65" s="30" t="s">
        <v>244</v>
      </c>
      <c r="B65" s="57" t="s">
        <v>244</v>
      </c>
      <c r="C65" s="50"/>
      <c r="D65" s="69">
        <v>0</v>
      </c>
      <c r="E65" s="33"/>
      <c r="F65" s="34"/>
      <c r="G65" s="34"/>
      <c r="H65" s="34"/>
      <c r="I65" s="41"/>
      <c r="J65" s="34"/>
      <c r="K65" s="41"/>
      <c r="L65" s="34"/>
      <c r="M65" s="41"/>
      <c r="N65" s="41"/>
      <c r="O65" s="41"/>
      <c r="P65" s="42" t="s">
        <v>140</v>
      </c>
      <c r="Q65" s="43">
        <v>15.5</v>
      </c>
      <c r="R65" s="39">
        <v>1.03</v>
      </c>
    </row>
    <row r="66" spans="1:18" x14ac:dyDescent="0.3">
      <c r="A66" s="30" t="s">
        <v>245</v>
      </c>
      <c r="B66" s="31" t="s">
        <v>246</v>
      </c>
      <c r="C66" s="30" t="s">
        <v>139</v>
      </c>
      <c r="D66" s="33">
        <v>38.723236375411297</v>
      </c>
      <c r="E66" s="33">
        <v>7.7583333333333302</v>
      </c>
      <c r="F66" s="33">
        <v>4.1666666666666696</v>
      </c>
      <c r="G66" s="45">
        <v>0.102666666666667</v>
      </c>
      <c r="H66" s="45"/>
      <c r="I66" s="48"/>
      <c r="J66" s="33">
        <v>1.966</v>
      </c>
      <c r="K66" s="48">
        <v>14.482666666666701</v>
      </c>
      <c r="L66" s="33">
        <v>0.82033333333333402</v>
      </c>
      <c r="M66" s="46">
        <v>1.7929999999999999</v>
      </c>
      <c r="N66" s="48">
        <v>189.21533333333301</v>
      </c>
      <c r="O66" s="48"/>
      <c r="P66" s="42" t="s">
        <v>173</v>
      </c>
      <c r="Q66" s="43">
        <v>9</v>
      </c>
      <c r="R66" s="39">
        <v>1</v>
      </c>
    </row>
    <row r="67" spans="1:18" x14ac:dyDescent="0.3">
      <c r="A67" s="30" t="s">
        <v>247</v>
      </c>
      <c r="B67" s="31" t="s">
        <v>42</v>
      </c>
      <c r="C67" s="30" t="s">
        <v>166</v>
      </c>
      <c r="D67" s="32">
        <v>329.026736231884</v>
      </c>
      <c r="E67" s="33">
        <v>61.221449275362303</v>
      </c>
      <c r="F67" s="34">
        <v>19.981884057971001</v>
      </c>
      <c r="G67" s="32">
        <v>1.2566666666666699</v>
      </c>
      <c r="H67" s="32"/>
      <c r="I67" s="48"/>
      <c r="J67" s="32">
        <v>18.420000000000002</v>
      </c>
      <c r="K67" s="36">
        <v>122.57</v>
      </c>
      <c r="L67" s="32">
        <v>7.9866666666666699</v>
      </c>
      <c r="M67" s="36"/>
      <c r="N67" s="36">
        <v>1352.4566666666699</v>
      </c>
      <c r="O67" s="36"/>
      <c r="P67" s="42" t="s">
        <v>140</v>
      </c>
      <c r="Q67" s="43">
        <v>11.59</v>
      </c>
      <c r="R67" s="39">
        <v>1.03</v>
      </c>
    </row>
    <row r="68" spans="1:18" x14ac:dyDescent="0.3">
      <c r="A68" s="30" t="s">
        <v>248</v>
      </c>
      <c r="B68" s="31" t="s">
        <v>249</v>
      </c>
      <c r="C68" s="30" t="s">
        <v>166</v>
      </c>
      <c r="D68" s="32">
        <v>323.56571159420298</v>
      </c>
      <c r="E68" s="33">
        <v>58.752463768116002</v>
      </c>
      <c r="F68" s="34">
        <v>21.344202898550702</v>
      </c>
      <c r="G68" s="32">
        <v>1.24</v>
      </c>
      <c r="H68" s="32"/>
      <c r="I68" s="48"/>
      <c r="J68" s="32">
        <v>21.8333333333333</v>
      </c>
      <c r="K68" s="36">
        <v>110.90333333333299</v>
      </c>
      <c r="L68" s="32">
        <v>6.4633333333333303</v>
      </c>
      <c r="M68" s="36"/>
      <c r="N68" s="36">
        <v>1415.68</v>
      </c>
      <c r="O68" s="36"/>
      <c r="P68" s="37"/>
      <c r="Q68" s="38"/>
      <c r="R68" s="39">
        <v>1.03</v>
      </c>
    </row>
    <row r="69" spans="1:18" x14ac:dyDescent="0.3">
      <c r="A69" s="30" t="s">
        <v>250</v>
      </c>
      <c r="B69" s="31" t="s">
        <v>251</v>
      </c>
      <c r="C69" s="30" t="s">
        <v>201</v>
      </c>
      <c r="D69" s="33">
        <v>89.722066651121807</v>
      </c>
      <c r="E69" s="33">
        <v>43.911333347956301</v>
      </c>
      <c r="F69" s="33">
        <v>0.47533331871032702</v>
      </c>
      <c r="G69" s="45">
        <v>7.3333333333333306E-2</v>
      </c>
      <c r="H69" s="45"/>
      <c r="I69" s="48"/>
      <c r="J69" s="33"/>
      <c r="K69" s="48" t="s">
        <v>252</v>
      </c>
      <c r="L69" s="33" t="s">
        <v>252</v>
      </c>
      <c r="M69" s="48">
        <v>10052.411333333301</v>
      </c>
      <c r="N69" s="48" t="s">
        <v>252</v>
      </c>
      <c r="O69" s="48"/>
      <c r="P69" s="37"/>
      <c r="Q69" s="38"/>
      <c r="R69" s="39">
        <v>1</v>
      </c>
    </row>
    <row r="70" spans="1:18" x14ac:dyDescent="0.3">
      <c r="A70" s="30" t="s">
        <v>84</v>
      </c>
      <c r="B70" s="57" t="s">
        <v>84</v>
      </c>
      <c r="C70" s="30"/>
      <c r="D70" s="70">
        <v>0</v>
      </c>
      <c r="E70" s="33"/>
      <c r="F70" s="33"/>
      <c r="G70" s="45"/>
      <c r="H70" s="45"/>
      <c r="I70" s="48"/>
      <c r="J70" s="33"/>
      <c r="K70" s="48"/>
      <c r="L70" s="33"/>
      <c r="M70" s="48"/>
      <c r="N70" s="48"/>
      <c r="O70" s="48"/>
      <c r="P70" s="42" t="s">
        <v>173</v>
      </c>
      <c r="Q70" s="43">
        <v>18.5</v>
      </c>
      <c r="R70" s="39">
        <v>1</v>
      </c>
    </row>
    <row r="71" spans="1:18" x14ac:dyDescent="0.3">
      <c r="A71" s="30" t="s">
        <v>253</v>
      </c>
      <c r="B71" s="31" t="s">
        <v>254</v>
      </c>
      <c r="C71" s="51" t="s">
        <v>206</v>
      </c>
      <c r="D71" s="32">
        <v>161.47473333333301</v>
      </c>
      <c r="E71" s="33">
        <v>0</v>
      </c>
      <c r="F71" s="34">
        <v>17.093333333333302</v>
      </c>
      <c r="G71" s="32">
        <v>9.81</v>
      </c>
      <c r="H71" s="32"/>
      <c r="I71" s="36">
        <v>97.4</v>
      </c>
      <c r="J71" s="34"/>
      <c r="K71" s="36">
        <v>8</v>
      </c>
      <c r="L71" s="32">
        <v>0.70333333333333303</v>
      </c>
      <c r="M71" s="36">
        <v>94.956666666666706</v>
      </c>
      <c r="N71" s="36">
        <v>274.73333333333301</v>
      </c>
      <c r="O71" s="36"/>
      <c r="P71" s="37"/>
      <c r="Q71" s="38"/>
      <c r="R71" s="39"/>
    </row>
    <row r="72" spans="1:18" x14ac:dyDescent="0.3">
      <c r="A72" s="30" t="s">
        <v>255</v>
      </c>
      <c r="B72" s="31" t="s">
        <v>256</v>
      </c>
      <c r="C72" s="51" t="s">
        <v>206</v>
      </c>
      <c r="D72" s="32">
        <v>119.947466666667</v>
      </c>
      <c r="E72" s="33">
        <v>1.9999999999996999E-2</v>
      </c>
      <c r="F72" s="34">
        <v>17.813333333333301</v>
      </c>
      <c r="G72" s="32">
        <v>4.85666666666667</v>
      </c>
      <c r="H72" s="32"/>
      <c r="I72" s="36">
        <v>90.56</v>
      </c>
      <c r="J72" s="34"/>
      <c r="K72" s="36">
        <v>7.97</v>
      </c>
      <c r="L72" s="32">
        <v>0.77666666666666695</v>
      </c>
      <c r="M72" s="36">
        <v>98.366666666666703</v>
      </c>
      <c r="N72" s="36">
        <v>291.19</v>
      </c>
      <c r="O72" s="36"/>
      <c r="P72" s="37"/>
      <c r="Q72" s="38"/>
      <c r="R72" s="39">
        <v>1.5</v>
      </c>
    </row>
    <row r="73" spans="1:18" x14ac:dyDescent="0.3">
      <c r="A73" s="30" t="s">
        <v>257</v>
      </c>
      <c r="B73" s="31" t="s">
        <v>95</v>
      </c>
      <c r="C73" s="51" t="s">
        <v>206</v>
      </c>
      <c r="D73" s="32">
        <v>119.15926666666699</v>
      </c>
      <c r="E73" s="33">
        <v>0</v>
      </c>
      <c r="F73" s="34">
        <v>21.526666666666699</v>
      </c>
      <c r="G73" s="32">
        <v>3.02</v>
      </c>
      <c r="H73" s="32"/>
      <c r="I73" s="36">
        <v>58.683</v>
      </c>
      <c r="J73" s="32"/>
      <c r="K73" s="36">
        <v>7.3633333333333297</v>
      </c>
      <c r="L73" s="32">
        <v>0.43333333333333302</v>
      </c>
      <c r="M73" s="36">
        <v>56.14</v>
      </c>
      <c r="N73" s="36">
        <v>267.08666666666699</v>
      </c>
      <c r="O73" s="36"/>
      <c r="P73" s="42" t="s">
        <v>140</v>
      </c>
      <c r="Q73" s="43">
        <v>19.75</v>
      </c>
      <c r="R73" s="39">
        <v>1.39</v>
      </c>
    </row>
    <row r="74" spans="1:18" x14ac:dyDescent="0.3">
      <c r="A74" s="30" t="s">
        <v>258</v>
      </c>
      <c r="B74" s="31" t="s">
        <v>91</v>
      </c>
      <c r="C74" s="51" t="s">
        <v>206</v>
      </c>
      <c r="D74" s="32">
        <v>254.53219999999999</v>
      </c>
      <c r="E74" s="33">
        <v>0</v>
      </c>
      <c r="F74" s="34">
        <v>15.46</v>
      </c>
      <c r="G74" s="32">
        <v>20.9</v>
      </c>
      <c r="H74" s="32"/>
      <c r="I74" s="36">
        <v>87.63</v>
      </c>
      <c r="J74" s="32"/>
      <c r="K74" s="36">
        <v>7.09</v>
      </c>
      <c r="L74" s="32">
        <v>0.71</v>
      </c>
      <c r="M74" s="36">
        <v>68.266666666666694</v>
      </c>
      <c r="N74" s="36">
        <v>190.19333333333299</v>
      </c>
      <c r="O74" s="36"/>
      <c r="P74" s="42" t="s">
        <v>140</v>
      </c>
      <c r="Q74" s="43">
        <v>13.85</v>
      </c>
      <c r="R74" s="39">
        <v>1.31</v>
      </c>
    </row>
    <row r="75" spans="1:18" x14ac:dyDescent="0.3">
      <c r="A75" s="30" t="s">
        <v>259</v>
      </c>
      <c r="B75" s="31" t="s">
        <v>260</v>
      </c>
      <c r="C75" s="51" t="s">
        <v>206</v>
      </c>
      <c r="D75" s="32">
        <v>161.7963</v>
      </c>
      <c r="E75" s="33">
        <v>0</v>
      </c>
      <c r="F75" s="34">
        <v>17.57</v>
      </c>
      <c r="G75" s="32">
        <v>9.6199999999999992</v>
      </c>
      <c r="H75" s="32"/>
      <c r="I75" s="36">
        <v>84.09</v>
      </c>
      <c r="J75" s="32"/>
      <c r="K75" s="36">
        <v>6.2933333333333303</v>
      </c>
      <c r="L75" s="32">
        <v>0.90333333333333299</v>
      </c>
      <c r="M75" s="36">
        <v>79.746666666666698</v>
      </c>
      <c r="N75" s="36">
        <v>241.08666666666701</v>
      </c>
      <c r="O75" s="36"/>
      <c r="P75" s="37"/>
      <c r="Q75" s="38"/>
      <c r="R75" s="39"/>
    </row>
    <row r="76" spans="1:18" x14ac:dyDescent="0.3">
      <c r="A76" s="52" t="s">
        <v>261</v>
      </c>
      <c r="B76" s="64" t="s">
        <v>262</v>
      </c>
      <c r="C76" s="51"/>
      <c r="D76" s="68">
        <v>0</v>
      </c>
      <c r="E76" s="33"/>
      <c r="F76" s="34"/>
      <c r="G76" s="32"/>
      <c r="H76" s="32"/>
      <c r="I76" s="36"/>
      <c r="J76" s="32"/>
      <c r="K76" s="36"/>
      <c r="L76" s="32"/>
      <c r="M76" s="36"/>
      <c r="N76" s="36"/>
      <c r="O76" s="36"/>
      <c r="P76" s="42" t="s">
        <v>16</v>
      </c>
      <c r="Q76" s="43">
        <v>2.85</v>
      </c>
      <c r="R76" s="39">
        <v>1</v>
      </c>
    </row>
    <row r="77" spans="1:18" x14ac:dyDescent="0.3">
      <c r="A77" s="52" t="s">
        <v>54</v>
      </c>
      <c r="B77" s="64" t="s">
        <v>54</v>
      </c>
      <c r="C77" s="51"/>
      <c r="D77" s="68">
        <v>0</v>
      </c>
      <c r="E77" s="33"/>
      <c r="F77" s="34"/>
      <c r="G77" s="32"/>
      <c r="H77" s="32"/>
      <c r="I77" s="36"/>
      <c r="J77" s="32"/>
      <c r="K77" s="36"/>
      <c r="L77" s="32"/>
      <c r="M77" s="36"/>
      <c r="N77" s="36"/>
      <c r="O77" s="36"/>
      <c r="P77" s="42" t="s">
        <v>140</v>
      </c>
      <c r="Q77" s="43">
        <v>10.95</v>
      </c>
      <c r="R77" s="39">
        <v>1</v>
      </c>
    </row>
    <row r="78" spans="1:18" x14ac:dyDescent="0.3">
      <c r="A78" s="30" t="s">
        <v>263</v>
      </c>
      <c r="B78" s="31" t="s">
        <v>264</v>
      </c>
      <c r="C78" s="30" t="s">
        <v>132</v>
      </c>
      <c r="D78" s="34">
        <v>54.1699304347826</v>
      </c>
      <c r="E78" s="33">
        <v>13.009710144927499</v>
      </c>
      <c r="F78" s="34">
        <v>1.0869565217391299</v>
      </c>
      <c r="G78" s="40">
        <v>0.44</v>
      </c>
      <c r="H78" s="40"/>
      <c r="I78" s="35"/>
      <c r="J78" s="34">
        <v>6.2233333333333301</v>
      </c>
      <c r="K78" s="41">
        <v>4.4513333333333298</v>
      </c>
      <c r="L78" s="34">
        <v>0.17</v>
      </c>
      <c r="M78" s="41"/>
      <c r="N78" s="41">
        <v>197.58</v>
      </c>
      <c r="O78" s="41"/>
      <c r="P78" s="37"/>
      <c r="Q78" s="38"/>
      <c r="R78" s="39">
        <v>1.22</v>
      </c>
    </row>
    <row r="79" spans="1:18" x14ac:dyDescent="0.3">
      <c r="A79" s="30" t="s">
        <v>265</v>
      </c>
      <c r="B79" s="31" t="s">
        <v>266</v>
      </c>
      <c r="C79" s="30" t="s">
        <v>166</v>
      </c>
      <c r="D79" s="33">
        <v>354.70287658910001</v>
      </c>
      <c r="E79" s="33">
        <v>57.884166666666701</v>
      </c>
      <c r="F79" s="33">
        <v>21.2291666666667</v>
      </c>
      <c r="G79" s="45">
        <v>5.43</v>
      </c>
      <c r="H79" s="45"/>
      <c r="I79" s="48"/>
      <c r="J79" s="33">
        <v>12.356666666666699</v>
      </c>
      <c r="K79" s="48">
        <v>114.359333333333</v>
      </c>
      <c r="L79" s="33">
        <v>5.3776666666666699</v>
      </c>
      <c r="M79" s="46">
        <v>5.194</v>
      </c>
      <c r="N79" s="46">
        <v>1115.70166666667</v>
      </c>
      <c r="O79" s="46"/>
      <c r="P79" s="42" t="s">
        <v>140</v>
      </c>
      <c r="Q79" s="43">
        <v>15.5</v>
      </c>
      <c r="R79" s="39">
        <v>1.02</v>
      </c>
    </row>
    <row r="80" spans="1:18" x14ac:dyDescent="0.3">
      <c r="A80" s="30" t="s">
        <v>68</v>
      </c>
      <c r="B80" s="31" t="s">
        <v>68</v>
      </c>
      <c r="C80" s="30"/>
      <c r="D80" s="33">
        <v>66</v>
      </c>
      <c r="E80" s="33">
        <v>15</v>
      </c>
      <c r="F80" s="33">
        <v>0</v>
      </c>
      <c r="G80" s="45">
        <v>0</v>
      </c>
      <c r="H80" s="45">
        <v>0</v>
      </c>
      <c r="I80" s="48">
        <v>0</v>
      </c>
      <c r="J80" s="33">
        <v>2.5</v>
      </c>
      <c r="K80" s="48">
        <v>0</v>
      </c>
      <c r="L80" s="33">
        <v>0</v>
      </c>
      <c r="M80" s="46">
        <v>26</v>
      </c>
      <c r="N80" s="46">
        <v>0</v>
      </c>
      <c r="O80" s="46"/>
      <c r="P80" s="42" t="s">
        <v>140</v>
      </c>
      <c r="Q80" s="43">
        <v>19.5</v>
      </c>
      <c r="R80" s="39">
        <v>1</v>
      </c>
    </row>
    <row r="81" spans="1:18" x14ac:dyDescent="0.3">
      <c r="A81" s="30" t="s">
        <v>267</v>
      </c>
      <c r="B81" s="31" t="s">
        <v>268</v>
      </c>
      <c r="C81" s="30" t="s">
        <v>132</v>
      </c>
      <c r="D81" s="33">
        <v>45.701038780629602</v>
      </c>
      <c r="E81" s="33">
        <v>11.53375</v>
      </c>
      <c r="F81" s="33">
        <v>1.0562499999999999</v>
      </c>
      <c r="G81" s="45">
        <v>7.5333333333333294E-2</v>
      </c>
      <c r="H81" s="45"/>
      <c r="I81" s="35"/>
      <c r="J81" s="33">
        <v>1.782</v>
      </c>
      <c r="K81" s="48">
        <v>31.466666666666701</v>
      </c>
      <c r="L81" s="33">
        <v>0.12</v>
      </c>
      <c r="M81" s="48">
        <v>1.111</v>
      </c>
      <c r="N81" s="48">
        <v>129.87</v>
      </c>
      <c r="O81" s="48"/>
      <c r="P81" s="37"/>
      <c r="Q81" s="38"/>
      <c r="R81" s="39">
        <v>1.59</v>
      </c>
    </row>
    <row r="82" spans="1:18" x14ac:dyDescent="0.3">
      <c r="A82" s="30" t="s">
        <v>269</v>
      </c>
      <c r="B82" s="31" t="s">
        <v>270</v>
      </c>
      <c r="C82" s="30" t="s">
        <v>132</v>
      </c>
      <c r="D82" s="33">
        <v>39.336093944132401</v>
      </c>
      <c r="E82" s="33">
        <v>9.1674166666666803</v>
      </c>
      <c r="F82" s="33">
        <v>0.71458333333333401</v>
      </c>
      <c r="G82" s="45">
        <v>0.119333333333333</v>
      </c>
      <c r="H82" s="45"/>
      <c r="I82" s="35"/>
      <c r="J82" s="33">
        <v>0.42399999999999999</v>
      </c>
      <c r="K82" s="48">
        <v>7.73633333333333</v>
      </c>
      <c r="L82" s="33"/>
      <c r="M82" s="71"/>
      <c r="N82" s="48">
        <v>128.744666666667</v>
      </c>
      <c r="O82" s="48"/>
      <c r="P82" s="37"/>
      <c r="Q82" s="38"/>
      <c r="R82" s="39">
        <v>1</v>
      </c>
    </row>
    <row r="83" spans="1:18" x14ac:dyDescent="0.3">
      <c r="A83" s="30" t="s">
        <v>271</v>
      </c>
      <c r="B83" s="31" t="s">
        <v>272</v>
      </c>
      <c r="C83" s="30" t="s">
        <v>132</v>
      </c>
      <c r="D83" s="34">
        <v>36.773765217391301</v>
      </c>
      <c r="E83" s="33">
        <v>8.9465217391304392</v>
      </c>
      <c r="F83" s="34">
        <v>1.0434782608695701</v>
      </c>
      <c r="G83" s="40">
        <v>0.12666666666666701</v>
      </c>
      <c r="H83" s="40"/>
      <c r="I83" s="35"/>
      <c r="J83" s="34">
        <v>0.76666666666666705</v>
      </c>
      <c r="K83" s="41">
        <v>21.885999999999999</v>
      </c>
      <c r="L83" s="34">
        <v>0.09</v>
      </c>
      <c r="M83" s="41"/>
      <c r="N83" s="41">
        <v>162.82</v>
      </c>
      <c r="O83" s="41"/>
      <c r="P83" s="37"/>
      <c r="Q83" s="38"/>
      <c r="R83" s="39">
        <v>1.61</v>
      </c>
    </row>
    <row r="84" spans="1:18" x14ac:dyDescent="0.3">
      <c r="A84" s="30" t="s">
        <v>273</v>
      </c>
      <c r="B84" s="31" t="s">
        <v>274</v>
      </c>
      <c r="C84" s="30" t="s">
        <v>132</v>
      </c>
      <c r="D84" s="34">
        <v>32.709753623188398</v>
      </c>
      <c r="E84" s="33">
        <v>7.5542028985507201</v>
      </c>
      <c r="F84" s="34">
        <v>0.73913043478260898</v>
      </c>
      <c r="G84" s="40">
        <v>7.3333333333333306E-2</v>
      </c>
      <c r="H84" s="40"/>
      <c r="I84" s="35"/>
      <c r="J84" s="34"/>
      <c r="K84" s="41">
        <v>7.3666666666666698</v>
      </c>
      <c r="L84" s="34"/>
      <c r="M84" s="41"/>
      <c r="N84" s="41">
        <v>148.756666666667</v>
      </c>
      <c r="O84" s="41"/>
      <c r="P84" s="38"/>
      <c r="Q84" s="38"/>
      <c r="R84" s="39">
        <v>1</v>
      </c>
    </row>
    <row r="85" spans="1:18" x14ac:dyDescent="0.3">
      <c r="A85" s="30" t="s">
        <v>275</v>
      </c>
      <c r="B85" s="31" t="s">
        <v>276</v>
      </c>
      <c r="C85" s="30" t="s">
        <v>231</v>
      </c>
      <c r="D85" s="32">
        <v>312.57260000000002</v>
      </c>
      <c r="E85" s="33">
        <v>56.996666666666698</v>
      </c>
      <c r="F85" s="34">
        <v>7.67</v>
      </c>
      <c r="G85" s="32">
        <v>6.74</v>
      </c>
      <c r="H85" s="32"/>
      <c r="I85" s="36">
        <v>27.635666666666701</v>
      </c>
      <c r="J85" s="32"/>
      <c r="K85" s="36">
        <v>246.26666666666699</v>
      </c>
      <c r="L85" s="32">
        <v>0.12666666666666701</v>
      </c>
      <c r="M85" s="36">
        <v>93.803333333333299</v>
      </c>
      <c r="N85" s="36">
        <v>328.93</v>
      </c>
      <c r="O85" s="36"/>
      <c r="P85" s="42" t="s">
        <v>16</v>
      </c>
      <c r="Q85" s="43">
        <v>6.7</v>
      </c>
      <c r="R85" s="39">
        <v>1</v>
      </c>
    </row>
    <row r="86" spans="1:18" x14ac:dyDescent="0.3">
      <c r="A86" s="30" t="s">
        <v>277</v>
      </c>
      <c r="B86" s="31" t="s">
        <v>278</v>
      </c>
      <c r="C86" s="30" t="s">
        <v>178</v>
      </c>
      <c r="D86" s="33">
        <v>166.16030161554599</v>
      </c>
      <c r="E86" s="33">
        <v>2.1945999635060498</v>
      </c>
      <c r="F86" s="33">
        <v>1.0140667031606001</v>
      </c>
      <c r="G86" s="45">
        <v>18.364333333333299</v>
      </c>
      <c r="H86" s="45"/>
      <c r="I86" s="48"/>
      <c r="J86" s="33">
        <v>0.68366666666666698</v>
      </c>
      <c r="K86" s="48">
        <v>5.8503333333333298</v>
      </c>
      <c r="L86" s="33">
        <v>0.455666666666667</v>
      </c>
      <c r="M86" s="48">
        <v>44.2946666666667</v>
      </c>
      <c r="N86" s="48">
        <v>143.673</v>
      </c>
      <c r="O86" s="48"/>
      <c r="P86" s="42" t="s">
        <v>16</v>
      </c>
      <c r="Q86" s="43">
        <v>3.45</v>
      </c>
      <c r="R86" s="39">
        <v>1</v>
      </c>
    </row>
    <row r="87" spans="1:18" x14ac:dyDescent="0.3">
      <c r="A87" s="30" t="s">
        <v>279</v>
      </c>
      <c r="B87" s="31" t="s">
        <v>280</v>
      </c>
      <c r="C87" s="30" t="s">
        <v>231</v>
      </c>
      <c r="D87" s="32">
        <v>361.608</v>
      </c>
      <c r="E87" s="33">
        <v>53.043333333333301</v>
      </c>
      <c r="F87" s="34">
        <v>34.69</v>
      </c>
      <c r="G87" s="32">
        <v>0.93333333333333302</v>
      </c>
      <c r="H87" s="32"/>
      <c r="I87" s="36">
        <v>24.785333333333298</v>
      </c>
      <c r="J87" s="72"/>
      <c r="K87" s="36">
        <v>1363.17</v>
      </c>
      <c r="L87" s="32">
        <v>0.92666666666666697</v>
      </c>
      <c r="M87" s="36">
        <v>431.67333333333301</v>
      </c>
      <c r="N87" s="36">
        <v>1555.66333333333</v>
      </c>
      <c r="O87" s="36"/>
      <c r="P87" s="42" t="s">
        <v>234</v>
      </c>
      <c r="Q87" s="43">
        <v>18.89</v>
      </c>
      <c r="R87" s="39">
        <v>1</v>
      </c>
    </row>
    <row r="88" spans="1:18" x14ac:dyDescent="0.3">
      <c r="A88" s="30" t="s">
        <v>281</v>
      </c>
      <c r="B88" s="57" t="s">
        <v>282</v>
      </c>
      <c r="C88" s="30" t="s">
        <v>231</v>
      </c>
      <c r="D88" s="69">
        <v>0</v>
      </c>
      <c r="E88" s="33" t="s">
        <v>283</v>
      </c>
      <c r="F88" s="34" t="s">
        <v>283</v>
      </c>
      <c r="G88" s="34" t="s">
        <v>283</v>
      </c>
      <c r="H88" s="34"/>
      <c r="I88" s="41">
        <v>3.7543333333333302</v>
      </c>
      <c r="J88" s="72"/>
      <c r="K88" s="41">
        <v>133.80666666666701</v>
      </c>
      <c r="L88" s="34"/>
      <c r="M88" s="41">
        <v>51.14</v>
      </c>
      <c r="N88" s="41">
        <v>140.02666666666701</v>
      </c>
      <c r="O88" s="41"/>
      <c r="P88" s="37"/>
      <c r="Q88" s="38"/>
      <c r="R88" s="39">
        <v>1</v>
      </c>
    </row>
    <row r="89" spans="1:18" x14ac:dyDescent="0.3">
      <c r="A89" s="30" t="s">
        <v>284</v>
      </c>
      <c r="B89" s="31" t="s">
        <v>22</v>
      </c>
      <c r="C89" s="30" t="s">
        <v>231</v>
      </c>
      <c r="D89" s="34">
        <v>60</v>
      </c>
      <c r="E89" s="33">
        <v>3.25</v>
      </c>
      <c r="F89" s="34">
        <v>3.22</v>
      </c>
      <c r="G89" s="34">
        <v>4.5199999999999996</v>
      </c>
      <c r="H89" s="34"/>
      <c r="I89" s="41">
        <v>10.49</v>
      </c>
      <c r="J89" s="72">
        <v>0</v>
      </c>
      <c r="K89" s="36">
        <v>122.58</v>
      </c>
      <c r="L89" s="34"/>
      <c r="M89" s="36">
        <v>63.76</v>
      </c>
      <c r="N89" s="36">
        <v>133.19</v>
      </c>
      <c r="O89" s="36"/>
      <c r="P89" s="37"/>
      <c r="Q89" s="38"/>
      <c r="R89" s="39">
        <v>1</v>
      </c>
    </row>
    <row r="90" spans="1:18" x14ac:dyDescent="0.3">
      <c r="A90" s="30" t="s">
        <v>285</v>
      </c>
      <c r="B90" s="31" t="s">
        <v>286</v>
      </c>
      <c r="C90" s="30" t="s">
        <v>231</v>
      </c>
      <c r="D90" s="55">
        <v>496.65030000000002</v>
      </c>
      <c r="E90" s="33">
        <v>39.18</v>
      </c>
      <c r="F90" s="34">
        <v>25.42</v>
      </c>
      <c r="G90" s="55">
        <v>26.9033333333333</v>
      </c>
      <c r="H90" s="55"/>
      <c r="I90" s="36">
        <v>85.255333333333297</v>
      </c>
      <c r="J90" s="72"/>
      <c r="K90" s="56">
        <v>890.27333333333297</v>
      </c>
      <c r="L90" s="55">
        <v>0.52333333333333298</v>
      </c>
      <c r="M90" s="56">
        <v>323.20333333333298</v>
      </c>
      <c r="N90" s="56">
        <v>1131.66333333333</v>
      </c>
      <c r="O90" s="56"/>
      <c r="P90" s="42" t="s">
        <v>234</v>
      </c>
      <c r="Q90" s="43">
        <v>12.19</v>
      </c>
      <c r="R90" s="39">
        <v>1</v>
      </c>
    </row>
    <row r="91" spans="1:18" x14ac:dyDescent="0.3">
      <c r="A91" s="30" t="s">
        <v>287</v>
      </c>
      <c r="B91" s="31" t="s">
        <v>288</v>
      </c>
      <c r="C91" s="30" t="s">
        <v>166</v>
      </c>
      <c r="D91" s="32">
        <v>339.14124020355302</v>
      </c>
      <c r="E91" s="33">
        <v>62.004492753623197</v>
      </c>
      <c r="F91" s="34">
        <v>23.152173913043502</v>
      </c>
      <c r="G91" s="32">
        <v>0.77</v>
      </c>
      <c r="H91" s="32"/>
      <c r="I91" s="48"/>
      <c r="J91" s="32">
        <v>16.936666666666699</v>
      </c>
      <c r="K91" s="36">
        <v>53.523333333333298</v>
      </c>
      <c r="L91" s="32">
        <v>7.0466666666666704</v>
      </c>
      <c r="M91" s="36"/>
      <c r="N91" s="36">
        <v>886.88333333333298</v>
      </c>
      <c r="O91" s="36"/>
      <c r="P91" s="37"/>
      <c r="Q91" s="38"/>
      <c r="R91" s="39">
        <v>1.88</v>
      </c>
    </row>
    <row r="92" spans="1:18" x14ac:dyDescent="0.3">
      <c r="A92" s="30" t="s">
        <v>289</v>
      </c>
      <c r="B92" s="31" t="s">
        <v>290</v>
      </c>
      <c r="C92" s="30" t="s">
        <v>132</v>
      </c>
      <c r="D92" s="33">
        <v>31.8181534301639</v>
      </c>
      <c r="E92" s="33">
        <v>11.0844166666667</v>
      </c>
      <c r="F92" s="33">
        <v>0.93958333333333299</v>
      </c>
      <c r="G92" s="45">
        <v>0.14000000000000001</v>
      </c>
      <c r="H92" s="45"/>
      <c r="I92" s="35"/>
      <c r="J92" s="33">
        <v>1.18166666666667</v>
      </c>
      <c r="K92" s="48">
        <v>50.9836666666667</v>
      </c>
      <c r="L92" s="33">
        <v>0.179666666666667</v>
      </c>
      <c r="M92" s="48">
        <v>1.24833333333333</v>
      </c>
      <c r="N92" s="48">
        <v>128.29333333333301</v>
      </c>
      <c r="O92" s="48"/>
      <c r="P92" s="42" t="s">
        <v>291</v>
      </c>
      <c r="Q92" s="43">
        <v>5.5</v>
      </c>
      <c r="R92" s="39">
        <v>2.2599999999999998</v>
      </c>
    </row>
    <row r="93" spans="1:18" x14ac:dyDescent="0.3">
      <c r="A93" s="30" t="s">
        <v>292</v>
      </c>
      <c r="B93" s="57" t="s">
        <v>292</v>
      </c>
      <c r="C93" s="30"/>
      <c r="D93" s="70"/>
      <c r="E93" s="33"/>
      <c r="F93" s="33"/>
      <c r="G93" s="45"/>
      <c r="H93" s="45"/>
      <c r="I93" s="35"/>
      <c r="J93" s="33"/>
      <c r="K93" s="48"/>
      <c r="L93" s="33"/>
      <c r="M93" s="48"/>
      <c r="N93" s="48"/>
      <c r="O93" s="48"/>
      <c r="P93" s="42" t="s">
        <v>164</v>
      </c>
      <c r="Q93" s="43">
        <v>5</v>
      </c>
      <c r="R93" s="39">
        <v>1</v>
      </c>
    </row>
    <row r="94" spans="1:18" x14ac:dyDescent="0.3">
      <c r="A94" s="30" t="s">
        <v>293</v>
      </c>
      <c r="B94" s="31" t="s">
        <v>294</v>
      </c>
      <c r="C94" s="30" t="s">
        <v>132</v>
      </c>
      <c r="D94" s="33">
        <v>62.531818366289102</v>
      </c>
      <c r="E94" s="33">
        <v>16.588000000000001</v>
      </c>
      <c r="F94" s="33">
        <v>0.22500000000000001</v>
      </c>
      <c r="G94" s="45">
        <v>0.246</v>
      </c>
      <c r="H94" s="45"/>
      <c r="I94" s="35"/>
      <c r="J94" s="47">
        <v>2.02633333333333</v>
      </c>
      <c r="K94" s="46">
        <v>3.3923333333333301</v>
      </c>
      <c r="L94" s="47">
        <v>5.3333333333333302E-2</v>
      </c>
      <c r="M94" s="46">
        <v>1.3180000000000001</v>
      </c>
      <c r="N94" s="46">
        <v>117.477</v>
      </c>
      <c r="O94" s="46"/>
      <c r="P94" s="42" t="s">
        <v>16</v>
      </c>
      <c r="Q94" s="43">
        <v>0.75</v>
      </c>
      <c r="R94" s="39">
        <v>1.25</v>
      </c>
    </row>
    <row r="95" spans="1:18" x14ac:dyDescent="0.3">
      <c r="A95" s="30" t="s">
        <v>295</v>
      </c>
      <c r="B95" s="31" t="s">
        <v>296</v>
      </c>
      <c r="C95" s="30" t="s">
        <v>132</v>
      </c>
      <c r="D95" s="34">
        <v>55.5152000000001</v>
      </c>
      <c r="E95" s="33">
        <v>15.1533333333333</v>
      </c>
      <c r="F95" s="34">
        <v>0.28666666666666701</v>
      </c>
      <c r="G95" s="40"/>
      <c r="H95" s="40"/>
      <c r="I95" s="35"/>
      <c r="J95" s="34">
        <v>1.34666666666667</v>
      </c>
      <c r="K95" s="41">
        <v>1.92333333333333</v>
      </c>
      <c r="L95" s="34">
        <v>9.3333333333333296E-2</v>
      </c>
      <c r="M95" s="41"/>
      <c r="N95" s="41">
        <v>74.713333333333296</v>
      </c>
      <c r="O95" s="41"/>
      <c r="P95" s="42" t="s">
        <v>16</v>
      </c>
      <c r="Q95" s="43">
        <v>0.75</v>
      </c>
      <c r="R95" s="39">
        <v>1.25</v>
      </c>
    </row>
    <row r="96" spans="1:18" x14ac:dyDescent="0.3">
      <c r="A96" s="30" t="s">
        <v>297</v>
      </c>
      <c r="B96" s="31" t="s">
        <v>298</v>
      </c>
      <c r="C96" s="50" t="s">
        <v>168</v>
      </c>
      <c r="D96" s="34">
        <v>371.122613043478</v>
      </c>
      <c r="E96" s="33">
        <v>77.944347826086997</v>
      </c>
      <c r="F96" s="34">
        <v>9.9956521739130402</v>
      </c>
      <c r="G96" s="34">
        <v>1.3033333333333299</v>
      </c>
      <c r="H96" s="34"/>
      <c r="I96" s="41"/>
      <c r="J96" s="34">
        <v>2.9266666666666699</v>
      </c>
      <c r="K96" s="41">
        <v>17.3</v>
      </c>
      <c r="L96" s="34">
        <v>0.88</v>
      </c>
      <c r="M96" s="41">
        <v>7.17</v>
      </c>
      <c r="N96" s="41">
        <v>147.06</v>
      </c>
      <c r="O96" s="41"/>
      <c r="P96" s="38"/>
      <c r="Q96" s="38"/>
      <c r="R96" s="39">
        <v>1</v>
      </c>
    </row>
    <row r="97" spans="1:18" x14ac:dyDescent="0.3">
      <c r="A97" s="30" t="s">
        <v>299</v>
      </c>
      <c r="B97" s="57" t="s">
        <v>299</v>
      </c>
      <c r="C97" s="50"/>
      <c r="D97" s="69">
        <v>0</v>
      </c>
      <c r="E97" s="33"/>
      <c r="F97" s="34"/>
      <c r="G97" s="34"/>
      <c r="H97" s="34"/>
      <c r="I97" s="41"/>
      <c r="J97" s="34"/>
      <c r="K97" s="41"/>
      <c r="L97" s="34"/>
      <c r="M97" s="41"/>
      <c r="N97" s="41"/>
      <c r="O97" s="41"/>
      <c r="P97" s="42" t="s">
        <v>173</v>
      </c>
      <c r="Q97" s="43">
        <v>4.01</v>
      </c>
      <c r="R97" s="39">
        <v>1</v>
      </c>
    </row>
    <row r="98" spans="1:18" x14ac:dyDescent="0.3">
      <c r="A98" s="30" t="s">
        <v>300</v>
      </c>
      <c r="B98" s="31" t="s">
        <v>301</v>
      </c>
      <c r="C98" s="50" t="s">
        <v>168</v>
      </c>
      <c r="D98" s="34">
        <v>370.567113333333</v>
      </c>
      <c r="E98" s="33">
        <v>76.622533333333394</v>
      </c>
      <c r="F98" s="34">
        <v>10.3208</v>
      </c>
      <c r="G98" s="34">
        <v>1.97</v>
      </c>
      <c r="H98" s="34"/>
      <c r="I98" s="41">
        <v>17.568000000000001</v>
      </c>
      <c r="J98" s="34">
        <v>2.29666666666667</v>
      </c>
      <c r="K98" s="41">
        <v>19.453333333333301</v>
      </c>
      <c r="L98" s="34">
        <v>0.91666666666666696</v>
      </c>
      <c r="M98" s="41">
        <v>14.74</v>
      </c>
      <c r="N98" s="41">
        <v>134.09666666666701</v>
      </c>
      <c r="O98" s="41"/>
      <c r="P98" s="42" t="s">
        <v>173</v>
      </c>
      <c r="Q98" s="43">
        <v>3.85</v>
      </c>
      <c r="R98" s="39">
        <v>1</v>
      </c>
    </row>
    <row r="99" spans="1:18" x14ac:dyDescent="0.3">
      <c r="A99" s="30" t="s">
        <v>302</v>
      </c>
      <c r="B99" s="31" t="s">
        <v>303</v>
      </c>
      <c r="C99" s="30" t="s">
        <v>132</v>
      </c>
      <c r="D99" s="34">
        <v>45.340747826086897</v>
      </c>
      <c r="E99" s="33">
        <v>11.5547826086956</v>
      </c>
      <c r="F99" s="34">
        <v>0.815217391304348</v>
      </c>
      <c r="G99" s="40">
        <v>0.12</v>
      </c>
      <c r="H99" s="40"/>
      <c r="I99" s="35"/>
      <c r="J99" s="34">
        <v>1.8133333333333299</v>
      </c>
      <c r="K99" s="41">
        <v>24.873333333333299</v>
      </c>
      <c r="L99" s="34">
        <v>0.233333333333333</v>
      </c>
      <c r="M99" s="41">
        <v>3.2566666666666699</v>
      </c>
      <c r="N99" s="41">
        <v>221.803333333333</v>
      </c>
      <c r="O99" s="41"/>
      <c r="P99" s="38"/>
      <c r="Q99" s="38"/>
      <c r="R99" s="39">
        <v>1.63</v>
      </c>
    </row>
    <row r="100" spans="1:18" x14ac:dyDescent="0.3">
      <c r="A100" s="30" t="s">
        <v>304</v>
      </c>
      <c r="B100" s="31" t="s">
        <v>305</v>
      </c>
      <c r="C100" s="30" t="s">
        <v>132</v>
      </c>
      <c r="D100" s="33">
        <v>40.156768942296601</v>
      </c>
      <c r="E100" s="33">
        <v>10.43975</v>
      </c>
      <c r="F100" s="33">
        <v>0.45624999999999999</v>
      </c>
      <c r="G100" s="45">
        <v>0.124333333333333</v>
      </c>
      <c r="H100" s="45"/>
      <c r="I100" s="35"/>
      <c r="J100" s="33">
        <v>1.04266666666667</v>
      </c>
      <c r="K100" s="48">
        <v>22.418333333333301</v>
      </c>
      <c r="L100" s="33">
        <v>0.193333333333333</v>
      </c>
      <c r="M100" s="48">
        <v>1.6303333333333301</v>
      </c>
      <c r="N100" s="48">
        <v>126.146666666667</v>
      </c>
      <c r="O100" s="48"/>
      <c r="P100" s="37"/>
      <c r="Q100" s="38"/>
      <c r="R100" s="39">
        <v>1.63</v>
      </c>
    </row>
    <row r="101" spans="1:18" x14ac:dyDescent="0.3">
      <c r="A101" s="52" t="s">
        <v>306</v>
      </c>
      <c r="B101" s="64" t="s">
        <v>306</v>
      </c>
      <c r="C101" s="30"/>
      <c r="D101" s="69">
        <v>0</v>
      </c>
      <c r="E101" s="33"/>
      <c r="F101" s="33"/>
      <c r="G101" s="45"/>
      <c r="H101" s="45"/>
      <c r="I101" s="35"/>
      <c r="J101" s="33"/>
      <c r="K101" s="48"/>
      <c r="L101" s="33"/>
      <c r="M101" s="48"/>
      <c r="N101" s="48"/>
      <c r="O101" s="48"/>
      <c r="P101" s="42" t="s">
        <v>140</v>
      </c>
      <c r="Q101" s="43">
        <v>7.6</v>
      </c>
      <c r="R101" s="39">
        <v>1.1499999999999999</v>
      </c>
    </row>
    <row r="102" spans="1:18" x14ac:dyDescent="0.3">
      <c r="A102" s="52" t="s">
        <v>83</v>
      </c>
      <c r="B102" s="73" t="s">
        <v>83</v>
      </c>
      <c r="C102" s="30"/>
      <c r="D102" s="33">
        <v>104</v>
      </c>
      <c r="E102" s="33">
        <v>25</v>
      </c>
      <c r="F102" s="33">
        <v>0.8</v>
      </c>
      <c r="G102" s="45">
        <v>0</v>
      </c>
      <c r="H102" s="45">
        <v>0</v>
      </c>
      <c r="I102" s="35">
        <v>0</v>
      </c>
      <c r="J102" s="33">
        <v>0.6</v>
      </c>
      <c r="K102" s="48">
        <v>0</v>
      </c>
      <c r="L102" s="33">
        <v>0</v>
      </c>
      <c r="M102" s="48">
        <v>0</v>
      </c>
      <c r="N102" s="48">
        <v>0</v>
      </c>
      <c r="O102" s="48">
        <v>0</v>
      </c>
      <c r="P102" s="42" t="s">
        <v>140</v>
      </c>
      <c r="Q102" s="43">
        <v>21</v>
      </c>
      <c r="R102" s="39">
        <v>1</v>
      </c>
    </row>
    <row r="103" spans="1:18" x14ac:dyDescent="0.3">
      <c r="A103" s="30" t="s">
        <v>307</v>
      </c>
      <c r="B103" s="31" t="s">
        <v>308</v>
      </c>
      <c r="C103" s="30" t="s">
        <v>139</v>
      </c>
      <c r="D103" s="34">
        <v>151.416956521739</v>
      </c>
      <c r="E103" s="33">
        <v>36.169565217391302</v>
      </c>
      <c r="F103" s="34">
        <v>1.1304347826087</v>
      </c>
      <c r="G103" s="40">
        <v>0.3</v>
      </c>
      <c r="H103" s="40"/>
      <c r="I103" s="44"/>
      <c r="J103" s="34">
        <v>1.87666666666667</v>
      </c>
      <c r="K103" s="41">
        <v>15.19</v>
      </c>
      <c r="L103" s="34">
        <v>0.27</v>
      </c>
      <c r="M103" s="41">
        <v>2.15</v>
      </c>
      <c r="N103" s="41">
        <v>208.06</v>
      </c>
      <c r="O103" s="41"/>
      <c r="P103" s="38"/>
      <c r="Q103" s="38"/>
      <c r="R103" s="39">
        <v>1.39</v>
      </c>
    </row>
    <row r="104" spans="1:18" x14ac:dyDescent="0.3">
      <c r="A104" s="30" t="s">
        <v>309</v>
      </c>
      <c r="B104" s="31" t="s">
        <v>310</v>
      </c>
      <c r="C104" s="30" t="s">
        <v>132</v>
      </c>
      <c r="D104" s="33">
        <v>63.500318338791502</v>
      </c>
      <c r="E104" s="33">
        <v>16.662666666666698</v>
      </c>
      <c r="F104" s="33">
        <v>0.40833333333333299</v>
      </c>
      <c r="G104" s="45">
        <v>0.25600000000000001</v>
      </c>
      <c r="H104" s="45"/>
      <c r="I104" s="35"/>
      <c r="J104" s="33">
        <v>1.5820000000000001</v>
      </c>
      <c r="K104" s="48">
        <v>11.6596666666667</v>
      </c>
      <c r="L104" s="33">
        <v>9.6000000000000002E-2</v>
      </c>
      <c r="M104" s="48">
        <v>0.55133333333333301</v>
      </c>
      <c r="N104" s="48">
        <v>147.88333333333301</v>
      </c>
      <c r="O104" s="48"/>
      <c r="P104" s="37"/>
      <c r="Q104" s="38"/>
      <c r="R104" s="39">
        <v>1.61</v>
      </c>
    </row>
    <row r="105" spans="1:18" x14ac:dyDescent="0.3">
      <c r="A105" s="51" t="s">
        <v>311</v>
      </c>
      <c r="B105" s="58" t="s">
        <v>312</v>
      </c>
      <c r="C105" s="30" t="s">
        <v>132</v>
      </c>
      <c r="D105" s="59">
        <v>72.4867380916873</v>
      </c>
      <c r="E105" s="59">
        <v>19.352250000000002</v>
      </c>
      <c r="F105" s="59">
        <v>0.41041666666666698</v>
      </c>
      <c r="G105" s="60">
        <v>0.17199999999999999</v>
      </c>
      <c r="H105" s="60"/>
      <c r="I105" s="61"/>
      <c r="J105" s="60">
        <v>1.63333333333333</v>
      </c>
      <c r="K105" s="63">
        <v>11.6383333333333</v>
      </c>
      <c r="L105" s="60">
        <v>9.1333333333333294E-2</v>
      </c>
      <c r="M105" s="63">
        <v>1.8636666666666699</v>
      </c>
      <c r="N105" s="63">
        <v>156.53</v>
      </c>
      <c r="O105" s="63"/>
      <c r="P105" s="37"/>
      <c r="Q105" s="38"/>
      <c r="R105" s="39">
        <v>1.61</v>
      </c>
    </row>
    <row r="106" spans="1:18" x14ac:dyDescent="0.3">
      <c r="A106" s="30" t="s">
        <v>313</v>
      </c>
      <c r="B106" s="31" t="s">
        <v>314</v>
      </c>
      <c r="C106" s="30" t="s">
        <v>139</v>
      </c>
      <c r="D106" s="34">
        <v>21.147676811594199</v>
      </c>
      <c r="E106" s="33">
        <v>3.6444927536231901</v>
      </c>
      <c r="F106" s="34">
        <v>1.98550724637681</v>
      </c>
      <c r="G106" s="40">
        <v>0.39333333333333298</v>
      </c>
      <c r="H106" s="40"/>
      <c r="I106" s="44"/>
      <c r="J106" s="34">
        <v>3.3066666666666702</v>
      </c>
      <c r="K106" s="41">
        <v>210.916666666667</v>
      </c>
      <c r="L106" s="34">
        <v>0.97333333333333305</v>
      </c>
      <c r="M106" s="41">
        <v>3.8866666666666698</v>
      </c>
      <c r="N106" s="41">
        <v>251.54666666666699</v>
      </c>
      <c r="O106" s="41"/>
      <c r="P106" s="42" t="s">
        <v>164</v>
      </c>
      <c r="Q106" s="43">
        <v>9.8000000000000007</v>
      </c>
      <c r="R106" s="39">
        <v>1</v>
      </c>
    </row>
    <row r="107" spans="1:18" x14ac:dyDescent="0.3">
      <c r="A107" s="30" t="s">
        <v>315</v>
      </c>
      <c r="B107" s="31" t="s">
        <v>316</v>
      </c>
      <c r="C107" s="30" t="s">
        <v>132</v>
      </c>
      <c r="D107" s="34">
        <v>68.439508695652094</v>
      </c>
      <c r="E107" s="33">
        <v>12.2642028985507</v>
      </c>
      <c r="F107" s="34">
        <v>1.98913043478261</v>
      </c>
      <c r="G107" s="40">
        <v>2.1033333333333299</v>
      </c>
      <c r="H107" s="40"/>
      <c r="I107" s="35"/>
      <c r="J107" s="34">
        <v>1.13666666666667</v>
      </c>
      <c r="K107" s="41">
        <v>5.39333333333333</v>
      </c>
      <c r="L107" s="34">
        <v>0.56000000000000005</v>
      </c>
      <c r="M107" s="41">
        <v>1.58</v>
      </c>
      <c r="N107" s="41">
        <v>338.42</v>
      </c>
      <c r="O107" s="41"/>
      <c r="P107" s="42" t="s">
        <v>140</v>
      </c>
      <c r="Q107" s="43">
        <v>6.4</v>
      </c>
      <c r="R107" s="39">
        <v>2.04</v>
      </c>
    </row>
    <row r="108" spans="1:18" x14ac:dyDescent="0.3">
      <c r="A108" s="30" t="s">
        <v>317</v>
      </c>
      <c r="B108" s="31" t="s">
        <v>85</v>
      </c>
      <c r="C108" s="30" t="s">
        <v>132</v>
      </c>
      <c r="D108" s="33">
        <v>594.45169333333297</v>
      </c>
      <c r="E108" s="33">
        <v>0</v>
      </c>
      <c r="F108" s="33"/>
      <c r="G108" s="33">
        <v>67.245666666666693</v>
      </c>
      <c r="H108" s="33"/>
      <c r="I108" s="48"/>
      <c r="J108" s="33"/>
      <c r="K108" s="46">
        <v>4.5433333333333303</v>
      </c>
      <c r="L108" s="47"/>
      <c r="M108" s="46">
        <v>560.79766666666706</v>
      </c>
      <c r="N108" s="46">
        <v>14.7113333333333</v>
      </c>
      <c r="O108" s="46"/>
      <c r="P108" s="37"/>
      <c r="Q108" s="38"/>
      <c r="R108" s="39">
        <v>1</v>
      </c>
    </row>
    <row r="109" spans="1:18" x14ac:dyDescent="0.3">
      <c r="A109" s="30" t="s">
        <v>318</v>
      </c>
      <c r="B109" s="31" t="s">
        <v>319</v>
      </c>
      <c r="C109" s="30" t="s">
        <v>132</v>
      </c>
      <c r="D109" s="33">
        <v>593.13749023819003</v>
      </c>
      <c r="E109" s="33">
        <v>0</v>
      </c>
      <c r="F109" s="33"/>
      <c r="G109" s="33">
        <v>67.096999999999994</v>
      </c>
      <c r="H109" s="33"/>
      <c r="I109" s="48"/>
      <c r="J109" s="33"/>
      <c r="K109" s="46">
        <v>4.9636666666666702</v>
      </c>
      <c r="L109" s="47">
        <v>7.6666666666666702E-2</v>
      </c>
      <c r="M109" s="46">
        <v>33.194333333333297</v>
      </c>
      <c r="N109" s="46">
        <v>4.7300000000000004</v>
      </c>
      <c r="O109" s="46"/>
      <c r="P109" s="42" t="s">
        <v>320</v>
      </c>
      <c r="Q109" s="43">
        <v>7.62</v>
      </c>
      <c r="R109" s="39">
        <v>1</v>
      </c>
    </row>
    <row r="110" spans="1:18" x14ac:dyDescent="0.3">
      <c r="A110" s="30" t="s">
        <v>321</v>
      </c>
      <c r="B110" s="31" t="s">
        <v>322</v>
      </c>
      <c r="C110" s="30" t="s">
        <v>132</v>
      </c>
      <c r="D110" s="34">
        <v>32.606626086956503</v>
      </c>
      <c r="E110" s="33">
        <v>8.1392753623188394</v>
      </c>
      <c r="F110" s="34">
        <v>0.88405797101449302</v>
      </c>
      <c r="G110" s="40"/>
      <c r="H110" s="40"/>
      <c r="I110" s="35"/>
      <c r="J110" s="34">
        <v>0.123333333333333</v>
      </c>
      <c r="K110" s="41">
        <v>7.72</v>
      </c>
      <c r="L110" s="34">
        <v>0.22666666666666699</v>
      </c>
      <c r="M110" s="41"/>
      <c r="N110" s="41">
        <v>104.026666666667</v>
      </c>
      <c r="O110" s="41"/>
      <c r="P110" s="38"/>
      <c r="Q110" s="38"/>
      <c r="R110" s="39">
        <v>2.17</v>
      </c>
    </row>
    <row r="111" spans="1:18" x14ac:dyDescent="0.3">
      <c r="A111" s="30" t="s">
        <v>323</v>
      </c>
      <c r="B111" s="31" t="s">
        <v>324</v>
      </c>
      <c r="C111" s="30" t="s">
        <v>132</v>
      </c>
      <c r="D111" s="34">
        <v>29.369391304347801</v>
      </c>
      <c r="E111" s="33">
        <v>7.5257971014492702</v>
      </c>
      <c r="F111" s="34">
        <v>0.67753623188405798</v>
      </c>
      <c r="G111" s="40"/>
      <c r="H111" s="40"/>
      <c r="I111" s="35"/>
      <c r="J111" s="34">
        <v>0.25</v>
      </c>
      <c r="K111" s="41">
        <v>2.85666666666667</v>
      </c>
      <c r="L111" s="34">
        <v>0.23</v>
      </c>
      <c r="M111" s="41">
        <v>11.1666666666667</v>
      </c>
      <c r="N111" s="41">
        <v>216</v>
      </c>
      <c r="O111" s="41"/>
      <c r="P111" s="42" t="s">
        <v>16</v>
      </c>
      <c r="Q111" s="43">
        <v>6.4</v>
      </c>
      <c r="R111" s="39">
        <v>1.04</v>
      </c>
    </row>
    <row r="112" spans="1:18" x14ac:dyDescent="0.3">
      <c r="A112" s="30" t="s">
        <v>325</v>
      </c>
      <c r="B112" s="31" t="s">
        <v>326</v>
      </c>
      <c r="C112" s="30" t="s">
        <v>132</v>
      </c>
      <c r="D112" s="33">
        <v>57.592778474648803</v>
      </c>
      <c r="E112" s="33">
        <v>14.862</v>
      </c>
      <c r="F112" s="33">
        <v>0.88333333333333297</v>
      </c>
      <c r="G112" s="45">
        <v>0.13400000000000001</v>
      </c>
      <c r="H112" s="45"/>
      <c r="I112" s="35"/>
      <c r="J112" s="33">
        <v>3.0733333333333301</v>
      </c>
      <c r="K112" s="48">
        <v>33.07</v>
      </c>
      <c r="L112" s="33">
        <v>6.9333333333333302E-2</v>
      </c>
      <c r="M112" s="48">
        <v>1.16733333333333</v>
      </c>
      <c r="N112" s="48">
        <v>158.53833333333299</v>
      </c>
      <c r="O112" s="48"/>
      <c r="P112" s="42" t="s">
        <v>16</v>
      </c>
      <c r="Q112" s="43">
        <v>0.8</v>
      </c>
      <c r="R112" s="39">
        <v>1.5</v>
      </c>
    </row>
    <row r="113" spans="1:18" x14ac:dyDescent="0.3">
      <c r="A113" s="30" t="s">
        <v>327</v>
      </c>
      <c r="B113" s="31" t="s">
        <v>86</v>
      </c>
      <c r="C113" s="50" t="s">
        <v>168</v>
      </c>
      <c r="D113" s="34">
        <v>361.36682387826102</v>
      </c>
      <c r="E113" s="33">
        <v>87.148843913043507</v>
      </c>
      <c r="F113" s="34">
        <v>0.59782608695652195</v>
      </c>
      <c r="G113" s="34"/>
      <c r="H113" s="34"/>
      <c r="I113" s="41"/>
      <c r="J113" s="34">
        <v>0.74333329999999997</v>
      </c>
      <c r="K113" s="41">
        <v>1.0576666666666701</v>
      </c>
      <c r="L113" s="34">
        <v>0.12766666666666701</v>
      </c>
      <c r="M113" s="41">
        <v>8.0830000000000002</v>
      </c>
      <c r="N113" s="41">
        <v>8.5350000000000001</v>
      </c>
      <c r="O113" s="41"/>
      <c r="P113" s="42" t="s">
        <v>328</v>
      </c>
      <c r="Q113" s="43">
        <v>17.5</v>
      </c>
      <c r="R113" s="39">
        <v>1</v>
      </c>
    </row>
    <row r="114" spans="1:18" x14ac:dyDescent="0.3">
      <c r="A114" s="30" t="s">
        <v>329</v>
      </c>
      <c r="B114" s="31" t="s">
        <v>330</v>
      </c>
      <c r="C114" s="50" t="s">
        <v>168</v>
      </c>
      <c r="D114" s="34">
        <v>353.48226811594202</v>
      </c>
      <c r="E114" s="33">
        <v>78.872898550724599</v>
      </c>
      <c r="F114" s="34">
        <v>7.2137681159420302</v>
      </c>
      <c r="G114" s="34">
        <v>1.90333333333333</v>
      </c>
      <c r="H114" s="34"/>
      <c r="I114" s="41"/>
      <c r="J114" s="34">
        <v>4.7133333333333303</v>
      </c>
      <c r="K114" s="41">
        <v>2.6666666666666701</v>
      </c>
      <c r="L114" s="34">
        <v>0.85</v>
      </c>
      <c r="M114" s="41"/>
      <c r="N114" s="41">
        <v>168.333333333333</v>
      </c>
      <c r="O114" s="41"/>
      <c r="P114" s="38"/>
      <c r="Q114" s="38"/>
      <c r="R114" s="39">
        <v>1</v>
      </c>
    </row>
    <row r="115" spans="1:18" x14ac:dyDescent="0.3">
      <c r="A115" s="30" t="s">
        <v>331</v>
      </c>
      <c r="B115" s="31" t="s">
        <v>332</v>
      </c>
      <c r="C115" s="50" t="s">
        <v>168</v>
      </c>
      <c r="D115" s="34">
        <v>138.16656499999999</v>
      </c>
      <c r="E115" s="33">
        <v>28.55575</v>
      </c>
      <c r="F115" s="34">
        <v>6.58958333333333</v>
      </c>
      <c r="G115" s="34">
        <v>0.60899999999999999</v>
      </c>
      <c r="H115" s="34"/>
      <c r="I115" s="41"/>
      <c r="J115" s="34">
        <v>3.9180000000000001</v>
      </c>
      <c r="K115" s="48">
        <v>1.6123333333333301</v>
      </c>
      <c r="L115" s="33">
        <v>0.41099999999999998</v>
      </c>
      <c r="M115" s="48">
        <v>1.1156666666666699</v>
      </c>
      <c r="N115" s="48">
        <v>184.82233333333301</v>
      </c>
      <c r="O115" s="48"/>
      <c r="P115" s="38"/>
      <c r="Q115" s="38"/>
      <c r="R115" s="39">
        <v>2.5299999999999998</v>
      </c>
    </row>
    <row r="116" spans="1:18" x14ac:dyDescent="0.3">
      <c r="A116" s="30" t="s">
        <v>333</v>
      </c>
      <c r="B116" s="31" t="s">
        <v>64</v>
      </c>
      <c r="C116" s="50" t="s">
        <v>168</v>
      </c>
      <c r="D116" s="32">
        <v>97.5648942028985</v>
      </c>
      <c r="E116" s="33">
        <v>17.1350724637681</v>
      </c>
      <c r="F116" s="34">
        <v>3.22826086956522</v>
      </c>
      <c r="G116" s="32">
        <v>2.3533333333333299</v>
      </c>
      <c r="H116" s="32"/>
      <c r="I116" s="36"/>
      <c r="J116" s="32">
        <v>4.64333333333333</v>
      </c>
      <c r="K116" s="36">
        <v>2.16733333333333</v>
      </c>
      <c r="L116" s="32">
        <v>0.585666666666667</v>
      </c>
      <c r="M116" s="36">
        <v>260.34989999999999</v>
      </c>
      <c r="N116" s="36">
        <v>162.023333333333</v>
      </c>
      <c r="O116" s="36"/>
      <c r="P116" s="37"/>
      <c r="Q116" s="38"/>
      <c r="R116" s="39">
        <v>1</v>
      </c>
    </row>
    <row r="117" spans="1:18" x14ac:dyDescent="0.3">
      <c r="A117" s="30" t="s">
        <v>334</v>
      </c>
      <c r="B117" s="31" t="s">
        <v>335</v>
      </c>
      <c r="C117" s="30" t="s">
        <v>139</v>
      </c>
      <c r="D117" s="33">
        <v>18.1073890521725</v>
      </c>
      <c r="E117" s="33">
        <v>3.2365833333333298</v>
      </c>
      <c r="F117" s="33">
        <v>2.1104166666666702</v>
      </c>
      <c r="G117" s="45">
        <v>0.16766666666666699</v>
      </c>
      <c r="H117" s="45"/>
      <c r="I117" s="44"/>
      <c r="J117" s="47">
        <v>1.891</v>
      </c>
      <c r="K117" s="46">
        <v>68.178333333333299</v>
      </c>
      <c r="L117" s="47">
        <v>1.097</v>
      </c>
      <c r="M117" s="46">
        <v>2.8793333333333302</v>
      </c>
      <c r="N117" s="46">
        <v>363.56633333333298</v>
      </c>
      <c r="O117" s="46"/>
      <c r="P117" s="42" t="s">
        <v>164</v>
      </c>
      <c r="Q117" s="43">
        <v>4</v>
      </c>
      <c r="R117" s="39">
        <v>1.51</v>
      </c>
    </row>
    <row r="118" spans="1:18" x14ac:dyDescent="0.3">
      <c r="A118" s="30" t="s">
        <v>336</v>
      </c>
      <c r="B118" s="31" t="s">
        <v>337</v>
      </c>
      <c r="C118" s="30" t="s">
        <v>132</v>
      </c>
      <c r="D118" s="33">
        <v>884</v>
      </c>
      <c r="E118" s="33"/>
      <c r="F118" s="33"/>
      <c r="G118" s="33">
        <v>100</v>
      </c>
      <c r="H118" s="33"/>
      <c r="I118" s="48"/>
      <c r="J118" s="33"/>
      <c r="K118" s="48"/>
      <c r="L118" s="33"/>
      <c r="M118" s="48"/>
      <c r="N118" s="48"/>
      <c r="O118" s="48"/>
      <c r="P118" s="37"/>
      <c r="Q118" s="38"/>
      <c r="R118" s="39">
        <v>1</v>
      </c>
    </row>
    <row r="119" spans="1:18" x14ac:dyDescent="0.3">
      <c r="A119" s="30" t="s">
        <v>338</v>
      </c>
      <c r="B119" s="31" t="s">
        <v>339</v>
      </c>
      <c r="C119" s="30" t="s">
        <v>132</v>
      </c>
      <c r="D119" s="33">
        <v>884</v>
      </c>
      <c r="E119" s="33"/>
      <c r="F119" s="33"/>
      <c r="G119" s="33">
        <v>100</v>
      </c>
      <c r="H119" s="33"/>
      <c r="I119" s="48"/>
      <c r="J119" s="33"/>
      <c r="K119" s="48"/>
      <c r="L119" s="33"/>
      <c r="M119" s="48"/>
      <c r="N119" s="48"/>
      <c r="O119" s="48"/>
      <c r="P119" s="38"/>
      <c r="Q119" s="38"/>
      <c r="R119" s="39">
        <v>1</v>
      </c>
    </row>
    <row r="120" spans="1:18" x14ac:dyDescent="0.3">
      <c r="A120" s="30" t="s">
        <v>340</v>
      </c>
      <c r="B120" s="31" t="s">
        <v>341</v>
      </c>
      <c r="C120" s="30" t="s">
        <v>132</v>
      </c>
      <c r="D120" s="33">
        <v>884</v>
      </c>
      <c r="E120" s="33"/>
      <c r="F120" s="33"/>
      <c r="G120" s="33">
        <v>100</v>
      </c>
      <c r="H120" s="33"/>
      <c r="I120" s="48"/>
      <c r="J120" s="33"/>
      <c r="K120" s="48"/>
      <c r="L120" s="33"/>
      <c r="M120" s="48"/>
      <c r="N120" s="48"/>
      <c r="O120" s="48"/>
      <c r="P120" s="37"/>
      <c r="Q120" s="38"/>
      <c r="R120" s="39">
        <v>1</v>
      </c>
    </row>
    <row r="121" spans="1:18" x14ac:dyDescent="0.3">
      <c r="A121" s="30" t="s">
        <v>342</v>
      </c>
      <c r="B121" s="31" t="s">
        <v>108</v>
      </c>
      <c r="C121" s="30" t="s">
        <v>132</v>
      </c>
      <c r="D121" s="33">
        <v>884</v>
      </c>
      <c r="E121" s="33"/>
      <c r="F121" s="33"/>
      <c r="G121" s="33">
        <v>100</v>
      </c>
      <c r="H121" s="33"/>
      <c r="I121" s="48"/>
      <c r="J121" s="33"/>
      <c r="K121" s="48"/>
      <c r="L121" s="33"/>
      <c r="M121" s="48"/>
      <c r="N121" s="48"/>
      <c r="O121" s="48"/>
      <c r="P121" s="42" t="s">
        <v>234</v>
      </c>
      <c r="Q121" s="43">
        <v>9.9499999999999993</v>
      </c>
      <c r="R121" s="39">
        <v>1</v>
      </c>
    </row>
    <row r="122" spans="1:18" x14ac:dyDescent="0.3">
      <c r="A122" s="30" t="s">
        <v>343</v>
      </c>
      <c r="B122" s="57" t="s">
        <v>343</v>
      </c>
      <c r="C122" s="30"/>
      <c r="D122" s="70">
        <v>0</v>
      </c>
      <c r="E122" s="33"/>
      <c r="F122" s="33"/>
      <c r="G122" s="33"/>
      <c r="H122" s="33"/>
      <c r="I122" s="48"/>
      <c r="J122" s="33"/>
      <c r="K122" s="48"/>
      <c r="L122" s="33"/>
      <c r="M122" s="48"/>
      <c r="N122" s="48"/>
      <c r="O122" s="48"/>
      <c r="P122" s="42" t="s">
        <v>164</v>
      </c>
      <c r="Q122" s="43">
        <v>8.5</v>
      </c>
      <c r="R122" s="39">
        <v>1</v>
      </c>
    </row>
    <row r="123" spans="1:18" x14ac:dyDescent="0.3">
      <c r="A123" s="30" t="s">
        <v>344</v>
      </c>
      <c r="B123" s="31" t="s">
        <v>60</v>
      </c>
      <c r="C123" s="51" t="s">
        <v>345</v>
      </c>
      <c r="D123" s="32">
        <v>143.11173333333301</v>
      </c>
      <c r="E123" s="33">
        <v>1.63666666666667</v>
      </c>
      <c r="F123" s="34">
        <v>13.03</v>
      </c>
      <c r="G123" s="32">
        <v>8.9</v>
      </c>
      <c r="H123" s="32"/>
      <c r="I123" s="41">
        <v>355.94</v>
      </c>
      <c r="J123" s="33"/>
      <c r="K123" s="36">
        <v>42.023333333333298</v>
      </c>
      <c r="L123" s="32">
        <v>1.5633333333333299</v>
      </c>
      <c r="M123" s="36">
        <v>167.91</v>
      </c>
      <c r="N123" s="36">
        <v>150</v>
      </c>
      <c r="O123" s="36"/>
      <c r="P123" s="42" t="s">
        <v>291</v>
      </c>
      <c r="Q123" s="43">
        <v>6.9</v>
      </c>
      <c r="R123" s="39">
        <v>1</v>
      </c>
    </row>
    <row r="124" spans="1:18" x14ac:dyDescent="0.3">
      <c r="A124" s="30" t="s">
        <v>346</v>
      </c>
      <c r="B124" s="31" t="s">
        <v>347</v>
      </c>
      <c r="C124" s="30" t="s">
        <v>166</v>
      </c>
      <c r="D124" s="33">
        <v>486.927086464524</v>
      </c>
      <c r="E124" s="33">
        <v>52.376166666666698</v>
      </c>
      <c r="F124" s="33">
        <v>15.9958333333333</v>
      </c>
      <c r="G124" s="45">
        <v>26.075333333333301</v>
      </c>
      <c r="H124" s="45"/>
      <c r="I124" s="48"/>
      <c r="J124" s="33">
        <v>7.319</v>
      </c>
      <c r="K124" s="46">
        <v>22.4813333333333</v>
      </c>
      <c r="L124" s="33">
        <v>1.13466666666667</v>
      </c>
      <c r="M124" s="48">
        <v>166.840666666667</v>
      </c>
      <c r="N124" s="48">
        <v>347.601</v>
      </c>
      <c r="O124" s="48"/>
      <c r="P124" s="38"/>
      <c r="Q124" s="38"/>
      <c r="R124" s="39">
        <v>1</v>
      </c>
    </row>
    <row r="125" spans="1:18" x14ac:dyDescent="0.3">
      <c r="A125" s="30" t="s">
        <v>348</v>
      </c>
      <c r="B125" s="31" t="s">
        <v>349</v>
      </c>
      <c r="C125" s="50" t="s">
        <v>168</v>
      </c>
      <c r="D125" s="32">
        <v>299.810150434783</v>
      </c>
      <c r="E125" s="33">
        <v>58.646434782608701</v>
      </c>
      <c r="F125" s="34">
        <v>7.9535652173912998</v>
      </c>
      <c r="G125" s="32">
        <v>3.1033333333333299</v>
      </c>
      <c r="H125" s="32"/>
      <c r="I125" s="36"/>
      <c r="J125" s="32">
        <v>2.3066666666666702</v>
      </c>
      <c r="K125" s="36">
        <v>15.7533333333333</v>
      </c>
      <c r="L125" s="32">
        <v>1</v>
      </c>
      <c r="M125" s="36">
        <v>647.67333333333295</v>
      </c>
      <c r="N125" s="36">
        <v>142.19999999999999</v>
      </c>
      <c r="O125" s="36"/>
      <c r="P125" s="38"/>
      <c r="Q125" s="38"/>
      <c r="R125" s="39">
        <v>1</v>
      </c>
    </row>
    <row r="126" spans="1:18" x14ac:dyDescent="0.3">
      <c r="A126" s="30" t="s">
        <v>350</v>
      </c>
      <c r="B126" s="31" t="s">
        <v>351</v>
      </c>
      <c r="C126" s="50" t="s">
        <v>168</v>
      </c>
      <c r="D126" s="33">
        <v>310.96494000000001</v>
      </c>
      <c r="E126" s="33">
        <v>61.451999999999998</v>
      </c>
      <c r="F126" s="33">
        <v>8.3979999999999997</v>
      </c>
      <c r="G126" s="33">
        <v>2.84</v>
      </c>
      <c r="H126" s="33"/>
      <c r="I126" s="48">
        <v>16.562000000000001</v>
      </c>
      <c r="J126" s="33">
        <v>2.43333333333333</v>
      </c>
      <c r="K126" s="48">
        <v>51.618000000000002</v>
      </c>
      <c r="L126" s="33">
        <v>2.2686666666666699</v>
      </c>
      <c r="M126" s="48">
        <v>430.79199999999997</v>
      </c>
      <c r="N126" s="48">
        <v>91.165999999999997</v>
      </c>
      <c r="O126" s="48"/>
      <c r="P126" s="38"/>
      <c r="Q126" s="38"/>
      <c r="R126" s="39">
        <v>1</v>
      </c>
    </row>
    <row r="127" spans="1:18" x14ac:dyDescent="0.3">
      <c r="A127" s="51" t="s">
        <v>352</v>
      </c>
      <c r="B127" s="58" t="s">
        <v>353</v>
      </c>
      <c r="C127" s="30" t="s">
        <v>166</v>
      </c>
      <c r="D127" s="59">
        <v>503.19036583995597</v>
      </c>
      <c r="E127" s="59">
        <v>54.730426574707003</v>
      </c>
      <c r="F127" s="59">
        <v>13.1622400919596</v>
      </c>
      <c r="G127" s="60">
        <v>28.0483333333333</v>
      </c>
      <c r="H127" s="60"/>
      <c r="I127" s="61"/>
      <c r="J127" s="60">
        <v>3.39333333333333</v>
      </c>
      <c r="K127" s="63">
        <v>27.108000000000001</v>
      </c>
      <c r="L127" s="60">
        <v>1.2566666666666699</v>
      </c>
      <c r="M127" s="63">
        <v>16.345333333333301</v>
      </c>
      <c r="N127" s="63">
        <v>355.41466666666702</v>
      </c>
      <c r="O127" s="63"/>
      <c r="P127" s="38"/>
      <c r="Q127" s="38"/>
      <c r="R127" s="39">
        <v>1</v>
      </c>
    </row>
    <row r="128" spans="1:18" x14ac:dyDescent="0.3">
      <c r="A128" s="30" t="s">
        <v>354</v>
      </c>
      <c r="B128" s="31" t="s">
        <v>355</v>
      </c>
      <c r="C128" s="30" t="s">
        <v>139</v>
      </c>
      <c r="D128" s="34">
        <v>9.5336913043478209</v>
      </c>
      <c r="E128" s="33">
        <v>2.0371014492753501</v>
      </c>
      <c r="F128" s="34">
        <v>0.86956521739130399</v>
      </c>
      <c r="G128" s="40"/>
      <c r="H128" s="40"/>
      <c r="I128" s="44"/>
      <c r="J128" s="34">
        <v>1.1200000000000001</v>
      </c>
      <c r="K128" s="41">
        <v>9.6166666666666707</v>
      </c>
      <c r="L128" s="34">
        <v>0.146666666666667</v>
      </c>
      <c r="M128" s="41"/>
      <c r="N128" s="41">
        <v>153.69333333333299</v>
      </c>
      <c r="O128" s="41"/>
      <c r="P128" s="38"/>
      <c r="Q128" s="38"/>
      <c r="R128" s="39">
        <v>0</v>
      </c>
    </row>
    <row r="129" spans="1:18" x14ac:dyDescent="0.3">
      <c r="A129" s="30" t="s">
        <v>356</v>
      </c>
      <c r="B129" s="31" t="s">
        <v>357</v>
      </c>
      <c r="C129" s="30" t="s">
        <v>132</v>
      </c>
      <c r="D129" s="34">
        <v>53.309047826086903</v>
      </c>
      <c r="E129" s="33">
        <v>14.024782608695601</v>
      </c>
      <c r="F129" s="34">
        <v>0.565217391304348</v>
      </c>
      <c r="G129" s="40">
        <v>0.11</v>
      </c>
      <c r="H129" s="40"/>
      <c r="I129" s="35"/>
      <c r="J129" s="34">
        <v>3.0133333333333301</v>
      </c>
      <c r="K129" s="41">
        <v>8.2766666666666708</v>
      </c>
      <c r="L129" s="34">
        <v>9.3333333333333296E-2</v>
      </c>
      <c r="M129" s="41"/>
      <c r="N129" s="41">
        <v>115.866666666667</v>
      </c>
      <c r="O129" s="41"/>
      <c r="P129" s="42" t="s">
        <v>16</v>
      </c>
      <c r="Q129" s="43">
        <v>1.6</v>
      </c>
      <c r="R129" s="39">
        <v>1.2</v>
      </c>
    </row>
    <row r="130" spans="1:18" x14ac:dyDescent="0.3">
      <c r="A130" s="30" t="s">
        <v>358</v>
      </c>
      <c r="B130" s="31" t="s">
        <v>359</v>
      </c>
      <c r="C130" s="30" t="s">
        <v>132</v>
      </c>
      <c r="D130" s="33">
        <v>36.327599024534202</v>
      </c>
      <c r="E130" s="33">
        <v>9.3210000000000104</v>
      </c>
      <c r="F130" s="33">
        <v>0.82499999999999996</v>
      </c>
      <c r="G130" s="45"/>
      <c r="H130" s="45"/>
      <c r="I130" s="35"/>
      <c r="J130" s="47">
        <v>1.42166666666667</v>
      </c>
      <c r="K130" s="46">
        <v>3.2323333333333299</v>
      </c>
      <c r="L130" s="47">
        <v>0.22366666666666701</v>
      </c>
      <c r="M130" s="48"/>
      <c r="N130" s="46">
        <v>123.78766666666699</v>
      </c>
      <c r="O130" s="46"/>
      <c r="P130" s="38"/>
      <c r="Q130" s="38"/>
      <c r="R130" s="39">
        <v>1.25</v>
      </c>
    </row>
    <row r="131" spans="1:18" x14ac:dyDescent="0.3">
      <c r="A131" s="30" t="s">
        <v>360</v>
      </c>
      <c r="B131" s="31" t="s">
        <v>361</v>
      </c>
      <c r="C131" s="30" t="s">
        <v>139</v>
      </c>
      <c r="D131" s="34">
        <v>27.9274594202898</v>
      </c>
      <c r="E131" s="33">
        <v>5.9620289855072501</v>
      </c>
      <c r="F131" s="34">
        <v>1.22463768115942</v>
      </c>
      <c r="G131" s="40">
        <v>0.43666666666666698</v>
      </c>
      <c r="H131" s="40"/>
      <c r="I131" s="44"/>
      <c r="J131" s="34">
        <v>1.92</v>
      </c>
      <c r="K131" s="41">
        <v>9.61</v>
      </c>
      <c r="L131" s="34">
        <v>0.413333333333333</v>
      </c>
      <c r="M131" s="41"/>
      <c r="N131" s="41">
        <v>221.333333333333</v>
      </c>
      <c r="O131" s="41"/>
      <c r="P131" s="38"/>
      <c r="Q131" s="38"/>
      <c r="R131" s="39"/>
    </row>
    <row r="132" spans="1:18" x14ac:dyDescent="0.3">
      <c r="A132" s="30" t="s">
        <v>362</v>
      </c>
      <c r="B132" s="31" t="s">
        <v>363</v>
      </c>
      <c r="C132" s="30" t="s">
        <v>139</v>
      </c>
      <c r="D132" s="34">
        <v>21.285881159420299</v>
      </c>
      <c r="E132" s="33">
        <v>4.8926086956521804</v>
      </c>
      <c r="F132" s="34">
        <v>1.0507246376811601</v>
      </c>
      <c r="G132" s="40">
        <v>0.15</v>
      </c>
      <c r="H132" s="40"/>
      <c r="I132" s="44"/>
      <c r="J132" s="34">
        <v>2.5633333333333299</v>
      </c>
      <c r="K132" s="41">
        <v>8.7633333333333301</v>
      </c>
      <c r="L132" s="34">
        <v>0.41</v>
      </c>
      <c r="M132" s="41"/>
      <c r="N132" s="41">
        <v>174.33</v>
      </c>
      <c r="O132" s="41"/>
      <c r="P132" s="38"/>
      <c r="Q132" s="38"/>
      <c r="R132" s="39"/>
    </row>
    <row r="133" spans="1:18" x14ac:dyDescent="0.3">
      <c r="A133" s="30" t="s">
        <v>364</v>
      </c>
      <c r="B133" s="31" t="s">
        <v>365</v>
      </c>
      <c r="C133" s="30" t="s">
        <v>139</v>
      </c>
      <c r="D133" s="34">
        <v>23.281363768116002</v>
      </c>
      <c r="E133" s="33">
        <v>5.4668115942029099</v>
      </c>
      <c r="F133" s="34">
        <v>1.0398550724637701</v>
      </c>
      <c r="G133" s="40">
        <v>0.146666666666667</v>
      </c>
      <c r="H133" s="40"/>
      <c r="I133" s="44"/>
      <c r="J133" s="34">
        <v>1.5933333333333299</v>
      </c>
      <c r="K133" s="41">
        <v>6.37</v>
      </c>
      <c r="L133" s="34">
        <v>0.33333333333333298</v>
      </c>
      <c r="M133" s="41"/>
      <c r="N133" s="41">
        <v>210.916666666667</v>
      </c>
      <c r="O133" s="41"/>
      <c r="P133" s="38"/>
      <c r="Q133" s="38"/>
      <c r="R133" s="39"/>
    </row>
    <row r="134" spans="1:18" x14ac:dyDescent="0.3">
      <c r="A134" s="30" t="s">
        <v>366</v>
      </c>
      <c r="B134" s="31" t="s">
        <v>367</v>
      </c>
      <c r="C134" s="51" t="s">
        <v>206</v>
      </c>
      <c r="D134" s="33">
        <v>175.62519525011399</v>
      </c>
      <c r="E134" s="33">
        <v>0</v>
      </c>
      <c r="F134" s="33">
        <v>22.6041666666667</v>
      </c>
      <c r="G134" s="33">
        <v>8.77</v>
      </c>
      <c r="H134" s="33"/>
      <c r="I134" s="48">
        <v>55.387333333333302</v>
      </c>
      <c r="J134" s="74"/>
      <c r="K134" s="48">
        <v>4.1550000000000002</v>
      </c>
      <c r="L134" s="33">
        <v>0.473333333333333</v>
      </c>
      <c r="M134" s="48">
        <v>53.067666666666703</v>
      </c>
      <c r="N134" s="48">
        <v>334.38400000000001</v>
      </c>
      <c r="O134" s="48"/>
      <c r="P134" s="42" t="s">
        <v>140</v>
      </c>
      <c r="Q134" s="43">
        <v>27</v>
      </c>
      <c r="R134" s="39"/>
    </row>
    <row r="135" spans="1:18" x14ac:dyDescent="0.3">
      <c r="A135" s="52" t="s">
        <v>368</v>
      </c>
      <c r="B135" s="64" t="s">
        <v>369</v>
      </c>
      <c r="C135" s="51"/>
      <c r="D135" s="70">
        <v>0</v>
      </c>
      <c r="E135" s="33"/>
      <c r="F135" s="33"/>
      <c r="G135" s="33"/>
      <c r="H135" s="33"/>
      <c r="I135" s="48"/>
      <c r="J135" s="74"/>
      <c r="K135" s="48"/>
      <c r="L135" s="33"/>
      <c r="M135" s="48"/>
      <c r="N135" s="48"/>
      <c r="O135" s="48"/>
      <c r="P135" s="42" t="s">
        <v>16</v>
      </c>
      <c r="Q135" s="43">
        <v>2.85</v>
      </c>
      <c r="R135" s="39">
        <v>1</v>
      </c>
    </row>
    <row r="136" spans="1:18" x14ac:dyDescent="0.3">
      <c r="A136" s="52" t="s">
        <v>21</v>
      </c>
      <c r="B136" s="64" t="s">
        <v>21</v>
      </c>
      <c r="C136" s="51"/>
      <c r="D136" s="70">
        <v>0</v>
      </c>
      <c r="E136" s="33"/>
      <c r="F136" s="33"/>
      <c r="G136" s="33"/>
      <c r="H136" s="33"/>
      <c r="I136" s="48"/>
      <c r="J136" s="74"/>
      <c r="K136" s="48"/>
      <c r="L136" s="33"/>
      <c r="M136" s="48"/>
      <c r="N136" s="48"/>
      <c r="O136" s="48"/>
      <c r="P136" s="42" t="s">
        <v>140</v>
      </c>
      <c r="Q136" s="43">
        <v>10.85</v>
      </c>
      <c r="R136" s="39">
        <v>1</v>
      </c>
    </row>
    <row r="137" spans="1:18" x14ac:dyDescent="0.3">
      <c r="A137" s="51" t="s">
        <v>370</v>
      </c>
      <c r="B137" s="58" t="s">
        <v>371</v>
      </c>
      <c r="C137" s="30" t="s">
        <v>231</v>
      </c>
      <c r="D137" s="59">
        <v>329.87071842088699</v>
      </c>
      <c r="E137" s="59">
        <v>3.04933292706807</v>
      </c>
      <c r="F137" s="59">
        <v>22.649000406265301</v>
      </c>
      <c r="G137" s="60">
        <v>25.183</v>
      </c>
      <c r="H137" s="60"/>
      <c r="I137" s="63">
        <v>79.578999999999994</v>
      </c>
      <c r="J137" s="62"/>
      <c r="K137" s="63">
        <v>875.03933333333305</v>
      </c>
      <c r="L137" s="60">
        <v>0.30599999999999999</v>
      </c>
      <c r="M137" s="63">
        <v>581.35699999999997</v>
      </c>
      <c r="N137" s="63">
        <v>61.8943333333333</v>
      </c>
      <c r="O137" s="63"/>
      <c r="P137" s="37"/>
      <c r="Q137" s="38"/>
      <c r="R137" s="39">
        <v>1</v>
      </c>
    </row>
    <row r="138" spans="1:18" x14ac:dyDescent="0.3">
      <c r="A138" s="30" t="s">
        <v>372</v>
      </c>
      <c r="B138" s="31" t="s">
        <v>373</v>
      </c>
      <c r="C138" s="30" t="s">
        <v>231</v>
      </c>
      <c r="D138" s="33">
        <v>452.96375533333298</v>
      </c>
      <c r="E138" s="33">
        <v>1.66072</v>
      </c>
      <c r="F138" s="33">
        <v>35.553613333333303</v>
      </c>
      <c r="G138" s="45">
        <v>33.529333333333298</v>
      </c>
      <c r="H138" s="45"/>
      <c r="I138" s="48">
        <v>105.84399999999999</v>
      </c>
      <c r="J138" s="72"/>
      <c r="K138" s="48">
        <v>991.96766666666701</v>
      </c>
      <c r="L138" s="33">
        <v>0.53233333333333299</v>
      </c>
      <c r="M138" s="48">
        <v>1844.0809999999999</v>
      </c>
      <c r="N138" s="48">
        <v>96.236999999999995</v>
      </c>
      <c r="O138" s="48"/>
      <c r="P138" s="42" t="s">
        <v>173</v>
      </c>
      <c r="Q138" s="43">
        <v>3.85</v>
      </c>
      <c r="R138" s="39">
        <v>1</v>
      </c>
    </row>
    <row r="139" spans="1:18" x14ac:dyDescent="0.3">
      <c r="A139" s="30" t="s">
        <v>374</v>
      </c>
      <c r="B139" s="31" t="s">
        <v>375</v>
      </c>
      <c r="C139" s="30" t="s">
        <v>139</v>
      </c>
      <c r="D139" s="34">
        <v>17.118802898550701</v>
      </c>
      <c r="E139" s="33">
        <v>3.8598550724637701</v>
      </c>
      <c r="F139" s="34">
        <v>0.876811594202899</v>
      </c>
      <c r="G139" s="40">
        <v>0.14333333333333301</v>
      </c>
      <c r="H139" s="40"/>
      <c r="I139" s="44"/>
      <c r="J139" s="34">
        <v>1.89</v>
      </c>
      <c r="K139" s="41">
        <v>34.546666666666702</v>
      </c>
      <c r="L139" s="34">
        <v>0.15</v>
      </c>
      <c r="M139" s="41">
        <v>3.64333333333333</v>
      </c>
      <c r="N139" s="41">
        <v>150.09</v>
      </c>
      <c r="O139" s="41"/>
      <c r="P139" s="42" t="s">
        <v>140</v>
      </c>
      <c r="Q139" s="43">
        <v>3.9</v>
      </c>
      <c r="R139" s="39">
        <v>1.54</v>
      </c>
    </row>
    <row r="140" spans="1:18" x14ac:dyDescent="0.3">
      <c r="A140" s="52" t="s">
        <v>376</v>
      </c>
      <c r="B140" s="64" t="s">
        <v>376</v>
      </c>
      <c r="C140" s="30"/>
      <c r="D140" s="69">
        <v>0</v>
      </c>
      <c r="E140" s="33"/>
      <c r="F140" s="34"/>
      <c r="G140" s="40"/>
      <c r="H140" s="40"/>
      <c r="I140" s="44"/>
      <c r="J140" s="34"/>
      <c r="K140" s="41"/>
      <c r="L140" s="34"/>
      <c r="M140" s="41"/>
      <c r="N140" s="41"/>
      <c r="O140" s="41"/>
      <c r="P140" s="42" t="s">
        <v>140</v>
      </c>
      <c r="Q140" s="43">
        <v>14.5</v>
      </c>
      <c r="R140" s="39">
        <v>1</v>
      </c>
    </row>
    <row r="141" spans="1:18" x14ac:dyDescent="0.3">
      <c r="A141" s="30" t="s">
        <v>377</v>
      </c>
      <c r="B141" s="57" t="s">
        <v>59</v>
      </c>
      <c r="C141" s="30" t="s">
        <v>201</v>
      </c>
      <c r="D141" s="70">
        <v>0</v>
      </c>
      <c r="E141" s="33"/>
      <c r="F141" s="33"/>
      <c r="G141" s="33"/>
      <c r="H141" s="33"/>
      <c r="I141" s="48"/>
      <c r="J141" s="33"/>
      <c r="K141" s="48"/>
      <c r="L141" s="33"/>
      <c r="M141" s="48">
        <v>23431.5216666667</v>
      </c>
      <c r="N141" s="48">
        <v>20467.636999999999</v>
      </c>
      <c r="O141" s="48"/>
      <c r="P141" s="42" t="s">
        <v>140</v>
      </c>
      <c r="Q141" s="43">
        <v>2.85</v>
      </c>
      <c r="R141" s="39">
        <v>1</v>
      </c>
    </row>
    <row r="142" spans="1:18" x14ac:dyDescent="0.3">
      <c r="A142" s="30" t="s">
        <v>378</v>
      </c>
      <c r="B142" s="31" t="s">
        <v>65</v>
      </c>
      <c r="C142" s="30" t="s">
        <v>139</v>
      </c>
      <c r="D142" s="34">
        <v>33.424111594202898</v>
      </c>
      <c r="E142" s="33">
        <v>5.70608695652174</v>
      </c>
      <c r="F142" s="34">
        <v>3.2572463768115898</v>
      </c>
      <c r="G142" s="34">
        <v>0.61</v>
      </c>
      <c r="H142" s="34"/>
      <c r="I142" s="44"/>
      <c r="J142" s="34">
        <v>1.85</v>
      </c>
      <c r="K142" s="41">
        <v>179.41333333333299</v>
      </c>
      <c r="L142" s="34">
        <v>3.18</v>
      </c>
      <c r="M142" s="41">
        <v>2.2999999999999998</v>
      </c>
      <c r="N142" s="41">
        <v>711.29666666666697</v>
      </c>
      <c r="O142" s="41"/>
      <c r="P142" s="42" t="s">
        <v>164</v>
      </c>
      <c r="Q142" s="43">
        <v>13.8</v>
      </c>
      <c r="R142" s="39">
        <v>1.27</v>
      </c>
    </row>
    <row r="143" spans="1:18" x14ac:dyDescent="0.3">
      <c r="A143" s="52" t="s">
        <v>379</v>
      </c>
      <c r="B143" s="64" t="s">
        <v>379</v>
      </c>
      <c r="C143" s="30"/>
      <c r="D143" s="69">
        <v>0</v>
      </c>
      <c r="E143" s="33"/>
      <c r="F143" s="34"/>
      <c r="G143" s="34"/>
      <c r="H143" s="34"/>
      <c r="I143" s="44"/>
      <c r="J143" s="34"/>
      <c r="K143" s="41"/>
      <c r="L143" s="34"/>
      <c r="M143" s="41"/>
      <c r="N143" s="41"/>
      <c r="O143" s="41"/>
      <c r="P143" s="42" t="s">
        <v>173</v>
      </c>
      <c r="Q143" s="43">
        <v>1.89</v>
      </c>
      <c r="R143" s="39">
        <v>1</v>
      </c>
    </row>
    <row r="144" spans="1:18" x14ac:dyDescent="0.3">
      <c r="A144" s="52" t="s">
        <v>380</v>
      </c>
      <c r="B144" s="64" t="s">
        <v>381</v>
      </c>
      <c r="C144" s="30"/>
      <c r="D144" s="69">
        <v>0</v>
      </c>
      <c r="E144" s="33"/>
      <c r="F144" s="34"/>
      <c r="G144" s="34"/>
      <c r="H144" s="34"/>
      <c r="I144" s="44"/>
      <c r="J144" s="34"/>
      <c r="K144" s="41"/>
      <c r="L144" s="34"/>
      <c r="M144" s="41"/>
      <c r="N144" s="41"/>
      <c r="O144" s="41"/>
      <c r="P144" s="42" t="s">
        <v>140</v>
      </c>
      <c r="Q144" s="43">
        <v>18.8</v>
      </c>
      <c r="R144" s="39">
        <v>1</v>
      </c>
    </row>
    <row r="145" spans="1:18" x14ac:dyDescent="0.3">
      <c r="A145" s="30" t="s">
        <v>382</v>
      </c>
      <c r="B145" s="31" t="s">
        <v>383</v>
      </c>
      <c r="C145" s="30" t="s">
        <v>132</v>
      </c>
      <c r="D145" s="34">
        <v>37.830599999999897</v>
      </c>
      <c r="E145" s="33">
        <v>9.6099999999999905</v>
      </c>
      <c r="F145" s="34">
        <v>0.84782608695652195</v>
      </c>
      <c r="G145" s="40">
        <v>7.3333333333333403E-2</v>
      </c>
      <c r="H145" s="40"/>
      <c r="I145" s="35"/>
      <c r="J145" s="34">
        <v>0.94</v>
      </c>
      <c r="K145" s="41">
        <v>12.89</v>
      </c>
      <c r="L145" s="34">
        <v>0.11333333333333299</v>
      </c>
      <c r="M145" s="41"/>
      <c r="N145" s="41">
        <v>131.44333333333299</v>
      </c>
      <c r="O145" s="41"/>
      <c r="P145" s="37"/>
      <c r="Q145" s="38"/>
      <c r="R145" s="39">
        <v>1.36</v>
      </c>
    </row>
    <row r="146" spans="1:18" x14ac:dyDescent="0.3">
      <c r="A146" s="30" t="s">
        <v>384</v>
      </c>
      <c r="B146" s="31" t="s">
        <v>61</v>
      </c>
      <c r="C146" s="30" t="s">
        <v>139</v>
      </c>
      <c r="D146" s="34">
        <v>15.335156521739201</v>
      </c>
      <c r="E146" s="33">
        <v>3.1388405797101502</v>
      </c>
      <c r="F146" s="34">
        <v>1.09782608695652</v>
      </c>
      <c r="G146" s="40">
        <v>0.17333333333333301</v>
      </c>
      <c r="H146" s="40"/>
      <c r="I146" s="44"/>
      <c r="J146" s="34">
        <v>1.17333333333333</v>
      </c>
      <c r="K146" s="41">
        <v>6.94</v>
      </c>
      <c r="L146" s="34">
        <v>0.236666666666667</v>
      </c>
      <c r="M146" s="41">
        <v>1.02</v>
      </c>
      <c r="N146" s="41">
        <v>222.386666666667</v>
      </c>
      <c r="O146" s="41"/>
      <c r="P146" s="42" t="s">
        <v>140</v>
      </c>
      <c r="Q146" s="43">
        <v>5.5</v>
      </c>
      <c r="R146" s="39">
        <v>1.43</v>
      </c>
    </row>
    <row r="147" spans="1:18" x14ac:dyDescent="0.3">
      <c r="A147" s="30" t="s">
        <v>385</v>
      </c>
      <c r="B147" s="31" t="s">
        <v>386</v>
      </c>
      <c r="C147" s="30" t="s">
        <v>139</v>
      </c>
      <c r="D147" s="33">
        <v>20.546909166666602</v>
      </c>
      <c r="E147" s="33">
        <v>5.1179166666666598</v>
      </c>
      <c r="F147" s="33">
        <v>0.81041666666666701</v>
      </c>
      <c r="G147" s="45"/>
      <c r="H147" s="45"/>
      <c r="I147" s="44"/>
      <c r="J147" s="33">
        <v>2.26833333333333</v>
      </c>
      <c r="K147" s="46">
        <v>6.9463333333333299</v>
      </c>
      <c r="L147" s="33">
        <v>0.290333333333333</v>
      </c>
      <c r="M147" s="46">
        <v>5.2430000000000003</v>
      </c>
      <c r="N147" s="46">
        <v>161.155</v>
      </c>
      <c r="O147" s="46"/>
      <c r="P147" s="42" t="s">
        <v>140</v>
      </c>
      <c r="Q147" s="43">
        <v>6.2</v>
      </c>
      <c r="R147" s="39">
        <v>1.43</v>
      </c>
    </row>
    <row r="148" spans="1:18" x14ac:dyDescent="0.3">
      <c r="A148" s="52" t="s">
        <v>387</v>
      </c>
      <c r="B148" s="73" t="s">
        <v>387</v>
      </c>
      <c r="C148" s="30"/>
      <c r="D148" s="33">
        <v>35</v>
      </c>
      <c r="E148" s="33">
        <v>7.9</v>
      </c>
      <c r="F148" s="33">
        <v>1.9</v>
      </c>
      <c r="G148" s="45">
        <v>0</v>
      </c>
      <c r="H148" s="45">
        <v>0</v>
      </c>
      <c r="I148" s="44">
        <v>0</v>
      </c>
      <c r="J148" s="33">
        <v>3.2</v>
      </c>
      <c r="K148" s="46">
        <v>0</v>
      </c>
      <c r="L148" s="33">
        <v>0</v>
      </c>
      <c r="M148" s="46">
        <v>0</v>
      </c>
      <c r="N148" s="46">
        <v>0</v>
      </c>
      <c r="O148" s="46"/>
      <c r="P148" s="42" t="s">
        <v>140</v>
      </c>
      <c r="Q148" s="43">
        <v>22.5</v>
      </c>
      <c r="R148" s="39">
        <v>1</v>
      </c>
    </row>
    <row r="149" spans="1:18" x14ac:dyDescent="0.3">
      <c r="A149" s="30" t="s">
        <v>388</v>
      </c>
      <c r="B149" s="31" t="s">
        <v>389</v>
      </c>
      <c r="C149" s="30" t="s">
        <v>139</v>
      </c>
      <c r="D149" s="34">
        <v>24.898357971014502</v>
      </c>
      <c r="E149" s="33">
        <v>5.3471014492753604</v>
      </c>
      <c r="F149" s="34">
        <v>1.7862318840579701</v>
      </c>
      <c r="G149" s="40">
        <v>0.17333333333333301</v>
      </c>
      <c r="H149" s="40"/>
      <c r="I149" s="44"/>
      <c r="J149" s="34">
        <v>2.3833333333333302</v>
      </c>
      <c r="K149" s="41">
        <v>41.1</v>
      </c>
      <c r="L149" s="34">
        <v>0.43</v>
      </c>
      <c r="M149" s="41"/>
      <c r="N149" s="41">
        <v>208.20333333333301</v>
      </c>
      <c r="O149" s="41"/>
      <c r="P149" s="75"/>
      <c r="Q149" s="75"/>
      <c r="R149" s="39">
        <v>1.34</v>
      </c>
    </row>
    <row r="150" spans="1:18" x14ac:dyDescent="0.3">
      <c r="A150" s="30" t="s">
        <v>92</v>
      </c>
      <c r="B150" s="76" t="s">
        <v>92</v>
      </c>
      <c r="C150" s="77"/>
      <c r="D150" s="78">
        <v>0</v>
      </c>
      <c r="E150" s="79"/>
      <c r="F150" s="79"/>
      <c r="G150" s="79"/>
      <c r="H150" s="79"/>
      <c r="I150" s="80"/>
      <c r="J150" s="79"/>
      <c r="K150" s="80"/>
      <c r="L150" s="79"/>
      <c r="M150" s="80"/>
      <c r="N150" s="80"/>
      <c r="O150" s="80"/>
      <c r="P150" s="81" t="s">
        <v>16</v>
      </c>
      <c r="Q150" s="82">
        <v>1.49</v>
      </c>
      <c r="R150" s="83">
        <v>1</v>
      </c>
    </row>
    <row r="151" spans="1:18" x14ac:dyDescent="0.3">
      <c r="A151" s="84"/>
      <c r="B151" s="85" t="s">
        <v>390</v>
      </c>
      <c r="C151" s="86"/>
      <c r="D151" s="87"/>
      <c r="E151" s="88"/>
      <c r="F151" s="87"/>
      <c r="G151" s="89"/>
      <c r="H151" s="89"/>
      <c r="I151" s="90"/>
      <c r="J151" s="87"/>
      <c r="K151" s="84"/>
      <c r="L151" s="87"/>
      <c r="M151" s="87"/>
      <c r="N151" s="84"/>
      <c r="O151" s="84"/>
      <c r="P151" s="91"/>
      <c r="Q151" s="92"/>
      <c r="R151" s="83"/>
    </row>
    <row r="152" spans="1:18" x14ac:dyDescent="0.3">
      <c r="A152" s="84"/>
      <c r="B152" s="84"/>
      <c r="C152" s="93"/>
      <c r="D152" s="94"/>
      <c r="E152" s="84"/>
      <c r="F152" s="94"/>
      <c r="G152" s="94"/>
      <c r="H152" s="94"/>
      <c r="I152" s="94"/>
      <c r="J152" s="94"/>
      <c r="K152" s="84"/>
      <c r="L152" s="94"/>
      <c r="M152" s="94"/>
      <c r="N152" s="84"/>
      <c r="O152" s="84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0"/>
  <sheetViews>
    <sheetView zoomScale="90" zoomScaleNormal="90" workbookViewId="0">
      <selection activeCell="A22" sqref="A22"/>
    </sheetView>
  </sheetViews>
  <sheetFormatPr defaultRowHeight="14.4" x14ac:dyDescent="0.3"/>
  <cols>
    <col min="1" max="1" width="36.44140625" bestFit="1" customWidth="1"/>
    <col min="2" max="2" width="13.44140625" bestFit="1" customWidth="1"/>
    <col min="3" max="4" width="20.88671875" bestFit="1" customWidth="1"/>
    <col min="5" max="6" width="23.6640625" bestFit="1" customWidth="1"/>
    <col min="7" max="7" width="16.5546875" bestFit="1" customWidth="1"/>
    <col min="8" max="8" width="10" bestFit="1" customWidth="1"/>
    <col min="9" max="9" width="6.109375" bestFit="1" customWidth="1"/>
    <col min="10" max="10" width="7.21875" bestFit="1" customWidth="1"/>
    <col min="11" max="11" width="5.77734375" bestFit="1" customWidth="1"/>
    <col min="12" max="12" width="6.109375" bestFit="1" customWidth="1"/>
    <col min="13" max="13" width="8.33203125" bestFit="1" customWidth="1"/>
    <col min="14" max="14" width="5.21875" bestFit="1" customWidth="1"/>
    <col min="15" max="1025" width="8.6640625" customWidth="1"/>
  </cols>
  <sheetData>
    <row r="1" spans="1:14" ht="61.5" customHeight="1" x14ac:dyDescent="0.3">
      <c r="A1" s="104" t="s">
        <v>0</v>
      </c>
      <c r="B1" s="104"/>
      <c r="C1" s="104"/>
      <c r="D1" s="104"/>
      <c r="E1" s="104"/>
      <c r="F1" s="11"/>
    </row>
    <row r="2" spans="1:14" ht="30" customHeight="1" x14ac:dyDescent="0.3">
      <c r="A2" s="108" t="s">
        <v>104</v>
      </c>
      <c r="B2" s="108"/>
      <c r="C2" s="108"/>
      <c r="D2" s="108"/>
      <c r="E2" s="108"/>
      <c r="F2" s="108"/>
      <c r="G2" s="101"/>
      <c r="H2" s="101"/>
      <c r="I2" s="101"/>
      <c r="J2" s="101"/>
      <c r="K2" s="101"/>
      <c r="L2" s="101"/>
      <c r="M2" s="101"/>
      <c r="N2" s="101"/>
    </row>
    <row r="3" spans="1:14" ht="15.6" x14ac:dyDescent="0.3">
      <c r="A3" s="2" t="s">
        <v>2</v>
      </c>
      <c r="B3" s="109">
        <v>44504</v>
      </c>
      <c r="C3" s="110"/>
      <c r="D3" s="110"/>
      <c r="E3" s="110"/>
      <c r="F3" s="111"/>
    </row>
    <row r="4" spans="1:14" x14ac:dyDescent="0.3">
      <c r="A4" s="3" t="s">
        <v>3</v>
      </c>
      <c r="B4" s="95" t="s">
        <v>101</v>
      </c>
      <c r="C4" s="3" t="s">
        <v>5</v>
      </c>
      <c r="D4" s="4">
        <f>D5/D6</f>
        <v>228.9156626506024</v>
      </c>
      <c r="E4" s="5" t="s">
        <v>6</v>
      </c>
      <c r="F4" s="96">
        <f>SUM(F9:F18)</f>
        <v>57.61</v>
      </c>
    </row>
    <row r="5" spans="1:14" x14ac:dyDescent="0.3">
      <c r="A5" s="5" t="s">
        <v>7</v>
      </c>
      <c r="B5" s="95" t="s">
        <v>82</v>
      </c>
      <c r="C5" s="3" t="s">
        <v>9</v>
      </c>
      <c r="D5" s="6">
        <v>19000</v>
      </c>
      <c r="E5" s="5" t="s">
        <v>10</v>
      </c>
      <c r="F5" s="96">
        <f>F4/D4</f>
        <v>0.25166473684210527</v>
      </c>
    </row>
    <row r="6" spans="1:14" x14ac:dyDescent="0.3">
      <c r="A6" s="5" t="s">
        <v>11</v>
      </c>
      <c r="B6" s="95" t="s">
        <v>12</v>
      </c>
      <c r="C6" s="7" t="s">
        <v>13</v>
      </c>
      <c r="D6" s="8">
        <v>83</v>
      </c>
      <c r="E6" s="5" t="s">
        <v>14</v>
      </c>
      <c r="F6" s="95"/>
    </row>
    <row r="8" spans="1:14" x14ac:dyDescent="0.3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</row>
    <row r="9" spans="1:14" x14ac:dyDescent="0.3">
      <c r="A9" s="1" t="s">
        <v>105</v>
      </c>
      <c r="B9" s="97"/>
      <c r="C9" s="1">
        <v>24000</v>
      </c>
      <c r="D9" s="1">
        <f>IFERROR(VLOOKUP(A9,'Tabela Integrada'!$B:$R,17,0),"")</f>
        <v>1.08</v>
      </c>
      <c r="E9" s="1">
        <f t="shared" ref="E9:E18" si="0">IFERROR((C9*D9),"")</f>
        <v>25920</v>
      </c>
      <c r="F9" s="119">
        <f>'Tabela Integrada'!Q38</f>
        <v>26.5</v>
      </c>
    </row>
    <row r="10" spans="1:14" x14ac:dyDescent="0.3">
      <c r="A10" s="1" t="s">
        <v>59</v>
      </c>
      <c r="B10" s="97"/>
      <c r="C10" s="1">
        <v>90</v>
      </c>
      <c r="D10" s="1">
        <f>IFERROR(VLOOKUP(A10,'Tabela Integrada'!$B:$R,17,0),"")</f>
        <v>1</v>
      </c>
      <c r="E10" s="1">
        <f t="shared" si="0"/>
        <v>90</v>
      </c>
      <c r="F10" s="119">
        <f>'Tabela Integrada'!Q33</f>
        <v>1.32</v>
      </c>
    </row>
    <row r="11" spans="1:14" x14ac:dyDescent="0.3">
      <c r="A11" s="1" t="s">
        <v>62</v>
      </c>
      <c r="B11" s="1"/>
      <c r="C11" s="1">
        <v>2400</v>
      </c>
      <c r="D11" s="1">
        <f>IFERROR(VLOOKUP(A11,'Tabela Integrada'!$B:$R,17,0),"")</f>
        <v>1.64</v>
      </c>
      <c r="E11" s="1">
        <f t="shared" si="0"/>
        <v>3935.9999999999995</v>
      </c>
      <c r="F11" s="119">
        <f>'Tabela Integrada'!Q150</f>
        <v>1.49</v>
      </c>
    </row>
    <row r="12" spans="1:14" x14ac:dyDescent="0.3">
      <c r="A12" s="1" t="s">
        <v>61</v>
      </c>
      <c r="B12" s="1"/>
      <c r="C12" s="1">
        <v>3930</v>
      </c>
      <c r="D12" s="1">
        <f>IFERROR(VLOOKUP(A12,'Tabela Integrada'!$B:$R,17,0),"")</f>
        <v>1.43</v>
      </c>
      <c r="E12" s="1">
        <f t="shared" si="0"/>
        <v>5619.9</v>
      </c>
      <c r="F12" s="119">
        <f>'Tabela Integrada'!Q146</f>
        <v>5.5</v>
      </c>
    </row>
    <row r="13" spans="1:14" x14ac:dyDescent="0.3">
      <c r="A13" s="1" t="s">
        <v>65</v>
      </c>
      <c r="B13" s="1"/>
      <c r="C13" s="1">
        <v>40</v>
      </c>
      <c r="D13" s="1">
        <f>IFERROR(VLOOKUP(A13,'Tabela Integrada'!$B:$R,17,0),"")</f>
        <v>1.27</v>
      </c>
      <c r="E13" s="1">
        <f t="shared" si="0"/>
        <v>50.8</v>
      </c>
      <c r="F13" s="119">
        <f>'Tabela Integrada'!Q142</f>
        <v>13.8</v>
      </c>
    </row>
    <row r="14" spans="1:14" x14ac:dyDescent="0.3">
      <c r="A14" s="1" t="s">
        <v>103</v>
      </c>
      <c r="B14" s="1"/>
      <c r="C14" s="1">
        <v>44</v>
      </c>
      <c r="D14" s="1">
        <f>IFERROR(VLOOKUP(A14,'Tabela Integrada'!$B:$R,17,0),"")</f>
        <v>1.18</v>
      </c>
      <c r="E14" s="1">
        <f t="shared" si="0"/>
        <v>51.919999999999995</v>
      </c>
      <c r="F14" s="119">
        <f>'Tabela Integrada'!Q46</f>
        <v>9</v>
      </c>
    </row>
    <row r="15" spans="1:14" x14ac:dyDescent="0.3">
      <c r="A15" s="1"/>
      <c r="B15" s="1"/>
      <c r="C15" s="1"/>
      <c r="D15" s="1" t="str">
        <f>IFERROR(VLOOKUP(A15,'Tabela Integrada'!$B:$R,17,0),"")</f>
        <v/>
      </c>
      <c r="E15" s="1" t="str">
        <f t="shared" si="0"/>
        <v/>
      </c>
      <c r="F15" s="1"/>
    </row>
    <row r="16" spans="1:14" x14ac:dyDescent="0.3">
      <c r="A16" s="1"/>
      <c r="B16" s="1"/>
      <c r="C16" s="1"/>
      <c r="D16" s="1" t="str">
        <f>IFERROR(VLOOKUP(A16,'Tabela Integrada'!$B:$R,17,0),"")</f>
        <v/>
      </c>
      <c r="E16" s="1" t="str">
        <f t="shared" si="0"/>
        <v/>
      </c>
      <c r="F16" s="1"/>
    </row>
    <row r="17" spans="1:14" x14ac:dyDescent="0.3">
      <c r="A17" s="1"/>
      <c r="B17" s="1"/>
      <c r="C17" s="1"/>
      <c r="D17" s="1" t="str">
        <f>IFERROR(VLOOKUP(A17,'Tabela Integrada'!$B:$R,17,0),"")</f>
        <v/>
      </c>
      <c r="E17" s="1" t="str">
        <f t="shared" si="0"/>
        <v/>
      </c>
      <c r="F17" s="1"/>
    </row>
    <row r="18" spans="1:14" x14ac:dyDescent="0.3">
      <c r="A18" s="1"/>
      <c r="B18" s="1"/>
      <c r="C18" s="1"/>
      <c r="D18" s="1" t="str">
        <f>IFERROR(VLOOKUP(A18,'Tabela Integrada'!$B:$R,17,0),"")</f>
        <v/>
      </c>
      <c r="E18" s="1" t="str">
        <f t="shared" si="0"/>
        <v/>
      </c>
      <c r="F18" s="1"/>
    </row>
    <row r="19" spans="1:14" x14ac:dyDescent="0.3">
      <c r="F19" s="9"/>
    </row>
    <row r="20" spans="1:14" ht="33" customHeight="1" x14ac:dyDescent="0.3">
      <c r="A20" s="107" t="s">
        <v>27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</row>
    <row r="21" spans="1:14" s="11" customFormat="1" ht="28.8" x14ac:dyDescent="0.3">
      <c r="A21" s="10" t="s">
        <v>28</v>
      </c>
      <c r="B21" s="10" t="s">
        <v>29</v>
      </c>
      <c r="C21" s="10" t="s">
        <v>30</v>
      </c>
      <c r="D21" s="10" t="s">
        <v>31</v>
      </c>
      <c r="E21" s="10" t="s">
        <v>32</v>
      </c>
      <c r="F21" s="10" t="s">
        <v>33</v>
      </c>
      <c r="G21" s="10" t="s">
        <v>34</v>
      </c>
      <c r="H21" s="10" t="s">
        <v>35</v>
      </c>
      <c r="I21" s="10" t="s">
        <v>36</v>
      </c>
      <c r="J21" s="10" t="s">
        <v>37</v>
      </c>
      <c r="K21" s="10" t="s">
        <v>38</v>
      </c>
      <c r="L21" s="10" t="s">
        <v>39</v>
      </c>
      <c r="M21" s="10" t="s">
        <v>40</v>
      </c>
      <c r="N21" s="10" t="s">
        <v>41</v>
      </c>
    </row>
    <row r="22" spans="1:14" x14ac:dyDescent="0.3">
      <c r="A22" s="1" t="s">
        <v>105</v>
      </c>
      <c r="B22" s="12">
        <f>C9/D4</f>
        <v>104.8421052631579</v>
      </c>
      <c r="C22" s="13">
        <f>IFERROR(((VLOOKUP($A22,'Tabela Integrada'!$B:$R,3,0))*$B22/100),"")</f>
        <v>155.13101894736809</v>
      </c>
      <c r="D22" s="13">
        <f>IFERROR(((VLOOKUP($A22,'Tabela Integrada'!$B:$R,4,0))*$B22/100),"")</f>
        <v>0</v>
      </c>
      <c r="E22" s="13">
        <f>IFERROR(((VLOOKUP($A22,'Tabela Integrada'!$B:$R,5,0))*$B22/100),"")</f>
        <v>22.555031578947336</v>
      </c>
      <c r="F22" s="13">
        <f>IFERROR(((VLOOKUP($A22,'Tabela Integrada'!$B:$R,6,0))*$B22/100),"")</f>
        <v>6.521178947368421</v>
      </c>
      <c r="G22" s="13">
        <f>IFERROR(((VLOOKUP($A22,'Tabela Integrada'!$B:$R,7,0))*$B22/100),"")</f>
        <v>0</v>
      </c>
      <c r="H22" s="13">
        <f>IFERROR(((VLOOKUP($A22,'Tabela Integrada'!$B:$R,8,0))*$B22/100),"")</f>
        <v>62.884294736842115</v>
      </c>
      <c r="I22" s="13">
        <f>IFERROR(((VLOOKUP($A22,'Tabela Integrada'!$B:$R,9,0))*$B22/100),"")</f>
        <v>0</v>
      </c>
      <c r="J22" s="13">
        <f>IFERROR(((VLOOKUP($A22,'Tabela Integrada'!$B:$R,10,0))*$B22/100),"")</f>
        <v>3.0963368421052597</v>
      </c>
      <c r="K22" s="13">
        <f>IFERROR(((VLOOKUP($A22,'Tabela Integrada'!$B:$R,11,0))*$B22/100),"")</f>
        <v>1.985010526315786</v>
      </c>
      <c r="L22" s="13">
        <f>IFERROR(((VLOOKUP($A22,'Tabela Integrada'!$B:$R,12,0))*$B22/100),"")</f>
        <v>50.897347368421094</v>
      </c>
      <c r="M22" s="13">
        <f>IFERROR(((VLOOKUP($A22,'Tabela Integrada'!$B:$R,13,0))*$B22/100),"")</f>
        <v>375.20543157894775</v>
      </c>
      <c r="N22" s="13">
        <f>IFERROR(((VLOOKUP($A22,'Tabela Integrada'!$B:$R,14,0))*$B22/100),"")</f>
        <v>0</v>
      </c>
    </row>
    <row r="23" spans="1:14" x14ac:dyDescent="0.3">
      <c r="A23" s="1" t="str">
        <f>A10</f>
        <v>Sal dietético</v>
      </c>
      <c r="B23" s="12">
        <f>C10/D4</f>
        <v>0.3931578947368421</v>
      </c>
      <c r="C23" s="13">
        <f>IFERROR(((VLOOKUP($A23,'Tabela Integrada'!$B:$R,3,0))*B23/100),"")</f>
        <v>0</v>
      </c>
      <c r="D23" s="13">
        <f>IFERROR(((VLOOKUP($A23,'Tabela Integrada'!$B:$R,4,0))*$B23/100),"")</f>
        <v>0</v>
      </c>
      <c r="E23" s="13">
        <f>IFERROR(((VLOOKUP($A23,'Tabela Integrada'!$B:$R,5,0))*$B23/100),"")</f>
        <v>0</v>
      </c>
      <c r="F23" s="13">
        <f>IFERROR(((VLOOKUP($A23,'Tabela Integrada'!$B:$R,6,0))*$B23/100),"")</f>
        <v>0</v>
      </c>
      <c r="G23" s="13">
        <f>IFERROR(((VLOOKUP($A23,'Tabela Integrada'!$B:$R,7,0))*$B23/100),"")</f>
        <v>0</v>
      </c>
      <c r="H23" s="13">
        <f>IFERROR(((VLOOKUP($A23,'Tabela Integrada'!$B:$R,8,0))*$B23/100),"")</f>
        <v>0</v>
      </c>
      <c r="I23" s="13">
        <f>IFERROR(((VLOOKUP($A23,'Tabela Integrada'!$B:$R,9,0))*$B23/100),"")</f>
        <v>0</v>
      </c>
      <c r="J23" s="13">
        <f>IFERROR(((VLOOKUP($A23,'Tabela Integrada'!$B:$R,10,0))*$B23/100),"")</f>
        <v>0</v>
      </c>
      <c r="K23" s="13">
        <f>IFERROR(((VLOOKUP($A23,'Tabela Integrada'!$B:$R,11,0))*$B23/100),"")</f>
        <v>0</v>
      </c>
      <c r="L23" s="13">
        <f>IFERROR(((VLOOKUP($A23,'Tabela Integrada'!$B:$R,12,0))*$B23/100),"")</f>
        <v>92.12287728947382</v>
      </c>
      <c r="M23" s="13">
        <f>IFERROR(((VLOOKUP($A23,'Tabela Integrada'!$B:$R,13,0))*$B23/100),"")</f>
        <v>80.470130731578934</v>
      </c>
      <c r="N23" s="13">
        <f>IFERROR(((VLOOKUP($A23,'Tabela Integrada'!$B:$R,14,0))*$B23/100),"")</f>
        <v>0</v>
      </c>
    </row>
    <row r="24" spans="1:14" x14ac:dyDescent="0.3">
      <c r="A24" s="1" t="str">
        <f>A11</f>
        <v>Cebola</v>
      </c>
      <c r="B24" s="12">
        <f>C11/D4</f>
        <v>10.48421052631579</v>
      </c>
      <c r="C24" s="13">
        <f>IFERROR(((VLOOKUP($A24,'Tabela Integrada'!$B:$R,3,0))*B24/100),"")</f>
        <v>4.1328806517162482</v>
      </c>
      <c r="D24" s="13">
        <f>IFERROR(((VLOOKUP($A24,'Tabela Integrada'!$B:$R,4,0))*$B24/100),"")</f>
        <v>0.92818691075514859</v>
      </c>
      <c r="E24" s="13">
        <f>IFERROR(((VLOOKUP($A24,'Tabela Integrada'!$B:$R,5,0))*$B24/100),"")</f>
        <v>0.17929519450800896</v>
      </c>
      <c r="F24" s="13">
        <f>IFERROR(((VLOOKUP($A24,'Tabela Integrada'!$B:$R,6,0))*$B24/100),"")</f>
        <v>8.3873684210526329E-3</v>
      </c>
      <c r="G24" s="13">
        <f>IFERROR(((VLOOKUP($A24,'Tabela Integrada'!$B:$R,7,0))*$B24/100),"")</f>
        <v>0</v>
      </c>
      <c r="H24" s="13">
        <f>IFERROR(((VLOOKUP($A24,'Tabela Integrada'!$B:$R,8,0))*$B24/100),"")</f>
        <v>0</v>
      </c>
      <c r="I24" s="13">
        <f>IFERROR(((VLOOKUP($A24,'Tabela Integrada'!$B:$R,9,0))*$B24/100),"")</f>
        <v>0.22925473684210562</v>
      </c>
      <c r="J24" s="13">
        <f>IFERROR(((VLOOKUP($A24,'Tabela Integrada'!$B:$R,10,0))*$B24/100),"")</f>
        <v>1.4677894736842105</v>
      </c>
      <c r="K24" s="13">
        <f>IFERROR(((VLOOKUP($A24,'Tabela Integrada'!$B:$R,11,0))*$B24/100),"")</f>
        <v>2.1317894736842074E-2</v>
      </c>
      <c r="L24" s="13">
        <f>IFERROR(((VLOOKUP($A24,'Tabela Integrada'!$B:$R,12,0))*$B24/100),"")</f>
        <v>6.2555789473684259E-2</v>
      </c>
      <c r="M24" s="13">
        <f>IFERROR(((VLOOKUP($A24,'Tabela Integrada'!$B:$R,13,0))*$B24/100),"")</f>
        <v>18.464442105263192</v>
      </c>
      <c r="N24" s="13">
        <f>IFERROR(((VLOOKUP($A24,'Tabela Integrada'!$B:$R,14,0))*$B24/100),"")</f>
        <v>0</v>
      </c>
    </row>
    <row r="25" spans="1:14" x14ac:dyDescent="0.3">
      <c r="A25" s="1" t="str">
        <f>A12</f>
        <v>Tomate (com semente)</v>
      </c>
      <c r="B25" s="12">
        <f>C12/D4</f>
        <v>17.167894736842108</v>
      </c>
      <c r="C25" s="13">
        <f>IFERROR(((VLOOKUP($A25,'Tabela Integrada'!$B:$R,3,0))*B25/100),"")</f>
        <v>2.6327235293821634</v>
      </c>
      <c r="D25" s="13">
        <f>IFERROR(((VLOOKUP($A25,'Tabela Integrada'!$B:$R,4,0))*$B25/100),"")</f>
        <v>0.53887284668192315</v>
      </c>
      <c r="E25" s="13">
        <f>IFERROR(((VLOOKUP($A25,'Tabela Integrada'!$B:$R,5,0))*$B25/100),"")</f>
        <v>0.18847362700228804</v>
      </c>
      <c r="F25" s="13">
        <f>IFERROR(((VLOOKUP($A25,'Tabela Integrada'!$B:$R,6,0))*$B25/100),"")</f>
        <v>2.9757684210526266E-2</v>
      </c>
      <c r="G25" s="13">
        <f>IFERROR(((VLOOKUP($A25,'Tabela Integrada'!$B:$R,7,0))*$B25/100),"")</f>
        <v>0</v>
      </c>
      <c r="H25" s="13">
        <f>IFERROR(((VLOOKUP($A25,'Tabela Integrada'!$B:$R,8,0))*$B25/100),"")</f>
        <v>0</v>
      </c>
      <c r="I25" s="13">
        <f>IFERROR(((VLOOKUP($A25,'Tabela Integrada'!$B:$R,9,0))*$B25/100),"")</f>
        <v>0.20143663157894681</v>
      </c>
      <c r="J25" s="13">
        <f>IFERROR(((VLOOKUP($A25,'Tabela Integrada'!$B:$R,10,0))*$B25/100),"")</f>
        <v>1.1914518947368424</v>
      </c>
      <c r="K25" s="13">
        <f>IFERROR(((VLOOKUP($A25,'Tabela Integrada'!$B:$R,11,0))*$B25/100),"")</f>
        <v>4.0630684210526374E-2</v>
      </c>
      <c r="L25" s="13">
        <f>IFERROR(((VLOOKUP($A25,'Tabela Integrada'!$B:$R,12,0))*$B25/100),"")</f>
        <v>0.17511252631578952</v>
      </c>
      <c r="M25" s="13">
        <f>IFERROR(((VLOOKUP($A25,'Tabela Integrada'!$B:$R,13,0))*$B25/100),"")</f>
        <v>38.179108842105322</v>
      </c>
      <c r="N25" s="13">
        <f>IFERROR(((VLOOKUP($A25,'Tabela Integrada'!$B:$R,14,0))*$B25/100),"")</f>
        <v>0</v>
      </c>
    </row>
    <row r="26" spans="1:14" x14ac:dyDescent="0.3">
      <c r="A26" s="1" t="str">
        <f>A13</f>
        <v>Salsa</v>
      </c>
      <c r="B26" s="12">
        <f>C13/D4</f>
        <v>0.17473684210526316</v>
      </c>
      <c r="C26" s="13">
        <f>IFERROR(((VLOOKUP($A26,'Tabela Integrada'!$B:$R,3,0))*B26/100),"")</f>
        <v>5.840423710144927E-2</v>
      </c>
      <c r="D26" s="13">
        <f>IFERROR(((VLOOKUP($A26,'Tabela Integrada'!$B:$R,4,0))*$B26/100),"")</f>
        <v>9.9706361556064094E-3</v>
      </c>
      <c r="E26" s="13">
        <f>IFERROR(((VLOOKUP($A26,'Tabela Integrada'!$B:$R,5,0))*$B26/100),"")</f>
        <v>5.6916094584286729E-3</v>
      </c>
      <c r="F26" s="13">
        <f>IFERROR(((VLOOKUP($A26,'Tabela Integrada'!$B:$R,6,0))*$B26/100),"")</f>
        <v>1.0658947368421053E-3</v>
      </c>
      <c r="G26" s="13">
        <f>IFERROR(((VLOOKUP($A26,'Tabela Integrada'!$B:$R,7,0))*$B26/100),"")</f>
        <v>0</v>
      </c>
      <c r="H26" s="13">
        <f>IFERROR(((VLOOKUP($A26,'Tabela Integrada'!$B:$R,8,0))*$B26/100),"")</f>
        <v>0</v>
      </c>
      <c r="I26" s="13">
        <f>IFERROR(((VLOOKUP($A26,'Tabela Integrada'!$B:$R,9,0))*$B26/100),"")</f>
        <v>3.2326315789473685E-3</v>
      </c>
      <c r="J26" s="13">
        <f>IFERROR(((VLOOKUP($A26,'Tabela Integrada'!$B:$R,10,0))*$B26/100),"")</f>
        <v>0.31350119298245555</v>
      </c>
      <c r="K26" s="13">
        <f>IFERROR(((VLOOKUP($A26,'Tabela Integrada'!$B:$R,11,0))*$B26/100),"")</f>
        <v>5.5566315789473686E-3</v>
      </c>
      <c r="L26" s="13">
        <f>IFERROR(((VLOOKUP($A26,'Tabela Integrada'!$B:$R,12,0))*$B26/100),"")</f>
        <v>4.0189473684210525E-3</v>
      </c>
      <c r="M26" s="13">
        <f>IFERROR(((VLOOKUP($A26,'Tabela Integrada'!$B:$R,13,0))*$B26/100),"")</f>
        <v>1.242897333333334</v>
      </c>
      <c r="N26" s="13">
        <f>IFERROR(((VLOOKUP($A26,'Tabela Integrada'!$B:$R,14,0))*$B26/100),"")</f>
        <v>0</v>
      </c>
    </row>
    <row r="27" spans="1:14" x14ac:dyDescent="0.3">
      <c r="A27" s="1" t="str">
        <f>A14</f>
        <v>Cebolinha</v>
      </c>
      <c r="B27" s="12">
        <f>C14/D4</f>
        <v>0.19221052631578947</v>
      </c>
      <c r="C27" s="13">
        <f>IFERROR(((VLOOKUP($A27,'Tabela Integrada'!$B:$R,3,0))*B27/100),"")</f>
        <v>3.7511586248665185E-2</v>
      </c>
      <c r="D27" s="13">
        <f>IFERROR(((VLOOKUP($A27,'Tabela Integrada'!$B:$R,4,0))*$B27/100),"")</f>
        <v>6.4788875667429443E-3</v>
      </c>
      <c r="E27" s="13">
        <f>IFERROR(((VLOOKUP($A27,'Tabela Integrada'!$B:$R,5,0))*$B27/100),"")</f>
        <v>3.5865369946605696E-3</v>
      </c>
      <c r="F27" s="13">
        <f>IFERROR(((VLOOKUP($A27,'Tabela Integrada'!$B:$R,6,0))*$B27/100),"")</f>
        <v>6.7273684210526308E-4</v>
      </c>
      <c r="G27" s="13">
        <f>IFERROR(((VLOOKUP($A27,'Tabela Integrada'!$B:$R,7,0))*$B27/100),"")</f>
        <v>0</v>
      </c>
      <c r="H27" s="13">
        <f>IFERROR(((VLOOKUP($A27,'Tabela Integrada'!$B:$R,8,0))*$B27/100),"")</f>
        <v>0</v>
      </c>
      <c r="I27" s="13">
        <f>IFERROR(((VLOOKUP($A27,'Tabela Integrada'!$B:$R,9,0))*$B27/100),"")</f>
        <v>6.8234736842105259E-3</v>
      </c>
      <c r="J27" s="13">
        <f>IFERROR(((VLOOKUP($A27,'Tabela Integrada'!$B:$R,10,0))*$B27/100),"")</f>
        <v>0.15348651228070168</v>
      </c>
      <c r="K27" s="13">
        <f>IFERROR(((VLOOKUP($A27,'Tabela Integrada'!$B:$R,11,0))*$B27/100),"")</f>
        <v>1.2429614035087725E-3</v>
      </c>
      <c r="L27" s="13">
        <f>IFERROR(((VLOOKUP($A27,'Tabela Integrada'!$B:$R,12,0))*$B27/100),"")</f>
        <v>3.0817754385964848E-3</v>
      </c>
      <c r="M27" s="13">
        <f>IFERROR(((VLOOKUP($A27,'Tabela Integrada'!$B:$R,13,0))*$B27/100),"")</f>
        <v>0.39679300350877256</v>
      </c>
      <c r="N27" s="13">
        <f>IFERROR(((VLOOKUP($A27,'Tabela Integrada'!$B:$R,14,0))*$B27/100),"")</f>
        <v>0</v>
      </c>
    </row>
    <row r="28" spans="1:14" x14ac:dyDescent="0.3">
      <c r="A28" s="1">
        <f>A15</f>
        <v>0</v>
      </c>
      <c r="B28" s="12">
        <f>C15/D4</f>
        <v>0</v>
      </c>
      <c r="C28" s="13" t="str">
        <f>IFERROR(((VLOOKUP($A28,'Tabela Integrada'!$B:$R,3,0))*B28/100),"")</f>
        <v/>
      </c>
      <c r="D28" s="13" t="str">
        <f>IFERROR(((VLOOKUP($A28,'Tabela Integrada'!$B:$R,4,0))*$B28/100),"")</f>
        <v/>
      </c>
      <c r="E28" s="13" t="str">
        <f>IFERROR(((VLOOKUP($A28,'Tabela Integrada'!$B:$R,5,0))*$B28/100),"")</f>
        <v/>
      </c>
      <c r="F28" s="13" t="str">
        <f>IFERROR(((VLOOKUP($A28,'Tabela Integrada'!$B:$R,6,0))*$B28/100),"")</f>
        <v/>
      </c>
      <c r="G28" s="13" t="str">
        <f>IFERROR(((VLOOKUP($A28,'Tabela Integrada'!$B:$R,7,0))*$B28/100),"")</f>
        <v/>
      </c>
      <c r="H28" s="13" t="str">
        <f>IFERROR(((VLOOKUP($A28,'Tabela Integrada'!$B:$R,8,0))*$B28/100),"")</f>
        <v/>
      </c>
      <c r="I28" s="13" t="str">
        <f>IFERROR(((VLOOKUP($A28,'Tabela Integrada'!$B:$R,9,0))*$B28/100),"")</f>
        <v/>
      </c>
      <c r="J28" s="13" t="str">
        <f>IFERROR(((VLOOKUP($A28,'Tabela Integrada'!$B:$R,10,0))*$B28/100),"")</f>
        <v/>
      </c>
      <c r="K28" s="13" t="str">
        <f>IFERROR(((VLOOKUP($A28,'Tabela Integrada'!$B:$R,11,0))*$B28/100),"")</f>
        <v/>
      </c>
      <c r="L28" s="13" t="str">
        <f>IFERROR(((VLOOKUP($A28,'Tabela Integrada'!$B:$R,12,0))*$B28/100),"")</f>
        <v/>
      </c>
      <c r="M28" s="13" t="str">
        <f>IFERROR(((VLOOKUP($A28,'Tabela Integrada'!$B:$R,13,0))*$B28/100),"")</f>
        <v/>
      </c>
      <c r="N28" s="13" t="str">
        <f>IFERROR(((VLOOKUP($A28,'Tabela Integrada'!$B:$R,14,0))*$B28/100),"")</f>
        <v/>
      </c>
    </row>
    <row r="29" spans="1:14" x14ac:dyDescent="0.3">
      <c r="A29" s="1">
        <f>A16</f>
        <v>0</v>
      </c>
      <c r="B29" s="12">
        <f>C16/D4</f>
        <v>0</v>
      </c>
      <c r="C29" s="13" t="str">
        <f>IFERROR(((VLOOKUP($A29,'Tabela Integrada'!$B:$R,3,0))*B29/100),"")</f>
        <v/>
      </c>
      <c r="D29" s="13" t="str">
        <f>IFERROR(((VLOOKUP($A29,'Tabela Integrada'!$B:$R,4,0))*$B29/100),"")</f>
        <v/>
      </c>
      <c r="E29" s="13" t="str">
        <f>IFERROR(((VLOOKUP($A29,'Tabela Integrada'!$B:$R,5,0))*$B29/100),"")</f>
        <v/>
      </c>
      <c r="F29" s="13" t="str">
        <f>IFERROR(((VLOOKUP($A29,'Tabela Integrada'!$B:$R,6,0))*$B29/100),"")</f>
        <v/>
      </c>
      <c r="G29" s="13" t="str">
        <f>IFERROR(((VLOOKUP($A29,'Tabela Integrada'!$B:$R,7,0))*$B29/100),"")</f>
        <v/>
      </c>
      <c r="H29" s="13" t="str">
        <f>IFERROR(((VLOOKUP($A29,'Tabela Integrada'!$B:$R,8,0))*$B29/100),"")</f>
        <v/>
      </c>
      <c r="I29" s="13" t="str">
        <f>IFERROR(((VLOOKUP($A29,'Tabela Integrada'!$B:$R,9,0))*$B29/100),"")</f>
        <v/>
      </c>
      <c r="J29" s="13" t="str">
        <f>IFERROR(((VLOOKUP($A29,'Tabela Integrada'!$B:$R,10,0))*$B29/100),"")</f>
        <v/>
      </c>
      <c r="K29" s="13" t="str">
        <f>IFERROR(((VLOOKUP($A29,'Tabela Integrada'!$B:$R,11,0))*$B29/100),"")</f>
        <v/>
      </c>
      <c r="L29" s="13" t="str">
        <f>IFERROR(((VLOOKUP($A29,'Tabela Integrada'!$B:$R,12,0))*$B29/100),"")</f>
        <v/>
      </c>
      <c r="M29" s="13" t="str">
        <f>IFERROR(((VLOOKUP($A29,'Tabela Integrada'!$B:$R,13,0))*$B29/100),"")</f>
        <v/>
      </c>
      <c r="N29" s="13" t="str">
        <f>IFERROR(((VLOOKUP($A29,'Tabela Integrada'!$B:$R,14,0))*$B29/100),"")</f>
        <v/>
      </c>
    </row>
    <row r="30" spans="1:14" x14ac:dyDescent="0.3">
      <c r="A30" s="1">
        <f>A17</f>
        <v>0</v>
      </c>
      <c r="B30" s="12">
        <f>C17/D4</f>
        <v>0</v>
      </c>
      <c r="C30" s="13" t="str">
        <f>IFERROR(((VLOOKUP($A30,'Tabela Integrada'!$B:$R,3,0))*B30/100),"")</f>
        <v/>
      </c>
      <c r="D30" s="13" t="str">
        <f>IFERROR(((VLOOKUP($A30,'Tabela Integrada'!$B:$R,4,0))*$B30/100),"")</f>
        <v/>
      </c>
      <c r="E30" s="13" t="str">
        <f>IFERROR(((VLOOKUP($A30,'Tabela Integrada'!$B:$R,5,0))*$B30/100),"")</f>
        <v/>
      </c>
      <c r="F30" s="13" t="str">
        <f>IFERROR(((VLOOKUP($A30,'Tabela Integrada'!$B:$R,6,0))*$B30/100),"")</f>
        <v/>
      </c>
      <c r="G30" s="13" t="str">
        <f>IFERROR(((VLOOKUP($A30,'Tabela Integrada'!$B:$R,7,0))*$B30/100),"")</f>
        <v/>
      </c>
      <c r="H30" s="13" t="str">
        <f>IFERROR(((VLOOKUP($A30,'Tabela Integrada'!$B:$R,8,0))*$B30/100),"")</f>
        <v/>
      </c>
      <c r="I30" s="13" t="str">
        <f>IFERROR(((VLOOKUP($A30,'Tabela Integrada'!$B:$R,9,0))*$B30/100),"")</f>
        <v/>
      </c>
      <c r="J30" s="13" t="str">
        <f>IFERROR(((VLOOKUP($A30,'Tabela Integrada'!$B:$R,10,0))*$B30/100),"")</f>
        <v/>
      </c>
      <c r="K30" s="13" t="str">
        <f>IFERROR(((VLOOKUP($A30,'Tabela Integrada'!$B:$R,11,0))*$B30/100),"")</f>
        <v/>
      </c>
      <c r="L30" s="13" t="str">
        <f>IFERROR(((VLOOKUP($A30,'Tabela Integrada'!$B:$R,12,0))*$B30/100),"")</f>
        <v/>
      </c>
      <c r="M30" s="13" t="str">
        <f>IFERROR(((VLOOKUP($A30,'Tabela Integrada'!$B:$R,13,0))*$B30/100),"")</f>
        <v/>
      </c>
      <c r="N30" s="13" t="str">
        <f>IFERROR(((VLOOKUP($A30,'Tabela Integrada'!$B:$R,14,0))*$B30/100),"")</f>
        <v/>
      </c>
    </row>
    <row r="31" spans="1:14" x14ac:dyDescent="0.3">
      <c r="A31" s="1">
        <f>A18</f>
        <v>0</v>
      </c>
      <c r="B31" s="12">
        <f>C18/D4</f>
        <v>0</v>
      </c>
      <c r="C31" s="13" t="str">
        <f>IFERROR(((VLOOKUP($A31,'Tabela Integrada'!$B:$R,3,0))*B31/100),"")</f>
        <v/>
      </c>
      <c r="D31" s="13" t="str">
        <f>IFERROR(((VLOOKUP($A31,'Tabela Integrada'!$B:$R,4,0))*$B31/100),"")</f>
        <v/>
      </c>
      <c r="E31" s="13" t="str">
        <f>IFERROR(((VLOOKUP($A31,'Tabela Integrada'!$B:$R,5,0))*$B31/100),"")</f>
        <v/>
      </c>
      <c r="F31" s="13" t="str">
        <f>IFERROR(((VLOOKUP($A31,'Tabela Integrada'!$B:$R,6,0))*$B31/100),"")</f>
        <v/>
      </c>
      <c r="G31" s="13" t="str">
        <f>IFERROR(((VLOOKUP($A31,'Tabela Integrada'!$B:$R,7,0))*$B31/100),"")</f>
        <v/>
      </c>
      <c r="H31" s="13" t="str">
        <f>IFERROR(((VLOOKUP($A31,'Tabela Integrada'!$B:$R,8,0))*$B31/100),"")</f>
        <v/>
      </c>
      <c r="I31" s="13" t="str">
        <f>IFERROR(((VLOOKUP($A31,'Tabela Integrada'!$B:$R,9,0))*$B31/100),"")</f>
        <v/>
      </c>
      <c r="J31" s="13" t="str">
        <f>IFERROR(((VLOOKUP($A31,'Tabela Integrada'!$B:$R,10,0))*$B31/100),"")</f>
        <v/>
      </c>
      <c r="K31" s="13" t="str">
        <f>IFERROR(((VLOOKUP($A31,'Tabela Integrada'!$B:$R,11,0))*$B31/100),"")</f>
        <v/>
      </c>
      <c r="L31" s="13" t="str">
        <f>IFERROR(((VLOOKUP($A31,'Tabela Integrada'!$B:$R,12,0))*$B31/100),"")</f>
        <v/>
      </c>
      <c r="M31" s="13" t="str">
        <f>IFERROR(((VLOOKUP($A31,'Tabela Integrada'!$B:$R,13,0))*$B31/100),"")</f>
        <v/>
      </c>
      <c r="N31" s="13" t="str">
        <f>IFERROR(((VLOOKUP($A31,'Tabela Integrada'!$B:$R,14,0))*$B31/100),"")</f>
        <v/>
      </c>
    </row>
    <row r="32" spans="1:14" ht="15.6" x14ac:dyDescent="0.3">
      <c r="A32" s="14" t="s">
        <v>43</v>
      </c>
      <c r="B32" s="15">
        <f>SUM(B22:B31)</f>
        <v>133.25431578947371</v>
      </c>
      <c r="C32" s="15">
        <f>SUM(C22:C31)</f>
        <v>161.99253895181661</v>
      </c>
      <c r="D32" s="15">
        <f>SUM(D22:D31)</f>
        <v>1.483509281159421</v>
      </c>
      <c r="E32" s="15">
        <f>SUM(E22:E31)</f>
        <v>22.93207854691072</v>
      </c>
      <c r="F32" s="15">
        <f>SUM(F22:F31)</f>
        <v>6.561062631578948</v>
      </c>
      <c r="G32" s="15">
        <f>SUM(G22:G31)</f>
        <v>0</v>
      </c>
      <c r="H32" s="15">
        <f>SUM(H22:H31)</f>
        <v>62.884294736842115</v>
      </c>
      <c r="I32" s="15">
        <f>SUM(I22:I31)</f>
        <v>0.44074747368421036</v>
      </c>
      <c r="J32" s="15">
        <f>SUM(J22:J31)</f>
        <v>6.2225659157894695</v>
      </c>
      <c r="K32" s="15">
        <f>SUM(K22:K31)</f>
        <v>2.0537586982456104</v>
      </c>
      <c r="L32" s="15">
        <f>SUM(L22:L31)</f>
        <v>143.26499369649142</v>
      </c>
      <c r="M32" s="15">
        <f>SUM(M22:M31)</f>
        <v>513.95880359473722</v>
      </c>
      <c r="N32" s="15">
        <f>SUM(N22:N31)</f>
        <v>0</v>
      </c>
    </row>
    <row r="35" spans="1:3" ht="24.75" customHeight="1" x14ac:dyDescent="0.3">
      <c r="A35" s="103" t="s">
        <v>44</v>
      </c>
      <c r="B35" s="103"/>
      <c r="C35" s="103"/>
    </row>
    <row r="36" spans="1:3" x14ac:dyDescent="0.3">
      <c r="A36" s="16"/>
      <c r="B36" s="16" t="s">
        <v>45</v>
      </c>
      <c r="C36" s="16" t="s">
        <v>46</v>
      </c>
    </row>
    <row r="37" spans="1:3" x14ac:dyDescent="0.3">
      <c r="A37" s="100" t="s">
        <v>47</v>
      </c>
      <c r="B37" s="17">
        <f>D32</f>
        <v>1.483509281159421</v>
      </c>
      <c r="C37" s="17">
        <f>B37*100/B40</f>
        <v>4.7891210287305759</v>
      </c>
    </row>
    <row r="38" spans="1:3" x14ac:dyDescent="0.3">
      <c r="A38" s="100" t="s">
        <v>48</v>
      </c>
      <c r="B38" s="17">
        <f>E32</f>
        <v>22.93207854691072</v>
      </c>
      <c r="C38" s="17">
        <f>B38*100/B40</f>
        <v>74.030207290431818</v>
      </c>
    </row>
    <row r="39" spans="1:3" x14ac:dyDescent="0.3">
      <c r="A39" s="100" t="s">
        <v>49</v>
      </c>
      <c r="B39" s="17">
        <f>F32</f>
        <v>6.561062631578948</v>
      </c>
      <c r="C39" s="17">
        <f>B39*100/B40</f>
        <v>21.180671680837609</v>
      </c>
    </row>
    <row r="40" spans="1:3" x14ac:dyDescent="0.3">
      <c r="A40" s="100" t="s">
        <v>50</v>
      </c>
      <c r="B40" s="17">
        <f>SUM(B37:B39)</f>
        <v>30.97665045964909</v>
      </c>
      <c r="C40" s="17">
        <f>SUM(C37:C39)</f>
        <v>100</v>
      </c>
    </row>
  </sheetData>
  <mergeCells count="5">
    <mergeCell ref="A20:N20"/>
    <mergeCell ref="A35:C35"/>
    <mergeCell ref="B3:F3"/>
    <mergeCell ref="A2:F2"/>
    <mergeCell ref="A1:E1"/>
  </mergeCells>
  <dataValidations count="1">
    <dataValidation type="list" allowBlank="1" showInputMessage="1" showErrorMessage="1" sqref="A9:A18 A22:A31" xr:uid="{00000000-0002-0000-1100-000000000000}">
      <formula1>'Bife de Panela'!Alimento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0"/>
  <sheetViews>
    <sheetView zoomScale="90" zoomScaleNormal="90" workbookViewId="0">
      <selection activeCell="A22" sqref="A22"/>
    </sheetView>
  </sheetViews>
  <sheetFormatPr defaultRowHeight="14.4" x14ac:dyDescent="0.3"/>
  <cols>
    <col min="1" max="1" width="25.21875" bestFit="1" customWidth="1"/>
    <col min="2" max="2" width="13.44140625" bestFit="1" customWidth="1"/>
    <col min="3" max="4" width="20.88671875" bestFit="1" customWidth="1"/>
    <col min="5" max="6" width="23.6640625" bestFit="1" customWidth="1"/>
    <col min="7" max="7" width="16.5546875" bestFit="1" customWidth="1"/>
    <col min="8" max="8" width="10" bestFit="1" customWidth="1"/>
    <col min="9" max="9" width="6.109375" bestFit="1" customWidth="1"/>
    <col min="10" max="10" width="7.21875" bestFit="1" customWidth="1"/>
    <col min="11" max="11" width="6.109375" bestFit="1" customWidth="1"/>
    <col min="12" max="12" width="7.21875" bestFit="1" customWidth="1"/>
    <col min="13" max="13" width="8.33203125" bestFit="1" customWidth="1"/>
    <col min="14" max="14" width="5.21875" bestFit="1" customWidth="1"/>
    <col min="15" max="1025" width="8.6640625" customWidth="1"/>
  </cols>
  <sheetData>
    <row r="1" spans="1:14" ht="61.5" customHeight="1" x14ac:dyDescent="0.3">
      <c r="A1" s="104" t="s">
        <v>0</v>
      </c>
      <c r="B1" s="104"/>
      <c r="C1" s="104"/>
      <c r="D1" s="104"/>
      <c r="E1" s="104"/>
      <c r="F1" s="11"/>
    </row>
    <row r="2" spans="1:14" ht="30" customHeight="1" x14ac:dyDescent="0.3">
      <c r="A2" s="108" t="s">
        <v>100</v>
      </c>
      <c r="B2" s="108"/>
      <c r="C2" s="108"/>
      <c r="D2" s="108"/>
      <c r="E2" s="108"/>
      <c r="F2" s="108"/>
      <c r="G2" s="101"/>
      <c r="H2" s="101"/>
      <c r="I2" s="101"/>
      <c r="J2" s="101"/>
      <c r="K2" s="101"/>
      <c r="L2" s="101"/>
      <c r="M2" s="101"/>
      <c r="N2" s="101"/>
    </row>
    <row r="3" spans="1:14" ht="15.6" x14ac:dyDescent="0.3">
      <c r="A3" s="2" t="s">
        <v>2</v>
      </c>
      <c r="B3" s="109">
        <v>44504</v>
      </c>
      <c r="C3" s="110"/>
      <c r="D3" s="110"/>
      <c r="E3" s="110"/>
      <c r="F3" s="111"/>
    </row>
    <row r="4" spans="1:14" x14ac:dyDescent="0.3">
      <c r="A4" s="3" t="s">
        <v>3</v>
      </c>
      <c r="B4" s="95" t="s">
        <v>101</v>
      </c>
      <c r="C4" s="3" t="s">
        <v>5</v>
      </c>
      <c r="D4" s="4">
        <f>D5/D6</f>
        <v>164.70588235294119</v>
      </c>
      <c r="E4" s="5" t="s">
        <v>6</v>
      </c>
      <c r="F4" s="96">
        <f>SUM(F9:F18)</f>
        <v>55.31</v>
      </c>
    </row>
    <row r="5" spans="1:14" x14ac:dyDescent="0.3">
      <c r="A5" s="5" t="s">
        <v>7</v>
      </c>
      <c r="B5" s="95" t="s">
        <v>82</v>
      </c>
      <c r="C5" s="3" t="s">
        <v>9</v>
      </c>
      <c r="D5" s="6">
        <v>14000</v>
      </c>
      <c r="E5" s="5" t="s">
        <v>10</v>
      </c>
      <c r="F5" s="96">
        <f>F4/D4</f>
        <v>0.3358107142857143</v>
      </c>
    </row>
    <row r="6" spans="1:14" x14ac:dyDescent="0.3">
      <c r="A6" s="5" t="s">
        <v>11</v>
      </c>
      <c r="B6" s="95" t="s">
        <v>12</v>
      </c>
      <c r="C6" s="7" t="s">
        <v>13</v>
      </c>
      <c r="D6" s="8">
        <v>85</v>
      </c>
      <c r="E6" s="5" t="s">
        <v>14</v>
      </c>
      <c r="F6" s="95"/>
    </row>
    <row r="8" spans="1:14" x14ac:dyDescent="0.3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</row>
    <row r="9" spans="1:14" x14ac:dyDescent="0.3">
      <c r="A9" s="1" t="s">
        <v>102</v>
      </c>
      <c r="B9" s="97"/>
      <c r="C9" s="1">
        <v>24000</v>
      </c>
      <c r="D9" s="1">
        <f>IFERROR(VLOOKUP(A9,'Tabela Integrada'!$B:$R,17,0),"")</f>
        <v>1</v>
      </c>
      <c r="E9" s="1">
        <f t="shared" ref="E9:E18" si="0">IFERROR((C9*D9),"")</f>
        <v>24000</v>
      </c>
      <c r="F9" s="119">
        <f>'Tabela Integrada'!Q38</f>
        <v>26.5</v>
      </c>
    </row>
    <row r="10" spans="1:14" x14ac:dyDescent="0.3">
      <c r="A10" s="1" t="s">
        <v>59</v>
      </c>
      <c r="B10" s="97"/>
      <c r="C10" s="1">
        <v>90</v>
      </c>
      <c r="D10" s="1">
        <f>IFERROR(VLOOKUP(A10,'Tabela Integrada'!$B:$R,17,0),"")</f>
        <v>1</v>
      </c>
      <c r="E10" s="1">
        <f t="shared" si="0"/>
        <v>90</v>
      </c>
      <c r="F10" s="119">
        <f>'Tabela Integrada'!Q33</f>
        <v>1.32</v>
      </c>
    </row>
    <row r="11" spans="1:14" x14ac:dyDescent="0.3">
      <c r="A11" s="1" t="s">
        <v>62</v>
      </c>
      <c r="B11" s="1"/>
      <c r="C11" s="1">
        <v>2400</v>
      </c>
      <c r="D11" s="1">
        <f>IFERROR(VLOOKUP(A11,'Tabela Integrada'!$B:$R,17,0),"")</f>
        <v>1.64</v>
      </c>
      <c r="E11" s="1">
        <f t="shared" si="0"/>
        <v>3935.9999999999995</v>
      </c>
      <c r="F11" s="119">
        <f>'Tabela Integrada'!Q150</f>
        <v>1.49</v>
      </c>
    </row>
    <row r="12" spans="1:14" x14ac:dyDescent="0.3">
      <c r="A12" s="1" t="s">
        <v>92</v>
      </c>
      <c r="B12" s="1"/>
      <c r="C12" s="1">
        <v>750</v>
      </c>
      <c r="D12" s="1">
        <f>IFERROR(VLOOKUP(A12,'Tabela Integrada'!$B:$R,17,0),"")</f>
        <v>1</v>
      </c>
      <c r="E12" s="1">
        <f t="shared" si="0"/>
        <v>750</v>
      </c>
      <c r="F12" s="119">
        <f>'Tabela Integrada'!Q45</f>
        <v>3.2</v>
      </c>
    </row>
    <row r="13" spans="1:14" x14ac:dyDescent="0.3">
      <c r="A13" s="1" t="s">
        <v>65</v>
      </c>
      <c r="B13" s="1"/>
      <c r="C13" s="1">
        <v>40</v>
      </c>
      <c r="D13" s="1">
        <f>IFERROR(VLOOKUP(A13,'Tabela Integrada'!$B:$R,17,0),"")</f>
        <v>1.27</v>
      </c>
      <c r="E13" s="1">
        <f t="shared" si="0"/>
        <v>50.8</v>
      </c>
      <c r="F13" s="119">
        <f>'Tabela Integrada'!Q142</f>
        <v>13.8</v>
      </c>
    </row>
    <row r="14" spans="1:14" x14ac:dyDescent="0.3">
      <c r="A14" s="1" t="s">
        <v>103</v>
      </c>
      <c r="B14" s="1"/>
      <c r="C14" s="1">
        <v>44</v>
      </c>
      <c r="D14" s="1">
        <f>IFERROR(VLOOKUP(A14,'Tabela Integrada'!$B:$R,17,0),"")</f>
        <v>1.18</v>
      </c>
      <c r="E14" s="1">
        <f t="shared" si="0"/>
        <v>51.919999999999995</v>
      </c>
      <c r="F14" s="119">
        <f>'Tabela Integrada'!Q46</f>
        <v>9</v>
      </c>
    </row>
    <row r="15" spans="1:14" x14ac:dyDescent="0.3">
      <c r="A15" s="1"/>
      <c r="B15" s="1"/>
      <c r="C15" s="1"/>
      <c r="D15" s="1" t="str">
        <f>IFERROR(VLOOKUP(A15,'Tabela Integrada'!$B:$R,17,0),"")</f>
        <v/>
      </c>
      <c r="E15" s="1" t="str">
        <f t="shared" si="0"/>
        <v/>
      </c>
      <c r="F15" s="1"/>
    </row>
    <row r="16" spans="1:14" x14ac:dyDescent="0.3">
      <c r="A16" s="1"/>
      <c r="B16" s="1"/>
      <c r="C16" s="1"/>
      <c r="D16" s="1" t="str">
        <f>IFERROR(VLOOKUP(A16,'Tabela Integrada'!$B:$R,17,0),"")</f>
        <v/>
      </c>
      <c r="E16" s="1" t="str">
        <f t="shared" si="0"/>
        <v/>
      </c>
      <c r="F16" s="1"/>
    </row>
    <row r="17" spans="1:14" x14ac:dyDescent="0.3">
      <c r="A17" s="1"/>
      <c r="B17" s="1"/>
      <c r="C17" s="1"/>
      <c r="D17" s="1" t="str">
        <f>IFERROR(VLOOKUP(A17,'Tabela Integrada'!$B:$R,17,0),"")</f>
        <v/>
      </c>
      <c r="E17" s="1" t="str">
        <f t="shared" si="0"/>
        <v/>
      </c>
      <c r="F17" s="1"/>
    </row>
    <row r="18" spans="1:14" x14ac:dyDescent="0.3">
      <c r="A18" s="1"/>
      <c r="B18" s="1"/>
      <c r="C18" s="1"/>
      <c r="D18" s="1" t="str">
        <f>IFERROR(VLOOKUP(A18,'Tabela Integrada'!$B:$R,17,0),"")</f>
        <v/>
      </c>
      <c r="E18" s="1" t="str">
        <f t="shared" si="0"/>
        <v/>
      </c>
      <c r="F18" s="1"/>
    </row>
    <row r="19" spans="1:14" x14ac:dyDescent="0.3">
      <c r="F19" s="9"/>
    </row>
    <row r="20" spans="1:14" ht="33" customHeight="1" x14ac:dyDescent="0.3">
      <c r="A20" s="107" t="s">
        <v>27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</row>
    <row r="21" spans="1:14" s="11" customFormat="1" ht="28.8" x14ac:dyDescent="0.3">
      <c r="A21" s="10" t="s">
        <v>28</v>
      </c>
      <c r="B21" s="10" t="s">
        <v>29</v>
      </c>
      <c r="C21" s="10" t="s">
        <v>30</v>
      </c>
      <c r="D21" s="10" t="s">
        <v>31</v>
      </c>
      <c r="E21" s="10" t="s">
        <v>32</v>
      </c>
      <c r="F21" s="10" t="s">
        <v>33</v>
      </c>
      <c r="G21" s="10" t="s">
        <v>34</v>
      </c>
      <c r="H21" s="10" t="s">
        <v>35</v>
      </c>
      <c r="I21" s="10" t="s">
        <v>36</v>
      </c>
      <c r="J21" s="10" t="s">
        <v>37</v>
      </c>
      <c r="K21" s="10" t="s">
        <v>38</v>
      </c>
      <c r="L21" s="10" t="s">
        <v>39</v>
      </c>
      <c r="M21" s="10" t="s">
        <v>40</v>
      </c>
      <c r="N21" s="10" t="s">
        <v>41</v>
      </c>
    </row>
    <row r="22" spans="1:14" x14ac:dyDescent="0.3">
      <c r="A22" s="1" t="s">
        <v>102</v>
      </c>
      <c r="B22" s="12">
        <f>C9/D4</f>
        <v>145.71428571428569</v>
      </c>
      <c r="C22" s="13">
        <f>IFERROR(((VLOOKUP($A22,'Tabela Integrada'!$B:$R,3,0))*$B22/100),"")</f>
        <v>198.99082857142804</v>
      </c>
      <c r="D22" s="13">
        <f>IFERROR(((VLOOKUP($A22,'Tabela Integrada'!$B:$R,4,0))*$B22/100),"")</f>
        <v>0</v>
      </c>
      <c r="E22" s="13">
        <f>IFERROR(((VLOOKUP($A22,'Tabela Integrada'!$B:$R,5,0))*$B22/100),"")</f>
        <v>28.297714285714282</v>
      </c>
      <c r="F22" s="13">
        <f>IFERROR(((VLOOKUP($A22,'Tabela Integrada'!$B:$R,6,0))*$B22/100),"")</f>
        <v>8.665142857142861</v>
      </c>
      <c r="G22" s="13">
        <f>IFERROR(((VLOOKUP($A22,'Tabela Integrada'!$B:$R,7,0))*$B22/100),"")</f>
        <v>0</v>
      </c>
      <c r="H22" s="13">
        <f>IFERROR(((VLOOKUP($A22,'Tabela Integrada'!$B:$R,8,0))*$B22/100),"")</f>
        <v>84.426857142857131</v>
      </c>
      <c r="I22" s="13">
        <f>IFERROR(((VLOOKUP($A22,'Tabela Integrada'!$B:$R,9,0))*$B22/100),"")</f>
        <v>0</v>
      </c>
      <c r="J22" s="13">
        <f>IFERROR(((VLOOKUP($A22,'Tabela Integrada'!$B:$R,10,0))*$B22/100),"")</f>
        <v>3.8031428571428565</v>
      </c>
      <c r="K22" s="13">
        <f>IFERROR(((VLOOKUP($A22,'Tabela Integrada'!$B:$R,11,0))*$B22/100),"")</f>
        <v>2.5694285714285661</v>
      </c>
      <c r="L22" s="13">
        <f>IFERROR(((VLOOKUP($A22,'Tabela Integrada'!$B:$R,12,0))*$B22/100),"")</f>
        <v>70.836571428571375</v>
      </c>
      <c r="M22" s="13">
        <f>IFERROR(((VLOOKUP($A22,'Tabela Integrada'!$B:$R,13,0))*$B22/100),"")</f>
        <v>345.78485714285665</v>
      </c>
      <c r="N22" s="13">
        <f>IFERROR(((VLOOKUP($A22,'Tabela Integrada'!$B:$R,14,0))*$B22/100),"")</f>
        <v>0</v>
      </c>
    </row>
    <row r="23" spans="1:14" x14ac:dyDescent="0.3">
      <c r="A23" s="1" t="str">
        <f>A10</f>
        <v>Sal dietético</v>
      </c>
      <c r="B23" s="12">
        <f>C10/D4</f>
        <v>0.54642857142857137</v>
      </c>
      <c r="C23" s="13">
        <f>IFERROR(((VLOOKUP($A23,'Tabela Integrada'!$B:$R,3,0))*B23/100),"")</f>
        <v>0</v>
      </c>
      <c r="D23" s="13">
        <f>IFERROR(((VLOOKUP($A23,'Tabela Integrada'!$B:$R,4,0))*$B23/100),"")</f>
        <v>0</v>
      </c>
      <c r="E23" s="13">
        <f>IFERROR(((VLOOKUP($A23,'Tabela Integrada'!$B:$R,5,0))*$B23/100),"")</f>
        <v>0</v>
      </c>
      <c r="F23" s="13">
        <f>IFERROR(((VLOOKUP($A23,'Tabela Integrada'!$B:$R,6,0))*$B23/100),"")</f>
        <v>0</v>
      </c>
      <c r="G23" s="13">
        <f>IFERROR(((VLOOKUP($A23,'Tabela Integrada'!$B:$R,7,0))*$B23/100),"")</f>
        <v>0</v>
      </c>
      <c r="H23" s="13">
        <f>IFERROR(((VLOOKUP($A23,'Tabela Integrada'!$B:$R,8,0))*$B23/100),"")</f>
        <v>0</v>
      </c>
      <c r="I23" s="13">
        <f>IFERROR(((VLOOKUP($A23,'Tabela Integrada'!$B:$R,9,0))*$B23/100),"")</f>
        <v>0</v>
      </c>
      <c r="J23" s="13">
        <f>IFERROR(((VLOOKUP($A23,'Tabela Integrada'!$B:$R,10,0))*$B23/100),"")</f>
        <v>0</v>
      </c>
      <c r="K23" s="13">
        <f>IFERROR(((VLOOKUP($A23,'Tabela Integrada'!$B:$R,11,0))*$B23/100),"")</f>
        <v>0</v>
      </c>
      <c r="L23" s="13">
        <f>IFERROR(((VLOOKUP($A23,'Tabela Integrada'!$B:$R,12,0))*$B23/100),"")</f>
        <v>128.03652910714302</v>
      </c>
      <c r="M23" s="13">
        <f>IFERROR(((VLOOKUP($A23,'Tabela Integrada'!$B:$R,13,0))*$B23/100),"")</f>
        <v>111.8410164642857</v>
      </c>
      <c r="N23" s="13">
        <f>IFERROR(((VLOOKUP($A23,'Tabela Integrada'!$B:$R,14,0))*$B23/100),"")</f>
        <v>0</v>
      </c>
    </row>
    <row r="24" spans="1:14" x14ac:dyDescent="0.3">
      <c r="A24" s="1" t="str">
        <f>A11</f>
        <v>Cebola</v>
      </c>
      <c r="B24" s="12">
        <f>C11/D4</f>
        <v>14.571428571428571</v>
      </c>
      <c r="C24" s="13">
        <f>IFERROR(((VLOOKUP($A24,'Tabela Integrada'!$B:$R,3,0))*B24/100),"")</f>
        <v>5.7440639006211187</v>
      </c>
      <c r="D24" s="13">
        <f>IFERROR(((VLOOKUP($A24,'Tabela Integrada'!$B:$R,4,0))*$B24/100),"")</f>
        <v>1.2900360248447202</v>
      </c>
      <c r="E24" s="13">
        <f>IFERROR(((VLOOKUP($A24,'Tabela Integrada'!$B:$R,5,0))*$B24/100),"")</f>
        <v>0.24919254658385065</v>
      </c>
      <c r="F24" s="13">
        <f>IFERROR(((VLOOKUP($A24,'Tabela Integrada'!$B:$R,6,0))*$B24/100),"")</f>
        <v>1.1657142857142857E-2</v>
      </c>
      <c r="G24" s="13">
        <f>IFERROR(((VLOOKUP($A24,'Tabela Integrada'!$B:$R,7,0))*$B24/100),"")</f>
        <v>0</v>
      </c>
      <c r="H24" s="13">
        <f>IFERROR(((VLOOKUP($A24,'Tabela Integrada'!$B:$R,8,0))*$B24/100),"")</f>
        <v>0</v>
      </c>
      <c r="I24" s="13">
        <f>IFERROR(((VLOOKUP($A24,'Tabela Integrada'!$B:$R,9,0))*$B24/100),"")</f>
        <v>0.31862857142857193</v>
      </c>
      <c r="J24" s="13">
        <f>IFERROR(((VLOOKUP($A24,'Tabela Integrada'!$B:$R,10,0))*$B24/100),"")</f>
        <v>2.04</v>
      </c>
      <c r="K24" s="13">
        <f>IFERROR(((VLOOKUP($A24,'Tabela Integrada'!$B:$R,11,0))*$B24/100),"")</f>
        <v>2.9628571428571383E-2</v>
      </c>
      <c r="L24" s="13">
        <f>IFERROR(((VLOOKUP($A24,'Tabela Integrada'!$B:$R,12,0))*$B24/100),"")</f>
        <v>8.6942857142857197E-2</v>
      </c>
      <c r="M24" s="13">
        <f>IFERROR(((VLOOKUP($A24,'Tabela Integrada'!$B:$R,13,0))*$B24/100),"")</f>
        <v>25.662714285714333</v>
      </c>
      <c r="N24" s="13">
        <f>IFERROR(((VLOOKUP($A24,'Tabela Integrada'!$B:$R,14,0))*$B24/100),"")</f>
        <v>0</v>
      </c>
    </row>
    <row r="25" spans="1:14" x14ac:dyDescent="0.3">
      <c r="A25" s="1" t="str">
        <f>A12</f>
        <v>Vinagre</v>
      </c>
      <c r="B25" s="12">
        <f>C12/D4</f>
        <v>4.5535714285714279</v>
      </c>
      <c r="C25" s="13">
        <f>IFERROR(((VLOOKUP($A25,'Tabela Integrada'!$B:$R,3,0))*B25/100),"")</f>
        <v>0</v>
      </c>
      <c r="D25" s="13">
        <f>IFERROR(((VLOOKUP($A25,'Tabela Integrada'!$B:$R,4,0))*$B25/100),"")</f>
        <v>0</v>
      </c>
      <c r="E25" s="13">
        <f>IFERROR(((VLOOKUP($A25,'Tabela Integrada'!$B:$R,5,0))*$B25/100),"")</f>
        <v>0</v>
      </c>
      <c r="F25" s="13">
        <f>IFERROR(((VLOOKUP($A25,'Tabela Integrada'!$B:$R,6,0))*$B25/100),"")</f>
        <v>0</v>
      </c>
      <c r="G25" s="13">
        <f>IFERROR(((VLOOKUP($A25,'Tabela Integrada'!$B:$R,7,0))*$B25/100),"")</f>
        <v>0</v>
      </c>
      <c r="H25" s="13">
        <f>IFERROR(((VLOOKUP($A25,'Tabela Integrada'!$B:$R,8,0))*$B25/100),"")</f>
        <v>0</v>
      </c>
      <c r="I25" s="13">
        <f>IFERROR(((VLOOKUP($A25,'Tabela Integrada'!$B:$R,9,0))*$B25/100),"")</f>
        <v>0</v>
      </c>
      <c r="J25" s="13">
        <f>IFERROR(((VLOOKUP($A25,'Tabela Integrada'!$B:$R,10,0))*$B25/100),"")</f>
        <v>0</v>
      </c>
      <c r="K25" s="13">
        <f>IFERROR(((VLOOKUP($A25,'Tabela Integrada'!$B:$R,11,0))*$B25/100),"")</f>
        <v>0</v>
      </c>
      <c r="L25" s="13">
        <f>IFERROR(((VLOOKUP($A25,'Tabela Integrada'!$B:$R,12,0))*$B25/100),"")</f>
        <v>0</v>
      </c>
      <c r="M25" s="13">
        <f>IFERROR(((VLOOKUP($A25,'Tabela Integrada'!$B:$R,13,0))*$B25/100),"")</f>
        <v>0</v>
      </c>
      <c r="N25" s="13">
        <f>IFERROR(((VLOOKUP($A25,'Tabela Integrada'!$B:$R,14,0))*$B25/100),"")</f>
        <v>0</v>
      </c>
    </row>
    <row r="26" spans="1:14" x14ac:dyDescent="0.3">
      <c r="A26" s="1" t="str">
        <f>A13</f>
        <v>Salsa</v>
      </c>
      <c r="B26" s="12">
        <f>C13/D4</f>
        <v>0.24285714285714283</v>
      </c>
      <c r="C26" s="13">
        <f>IFERROR(((VLOOKUP($A26,'Tabela Integrada'!$B:$R,3,0))*B26/100),"")</f>
        <v>8.1172842443064164E-2</v>
      </c>
      <c r="D26" s="13">
        <f>IFERROR(((VLOOKUP($A26,'Tabela Integrada'!$B:$R,4,0))*$B26/100),"")</f>
        <v>1.3857639751552795E-2</v>
      </c>
      <c r="E26" s="13">
        <f>IFERROR(((VLOOKUP($A26,'Tabela Integrada'!$B:$R,5,0))*$B26/100),"")</f>
        <v>7.9104554865424316E-3</v>
      </c>
      <c r="F26" s="13">
        <f>IFERROR(((VLOOKUP($A26,'Tabela Integrada'!$B:$R,6,0))*$B26/100),"")</f>
        <v>1.4814285714285713E-3</v>
      </c>
      <c r="G26" s="13">
        <f>IFERROR(((VLOOKUP($A26,'Tabela Integrada'!$B:$R,7,0))*$B26/100),"")</f>
        <v>0</v>
      </c>
      <c r="H26" s="13">
        <f>IFERROR(((VLOOKUP($A26,'Tabela Integrada'!$B:$R,8,0))*$B26/100),"")</f>
        <v>0</v>
      </c>
      <c r="I26" s="13">
        <f>IFERROR(((VLOOKUP($A26,'Tabela Integrada'!$B:$R,9,0))*$B26/100),"")</f>
        <v>4.4928571428571422E-3</v>
      </c>
      <c r="J26" s="13">
        <f>IFERROR(((VLOOKUP($A26,'Tabela Integrada'!$B:$R,10,0))*$B26/100),"")</f>
        <v>0.43571809523809435</v>
      </c>
      <c r="K26" s="13">
        <f>IFERROR(((VLOOKUP($A26,'Tabela Integrada'!$B:$R,11,0))*$B26/100),"")</f>
        <v>7.7228571428571424E-3</v>
      </c>
      <c r="L26" s="13">
        <f>IFERROR(((VLOOKUP($A26,'Tabela Integrada'!$B:$R,12,0))*$B26/100),"")</f>
        <v>5.585714285714285E-3</v>
      </c>
      <c r="M26" s="13">
        <f>IFERROR(((VLOOKUP($A26,'Tabela Integrada'!$B:$R,13,0))*$B26/100),"")</f>
        <v>1.7274347619047623</v>
      </c>
      <c r="N26" s="13">
        <f>IFERROR(((VLOOKUP($A26,'Tabela Integrada'!$B:$R,14,0))*$B26/100),"")</f>
        <v>0</v>
      </c>
    </row>
    <row r="27" spans="1:14" x14ac:dyDescent="0.3">
      <c r="A27" s="1" t="str">
        <f>A14</f>
        <v>Cebolinha</v>
      </c>
      <c r="B27" s="12">
        <f>C14/D4</f>
        <v>0.26714285714285713</v>
      </c>
      <c r="C27" s="13">
        <f>IFERROR(((VLOOKUP($A27,'Tabela Integrada'!$B:$R,3,0))*B27/100),"")</f>
        <v>5.2135294140786798E-2</v>
      </c>
      <c r="D27" s="13">
        <f>IFERROR(((VLOOKUP($A27,'Tabela Integrada'!$B:$R,4,0))*$B27/100),"")</f>
        <v>9.0046501035196697E-3</v>
      </c>
      <c r="E27" s="13">
        <f>IFERROR(((VLOOKUP($A27,'Tabela Integrada'!$B:$R,5,0))*$B27/100),"")</f>
        <v>4.9847308488612909E-3</v>
      </c>
      <c r="F27" s="13">
        <f>IFERROR(((VLOOKUP($A27,'Tabela Integrada'!$B:$R,6,0))*$B27/100),"")</f>
        <v>9.3499999999999985E-4</v>
      </c>
      <c r="G27" s="13">
        <f>IFERROR(((VLOOKUP($A27,'Tabela Integrada'!$B:$R,7,0))*$B27/100),"")</f>
        <v>0</v>
      </c>
      <c r="H27" s="13">
        <f>IFERROR(((VLOOKUP($A27,'Tabela Integrada'!$B:$R,8,0))*$B27/100),"")</f>
        <v>0</v>
      </c>
      <c r="I27" s="13">
        <f>IFERROR(((VLOOKUP($A27,'Tabela Integrada'!$B:$R,9,0))*$B27/100),"")</f>
        <v>9.483571428571428E-3</v>
      </c>
      <c r="J27" s="13">
        <f>IFERROR(((VLOOKUP($A27,'Tabela Integrada'!$B:$R,10,0))*$B27/100),"")</f>
        <v>0.21332247619047606</v>
      </c>
      <c r="K27" s="13">
        <f>IFERROR(((VLOOKUP($A27,'Tabela Integrada'!$B:$R,11,0))*$B27/100),"")</f>
        <v>1.7275238095238101E-3</v>
      </c>
      <c r="L27" s="13">
        <f>IFERROR(((VLOOKUP($A27,'Tabela Integrada'!$B:$R,12,0))*$B27/100),"")</f>
        <v>4.2831904761904674E-3</v>
      </c>
      <c r="M27" s="13">
        <f>IFERROR(((VLOOKUP($A27,'Tabela Integrada'!$B:$R,13,0))*$B27/100),"")</f>
        <v>0.5514808095238104</v>
      </c>
      <c r="N27" s="13">
        <f>IFERROR(((VLOOKUP($A27,'Tabela Integrada'!$B:$R,14,0))*$B27/100),"")</f>
        <v>0</v>
      </c>
    </row>
    <row r="28" spans="1:14" x14ac:dyDescent="0.3">
      <c r="A28" s="1">
        <f>A15</f>
        <v>0</v>
      </c>
      <c r="B28" s="12">
        <f>C15/D4</f>
        <v>0</v>
      </c>
      <c r="C28" s="13" t="str">
        <f>IFERROR(((VLOOKUP($A28,'Tabela Integrada'!$B:$R,3,0))*B28/100),"")</f>
        <v/>
      </c>
      <c r="D28" s="13" t="str">
        <f>IFERROR(((VLOOKUP($A28,'Tabela Integrada'!$B:$R,4,0))*$B28/100),"")</f>
        <v/>
      </c>
      <c r="E28" s="13" t="str">
        <f>IFERROR(((VLOOKUP($A28,'Tabela Integrada'!$B:$R,5,0))*$B28/100),"")</f>
        <v/>
      </c>
      <c r="F28" s="13" t="str">
        <f>IFERROR(((VLOOKUP($A28,'Tabela Integrada'!$B:$R,6,0))*$B28/100),"")</f>
        <v/>
      </c>
      <c r="G28" s="13" t="str">
        <f>IFERROR(((VLOOKUP($A28,'Tabela Integrada'!$B:$R,7,0))*$B28/100),"")</f>
        <v/>
      </c>
      <c r="H28" s="13" t="str">
        <f>IFERROR(((VLOOKUP($A28,'Tabela Integrada'!$B:$R,8,0))*$B28/100),"")</f>
        <v/>
      </c>
      <c r="I28" s="13" t="str">
        <f>IFERROR(((VLOOKUP($A28,'Tabela Integrada'!$B:$R,9,0))*$B28/100),"")</f>
        <v/>
      </c>
      <c r="J28" s="13" t="str">
        <f>IFERROR(((VLOOKUP($A28,'Tabela Integrada'!$B:$R,10,0))*$B28/100),"")</f>
        <v/>
      </c>
      <c r="K28" s="13" t="str">
        <f>IFERROR(((VLOOKUP($A28,'Tabela Integrada'!$B:$R,11,0))*$B28/100),"")</f>
        <v/>
      </c>
      <c r="L28" s="13" t="str">
        <f>IFERROR(((VLOOKUP($A28,'Tabela Integrada'!$B:$R,12,0))*$B28/100),"")</f>
        <v/>
      </c>
      <c r="M28" s="13" t="str">
        <f>IFERROR(((VLOOKUP($A28,'Tabela Integrada'!$B:$R,13,0))*$B28/100),"")</f>
        <v/>
      </c>
      <c r="N28" s="13" t="str">
        <f>IFERROR(((VLOOKUP($A28,'Tabela Integrada'!$B:$R,14,0))*$B28/100),"")</f>
        <v/>
      </c>
    </row>
    <row r="29" spans="1:14" x14ac:dyDescent="0.3">
      <c r="A29" s="1">
        <f>A16</f>
        <v>0</v>
      </c>
      <c r="B29" s="12">
        <f>C16/D4</f>
        <v>0</v>
      </c>
      <c r="C29" s="13" t="str">
        <f>IFERROR(((VLOOKUP($A29,'Tabela Integrada'!$B:$R,3,0))*B29/100),"")</f>
        <v/>
      </c>
      <c r="D29" s="13" t="str">
        <f>IFERROR(((VLOOKUP($A29,'Tabela Integrada'!$B:$R,4,0))*$B29/100),"")</f>
        <v/>
      </c>
      <c r="E29" s="13" t="str">
        <f>IFERROR(((VLOOKUP($A29,'Tabela Integrada'!$B:$R,5,0))*$B29/100),"")</f>
        <v/>
      </c>
      <c r="F29" s="13" t="str">
        <f>IFERROR(((VLOOKUP($A29,'Tabela Integrada'!$B:$R,6,0))*$B29/100),"")</f>
        <v/>
      </c>
      <c r="G29" s="13" t="str">
        <f>IFERROR(((VLOOKUP($A29,'Tabela Integrada'!$B:$R,7,0))*$B29/100),"")</f>
        <v/>
      </c>
      <c r="H29" s="13" t="str">
        <f>IFERROR(((VLOOKUP($A29,'Tabela Integrada'!$B:$R,8,0))*$B29/100),"")</f>
        <v/>
      </c>
      <c r="I29" s="13" t="str">
        <f>IFERROR(((VLOOKUP($A29,'Tabela Integrada'!$B:$R,9,0))*$B29/100),"")</f>
        <v/>
      </c>
      <c r="J29" s="13" t="str">
        <f>IFERROR(((VLOOKUP($A29,'Tabela Integrada'!$B:$R,10,0))*$B29/100),"")</f>
        <v/>
      </c>
      <c r="K29" s="13" t="str">
        <f>IFERROR(((VLOOKUP($A29,'Tabela Integrada'!$B:$R,11,0))*$B29/100),"")</f>
        <v/>
      </c>
      <c r="L29" s="13" t="str">
        <f>IFERROR(((VLOOKUP($A29,'Tabela Integrada'!$B:$R,12,0))*$B29/100),"")</f>
        <v/>
      </c>
      <c r="M29" s="13" t="str">
        <f>IFERROR(((VLOOKUP($A29,'Tabela Integrada'!$B:$R,13,0))*$B29/100),"")</f>
        <v/>
      </c>
      <c r="N29" s="13" t="str">
        <f>IFERROR(((VLOOKUP($A29,'Tabela Integrada'!$B:$R,14,0))*$B29/100),"")</f>
        <v/>
      </c>
    </row>
    <row r="30" spans="1:14" x14ac:dyDescent="0.3">
      <c r="A30" s="1">
        <f>A17</f>
        <v>0</v>
      </c>
      <c r="B30" s="12">
        <f>C17/D4</f>
        <v>0</v>
      </c>
      <c r="C30" s="13" t="str">
        <f>IFERROR(((VLOOKUP($A30,'Tabela Integrada'!$B:$R,3,0))*B30/100),"")</f>
        <v/>
      </c>
      <c r="D30" s="13" t="str">
        <f>IFERROR(((VLOOKUP($A30,'Tabela Integrada'!$B:$R,4,0))*$B30/100),"")</f>
        <v/>
      </c>
      <c r="E30" s="13" t="str">
        <f>IFERROR(((VLOOKUP($A30,'Tabela Integrada'!$B:$R,5,0))*$B30/100),"")</f>
        <v/>
      </c>
      <c r="F30" s="13" t="str">
        <f>IFERROR(((VLOOKUP($A30,'Tabela Integrada'!$B:$R,6,0))*$B30/100),"")</f>
        <v/>
      </c>
      <c r="G30" s="13" t="str">
        <f>IFERROR(((VLOOKUP($A30,'Tabela Integrada'!$B:$R,7,0))*$B30/100),"")</f>
        <v/>
      </c>
      <c r="H30" s="13" t="str">
        <f>IFERROR(((VLOOKUP($A30,'Tabela Integrada'!$B:$R,8,0))*$B30/100),"")</f>
        <v/>
      </c>
      <c r="I30" s="13" t="str">
        <f>IFERROR(((VLOOKUP($A30,'Tabela Integrada'!$B:$R,9,0))*$B30/100),"")</f>
        <v/>
      </c>
      <c r="J30" s="13" t="str">
        <f>IFERROR(((VLOOKUP($A30,'Tabela Integrada'!$B:$R,10,0))*$B30/100),"")</f>
        <v/>
      </c>
      <c r="K30" s="13" t="str">
        <f>IFERROR(((VLOOKUP($A30,'Tabela Integrada'!$B:$R,11,0))*$B30/100),"")</f>
        <v/>
      </c>
      <c r="L30" s="13" t="str">
        <f>IFERROR(((VLOOKUP($A30,'Tabela Integrada'!$B:$R,12,0))*$B30/100),"")</f>
        <v/>
      </c>
      <c r="M30" s="13" t="str">
        <f>IFERROR(((VLOOKUP($A30,'Tabela Integrada'!$B:$R,13,0))*$B30/100),"")</f>
        <v/>
      </c>
      <c r="N30" s="13" t="str">
        <f>IFERROR(((VLOOKUP($A30,'Tabela Integrada'!$B:$R,14,0))*$B30/100),"")</f>
        <v/>
      </c>
    </row>
    <row r="31" spans="1:14" x14ac:dyDescent="0.3">
      <c r="A31" s="1">
        <f>A18</f>
        <v>0</v>
      </c>
      <c r="B31" s="12">
        <f>C18/D4</f>
        <v>0</v>
      </c>
      <c r="C31" s="13" t="str">
        <f>IFERROR(((VLOOKUP($A31,'Tabela Integrada'!$B:$R,3,0))*B31/100),"")</f>
        <v/>
      </c>
      <c r="D31" s="13" t="str">
        <f>IFERROR(((VLOOKUP($A31,'Tabela Integrada'!$B:$R,4,0))*$B31/100),"")</f>
        <v/>
      </c>
      <c r="E31" s="13" t="str">
        <f>IFERROR(((VLOOKUP($A31,'Tabela Integrada'!$B:$R,5,0))*$B31/100),"")</f>
        <v/>
      </c>
      <c r="F31" s="13" t="str">
        <f>IFERROR(((VLOOKUP($A31,'Tabela Integrada'!$B:$R,6,0))*$B31/100),"")</f>
        <v/>
      </c>
      <c r="G31" s="13" t="str">
        <f>IFERROR(((VLOOKUP($A31,'Tabela Integrada'!$B:$R,7,0))*$B31/100),"")</f>
        <v/>
      </c>
      <c r="H31" s="13" t="str">
        <f>IFERROR(((VLOOKUP($A31,'Tabela Integrada'!$B:$R,8,0))*$B31/100),"")</f>
        <v/>
      </c>
      <c r="I31" s="13" t="str">
        <f>IFERROR(((VLOOKUP($A31,'Tabela Integrada'!$B:$R,9,0))*$B31/100),"")</f>
        <v/>
      </c>
      <c r="J31" s="13" t="str">
        <f>IFERROR(((VLOOKUP($A31,'Tabela Integrada'!$B:$R,10,0))*$B31/100),"")</f>
        <v/>
      </c>
      <c r="K31" s="13" t="str">
        <f>IFERROR(((VLOOKUP($A31,'Tabela Integrada'!$B:$R,11,0))*$B31/100),"")</f>
        <v/>
      </c>
      <c r="L31" s="13" t="str">
        <f>IFERROR(((VLOOKUP($A31,'Tabela Integrada'!$B:$R,12,0))*$B31/100),"")</f>
        <v/>
      </c>
      <c r="M31" s="13" t="str">
        <f>IFERROR(((VLOOKUP($A31,'Tabela Integrada'!$B:$R,13,0))*$B31/100),"")</f>
        <v/>
      </c>
      <c r="N31" s="13" t="str">
        <f>IFERROR(((VLOOKUP($A31,'Tabela Integrada'!$B:$R,14,0))*$B31/100),"")</f>
        <v/>
      </c>
    </row>
    <row r="32" spans="1:14" ht="15.6" x14ac:dyDescent="0.3">
      <c r="A32" s="14" t="s">
        <v>43</v>
      </c>
      <c r="B32" s="15">
        <f>SUM(B22:B31)</f>
        <v>165.89571428571426</v>
      </c>
      <c r="C32" s="15">
        <f>SUM(C22:C31)</f>
        <v>204.868200608633</v>
      </c>
      <c r="D32" s="15">
        <f>SUM(D22:D31)</f>
        <v>1.3128983146997928</v>
      </c>
      <c r="E32" s="15">
        <f>SUM(E22:E31)</f>
        <v>28.559802018633533</v>
      </c>
      <c r="F32" s="15">
        <f>SUM(F22:F31)</f>
        <v>8.6792164285714328</v>
      </c>
      <c r="G32" s="15">
        <f>SUM(G22:G31)</f>
        <v>0</v>
      </c>
      <c r="H32" s="15">
        <f>SUM(H22:H31)</f>
        <v>84.426857142857131</v>
      </c>
      <c r="I32" s="15">
        <f>SUM(I22:I31)</f>
        <v>0.33260500000000048</v>
      </c>
      <c r="J32" s="15">
        <f>SUM(J22:J31)</f>
        <v>6.4921834285714271</v>
      </c>
      <c r="K32" s="15">
        <f>SUM(K22:K31)</f>
        <v>2.6085075238095183</v>
      </c>
      <c r="L32" s="15">
        <f>SUM(L22:L31)</f>
        <v>198.96991229761915</v>
      </c>
      <c r="M32" s="15">
        <f>SUM(M22:M31)</f>
        <v>485.56750346428527</v>
      </c>
      <c r="N32" s="15">
        <f>SUM(N22:N31)</f>
        <v>0</v>
      </c>
    </row>
    <row r="35" spans="1:3" ht="24.75" customHeight="1" x14ac:dyDescent="0.3">
      <c r="A35" s="103" t="s">
        <v>44</v>
      </c>
      <c r="B35" s="103"/>
      <c r="C35" s="103"/>
    </row>
    <row r="36" spans="1:3" x14ac:dyDescent="0.3">
      <c r="A36" s="16"/>
      <c r="B36" s="16" t="s">
        <v>45</v>
      </c>
      <c r="C36" s="16" t="s">
        <v>46</v>
      </c>
    </row>
    <row r="37" spans="1:3" x14ac:dyDescent="0.3">
      <c r="A37" s="100" t="s">
        <v>47</v>
      </c>
      <c r="B37" s="17">
        <f>D32</f>
        <v>1.3128983146997928</v>
      </c>
      <c r="C37" s="17">
        <f>B37*100/B40</f>
        <v>3.4055331744156976</v>
      </c>
    </row>
    <row r="38" spans="1:3" x14ac:dyDescent="0.3">
      <c r="A38" s="100" t="s">
        <v>48</v>
      </c>
      <c r="B38" s="17">
        <f>E32</f>
        <v>28.559802018633533</v>
      </c>
      <c r="C38" s="17">
        <f>B38*100/B40</f>
        <v>74.081406107555765</v>
      </c>
    </row>
    <row r="39" spans="1:3" x14ac:dyDescent="0.3">
      <c r="A39" s="100" t="s">
        <v>49</v>
      </c>
      <c r="B39" s="17">
        <f>F32</f>
        <v>8.6792164285714328</v>
      </c>
      <c r="C39" s="17">
        <f>B39*100/B40</f>
        <v>22.513060718028516</v>
      </c>
    </row>
    <row r="40" spans="1:3" x14ac:dyDescent="0.3">
      <c r="A40" s="100" t="s">
        <v>50</v>
      </c>
      <c r="B40" s="17">
        <f>SUM(B37:B39)</f>
        <v>38.551916761904764</v>
      </c>
      <c r="C40" s="17">
        <f>SUM(C37:C39)</f>
        <v>99.999999999999972</v>
      </c>
    </row>
  </sheetData>
  <mergeCells count="5">
    <mergeCell ref="A20:N20"/>
    <mergeCell ref="A35:C35"/>
    <mergeCell ref="B3:F3"/>
    <mergeCell ref="A2:F2"/>
    <mergeCell ref="A1:E1"/>
  </mergeCells>
  <dataValidations count="1">
    <dataValidation type="list" allowBlank="1" showInputMessage="1" showErrorMessage="1" sqref="A9:A18 A22:A31" xr:uid="{00000000-0002-0000-1000-000000000000}">
      <formula1>'Carne Moída'!Alimento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0"/>
  <sheetViews>
    <sheetView zoomScale="90" zoomScaleNormal="90" workbookViewId="0">
      <selection activeCell="F10" sqref="F10"/>
    </sheetView>
  </sheetViews>
  <sheetFormatPr defaultRowHeight="14.4" x14ac:dyDescent="0.3"/>
  <cols>
    <col min="1" max="1" width="21.109375" bestFit="1" customWidth="1"/>
    <col min="2" max="2" width="13.6640625" bestFit="1" customWidth="1"/>
    <col min="3" max="4" width="20.88671875" bestFit="1" customWidth="1"/>
    <col min="5" max="6" width="23.6640625" bestFit="1" customWidth="1"/>
    <col min="7" max="7" width="16.5546875" bestFit="1" customWidth="1"/>
    <col min="8" max="8" width="10" bestFit="1" customWidth="1"/>
    <col min="9" max="9" width="5.44140625" bestFit="1" customWidth="1"/>
    <col min="10" max="10" width="6.109375" bestFit="1" customWidth="1"/>
    <col min="11" max="11" width="5.77734375" bestFit="1" customWidth="1"/>
    <col min="12" max="12" width="5.88671875" bestFit="1" customWidth="1"/>
    <col min="13" max="13" width="8.33203125" bestFit="1" customWidth="1"/>
    <col min="14" max="14" width="5.21875" bestFit="1" customWidth="1"/>
    <col min="15" max="1025" width="8.6640625" customWidth="1"/>
  </cols>
  <sheetData>
    <row r="1" spans="1:14" ht="61.5" customHeight="1" x14ac:dyDescent="0.3">
      <c r="A1" s="104" t="s">
        <v>0</v>
      </c>
      <c r="B1" s="104"/>
      <c r="C1" s="104"/>
      <c r="D1" s="104"/>
      <c r="E1" s="104"/>
      <c r="F1" s="11"/>
    </row>
    <row r="2" spans="1:14" ht="30" customHeight="1" x14ac:dyDescent="0.3">
      <c r="A2" s="108" t="s">
        <v>51</v>
      </c>
      <c r="B2" s="108"/>
      <c r="C2" s="108"/>
      <c r="D2" s="108"/>
      <c r="E2" s="108"/>
      <c r="F2" s="108"/>
      <c r="G2" s="101"/>
      <c r="H2" s="101"/>
      <c r="I2" s="101"/>
      <c r="J2" s="101"/>
      <c r="K2" s="101"/>
      <c r="L2" s="101"/>
      <c r="M2" s="101"/>
      <c r="N2" s="101"/>
    </row>
    <row r="3" spans="1:14" ht="15.6" x14ac:dyDescent="0.3">
      <c r="A3" s="2" t="s">
        <v>2</v>
      </c>
      <c r="B3" s="109">
        <v>44508</v>
      </c>
      <c r="C3" s="110"/>
      <c r="D3" s="110"/>
      <c r="E3" s="110"/>
      <c r="F3" s="111"/>
    </row>
    <row r="4" spans="1:14" x14ac:dyDescent="0.3">
      <c r="A4" s="3" t="s">
        <v>3</v>
      </c>
      <c r="B4" s="95" t="s">
        <v>4</v>
      </c>
      <c r="C4" s="3" t="s">
        <v>5</v>
      </c>
      <c r="D4" s="4">
        <f>D5/D6</f>
        <v>46.511627906976742</v>
      </c>
      <c r="E4" s="5" t="s">
        <v>6</v>
      </c>
      <c r="F4" s="96">
        <f>SUM(F9:F18)</f>
        <v>12.93</v>
      </c>
    </row>
    <row r="5" spans="1:14" x14ac:dyDescent="0.3">
      <c r="A5" s="5" t="s">
        <v>7</v>
      </c>
      <c r="B5" s="95" t="s">
        <v>8</v>
      </c>
      <c r="C5" s="3" t="s">
        <v>9</v>
      </c>
      <c r="D5" s="6">
        <v>4000</v>
      </c>
      <c r="E5" s="5" t="s">
        <v>10</v>
      </c>
      <c r="F5" s="96">
        <f>F4/D4</f>
        <v>0.27799499999999999</v>
      </c>
    </row>
    <row r="6" spans="1:14" x14ac:dyDescent="0.3">
      <c r="A6" s="5" t="s">
        <v>11</v>
      </c>
      <c r="B6" s="95" t="s">
        <v>12</v>
      </c>
      <c r="C6" s="7" t="s">
        <v>13</v>
      </c>
      <c r="D6" s="8">
        <v>86</v>
      </c>
      <c r="E6" s="5" t="s">
        <v>14</v>
      </c>
      <c r="F6" s="95"/>
    </row>
    <row r="8" spans="1:14" x14ac:dyDescent="0.3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</row>
    <row r="9" spans="1:14" x14ac:dyDescent="0.3">
      <c r="A9" s="1" t="s">
        <v>52</v>
      </c>
      <c r="B9" s="98"/>
      <c r="C9" s="1">
        <v>1000</v>
      </c>
      <c r="D9" s="1">
        <f>IFERROR(VLOOKUP(A9,'Tabela Integrada'!$B:$R,17,0),"")</f>
        <v>1</v>
      </c>
      <c r="E9" s="1">
        <f>IFERROR((C9*D9),"")</f>
        <v>1000</v>
      </c>
      <c r="F9" s="119">
        <f>'Tabela Integrada'!Q55</f>
        <v>12.93</v>
      </c>
    </row>
    <row r="10" spans="1:14" x14ac:dyDescent="0.3">
      <c r="A10" s="1" t="s">
        <v>22</v>
      </c>
      <c r="B10" s="98"/>
      <c r="C10" s="1">
        <v>5000</v>
      </c>
      <c r="D10" s="1">
        <f>IFERROR(VLOOKUP(A10,'Tabela Integrada'!$B:$R,17,0),"")</f>
        <v>1</v>
      </c>
      <c r="E10" s="1">
        <f>IFERROR((C10*D10),"")</f>
        <v>5000</v>
      </c>
      <c r="F10" s="119">
        <f>'Tabela Integrada'!Q89</f>
        <v>0</v>
      </c>
    </row>
    <row r="11" spans="1:14" x14ac:dyDescent="0.3">
      <c r="A11" s="1"/>
      <c r="B11" s="1"/>
      <c r="C11" s="1"/>
      <c r="D11" s="1"/>
      <c r="E11" s="1"/>
      <c r="F11" s="1"/>
    </row>
    <row r="12" spans="1:14" x14ac:dyDescent="0.3">
      <c r="A12" s="1"/>
      <c r="B12" s="1"/>
      <c r="C12" s="1"/>
      <c r="D12" s="1"/>
      <c r="E12" s="1"/>
      <c r="F12" s="1"/>
    </row>
    <row r="13" spans="1:14" x14ac:dyDescent="0.3">
      <c r="A13" s="1"/>
      <c r="B13" s="1"/>
      <c r="C13" s="1"/>
      <c r="D13" s="1"/>
      <c r="E13" s="1"/>
      <c r="F13" s="1"/>
    </row>
    <row r="14" spans="1:14" x14ac:dyDescent="0.3">
      <c r="A14" s="1"/>
      <c r="B14" s="1"/>
      <c r="C14" s="1"/>
      <c r="D14" s="1"/>
      <c r="E14" s="1"/>
      <c r="F14" s="1"/>
    </row>
    <row r="15" spans="1:14" x14ac:dyDescent="0.3">
      <c r="A15" s="1"/>
      <c r="B15" s="1"/>
      <c r="C15" s="1"/>
      <c r="D15" s="1"/>
      <c r="E15" s="1"/>
      <c r="F15" s="1"/>
    </row>
    <row r="16" spans="1:14" x14ac:dyDescent="0.3">
      <c r="A16" s="1"/>
      <c r="B16" s="1"/>
      <c r="C16" s="1"/>
      <c r="D16" s="1"/>
      <c r="E16" s="1"/>
      <c r="F16" s="1"/>
    </row>
    <row r="17" spans="1:14" x14ac:dyDescent="0.3">
      <c r="A17" s="1"/>
      <c r="B17" s="1"/>
      <c r="C17" s="1"/>
      <c r="D17" s="1" t="str">
        <f>IFERROR(VLOOKUP(A17,'Tabela Integrada'!$B:$R,17,0),"")</f>
        <v/>
      </c>
      <c r="E17" s="1" t="str">
        <f t="shared" ref="E17:E18" si="0">IFERROR((C17*D17),"")</f>
        <v/>
      </c>
      <c r="F17" s="1"/>
    </row>
    <row r="18" spans="1:14" x14ac:dyDescent="0.3">
      <c r="A18" s="1"/>
      <c r="B18" s="1"/>
      <c r="C18" s="1"/>
      <c r="D18" s="1" t="str">
        <f>IFERROR(VLOOKUP(A18,'Tabela Integrada'!$B:$R,17,0),"")</f>
        <v/>
      </c>
      <c r="E18" s="1" t="str">
        <f t="shared" si="0"/>
        <v/>
      </c>
      <c r="F18" s="1"/>
    </row>
    <row r="19" spans="1:14" x14ac:dyDescent="0.3">
      <c r="F19" s="9"/>
    </row>
    <row r="20" spans="1:14" ht="33" customHeight="1" x14ac:dyDescent="0.3">
      <c r="A20" s="107" t="s">
        <v>27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</row>
    <row r="21" spans="1:14" s="11" customFormat="1" ht="28.8" x14ac:dyDescent="0.3">
      <c r="A21" s="10" t="s">
        <v>28</v>
      </c>
      <c r="B21" s="10" t="s">
        <v>29</v>
      </c>
      <c r="C21" s="10" t="s">
        <v>30</v>
      </c>
      <c r="D21" s="10" t="s">
        <v>31</v>
      </c>
      <c r="E21" s="10" t="s">
        <v>32</v>
      </c>
      <c r="F21" s="10" t="s">
        <v>33</v>
      </c>
      <c r="G21" s="10" t="s">
        <v>34</v>
      </c>
      <c r="H21" s="10" t="s">
        <v>35</v>
      </c>
      <c r="I21" s="10" t="s">
        <v>36</v>
      </c>
      <c r="J21" s="10" t="s">
        <v>37</v>
      </c>
      <c r="K21" s="10" t="s">
        <v>38</v>
      </c>
      <c r="L21" s="10" t="s">
        <v>39</v>
      </c>
      <c r="M21" s="10" t="s">
        <v>40</v>
      </c>
      <c r="N21" s="10" t="s">
        <v>41</v>
      </c>
    </row>
    <row r="22" spans="1:14" x14ac:dyDescent="0.3">
      <c r="A22" s="1" t="s">
        <v>52</v>
      </c>
      <c r="B22" s="12">
        <f>C$9/D$4</f>
        <v>21.5</v>
      </c>
      <c r="C22" s="13">
        <f>IFERROR(((VLOOKUP($A22,'Tabela Integrada'!$B:$R,3,0))*$B22/100),"")</f>
        <v>0</v>
      </c>
      <c r="D22" s="13">
        <f>IFERROR(((VLOOKUP($A22,'Tabela Integrada'!$B:$R,4,0))*$B22/100),"")</f>
        <v>0</v>
      </c>
      <c r="E22" s="13">
        <f>IFERROR(((VLOOKUP($A22,'Tabela Integrada'!$B:$R,5,0))*$B22/100),"")</f>
        <v>0</v>
      </c>
      <c r="F22" s="13">
        <f>IFERROR(((VLOOKUP($A22,'Tabela Integrada'!$B:$R,6,0))*$B22/100),"")</f>
        <v>0</v>
      </c>
      <c r="G22" s="13">
        <f>IFERROR(((VLOOKUP($A22,'Tabela Integrada'!$B:$R,7,0))*$B22/100),"")</f>
        <v>0</v>
      </c>
      <c r="H22" s="13">
        <f>IFERROR(((VLOOKUP($A22,'Tabela Integrada'!$B:$R,8,0))*$B22/100),"")</f>
        <v>0</v>
      </c>
      <c r="I22" s="13">
        <f>IFERROR(((VLOOKUP($A22,'Tabela Integrada'!$B:$R,9,0))*$B22/100),"")</f>
        <v>0</v>
      </c>
      <c r="J22" s="13">
        <f>IFERROR(((VLOOKUP($A22,'Tabela Integrada'!$B:$R,10,0))*$B22/100),"")</f>
        <v>0</v>
      </c>
      <c r="K22" s="13">
        <f>IFERROR(((VLOOKUP($A22,'Tabela Integrada'!$B:$R,11,0))*$B22/100),"")</f>
        <v>0</v>
      </c>
      <c r="L22" s="13">
        <f>IFERROR(((VLOOKUP($A22,'Tabela Integrada'!$B:$R,12,0))*$B22/100),"")</f>
        <v>0</v>
      </c>
      <c r="M22" s="13">
        <f>IFERROR(((VLOOKUP($A22,'Tabela Integrada'!$B:$R,13,0))*$B22/100),"")</f>
        <v>0</v>
      </c>
      <c r="N22" s="13">
        <f>IFERROR(((VLOOKUP($A22,'Tabela Integrada'!$B:$R,14,0))*$B22/100),"")</f>
        <v>0</v>
      </c>
    </row>
    <row r="23" spans="1:14" x14ac:dyDescent="0.3">
      <c r="A23" s="1" t="s">
        <v>22</v>
      </c>
      <c r="B23" s="12">
        <f>C$9/D$4</f>
        <v>21.5</v>
      </c>
      <c r="C23" s="13">
        <f>IFERROR(((VLOOKUP($A23,'Tabela Integrada'!$B:$R,3,0))*B23/100),"")</f>
        <v>12.9</v>
      </c>
      <c r="D23" s="13">
        <f>IFERROR(((VLOOKUP($A23,'Tabela Integrada'!$B:$R,4,0))*$B23/100),"")</f>
        <v>0.69874999999999998</v>
      </c>
      <c r="E23" s="13">
        <f>IFERROR(((VLOOKUP($A23,'Tabela Integrada'!$B:$R,5,0))*$B23/100),"")</f>
        <v>0.69230000000000003</v>
      </c>
      <c r="F23" s="13">
        <f>IFERROR(((VLOOKUP($A23,'Tabela Integrada'!$B:$R,6,0))*$B23/100),"")</f>
        <v>0.97179999999999989</v>
      </c>
      <c r="G23" s="13">
        <f>IFERROR(((VLOOKUP($A23,'Tabela Integrada'!$B:$R,7,0))*$B23/100),"")</f>
        <v>0</v>
      </c>
      <c r="H23" s="13">
        <f>IFERROR(((VLOOKUP($A23,'Tabela Integrada'!$B:$R,8,0))*$B23/100),"")</f>
        <v>2.25535</v>
      </c>
      <c r="I23" s="13">
        <f>IFERROR(((VLOOKUP($A23,'Tabela Integrada'!$B:$R,9,0))*$B23/100),"")</f>
        <v>0</v>
      </c>
      <c r="J23" s="13">
        <f>IFERROR(((VLOOKUP($A23,'Tabela Integrada'!$B:$R,10,0))*$B23/100),"")</f>
        <v>26.354699999999998</v>
      </c>
      <c r="K23" s="13">
        <f>IFERROR(((VLOOKUP($A23,'Tabela Integrada'!$B:$R,11,0))*$B23/100),"")</f>
        <v>0</v>
      </c>
      <c r="L23" s="13">
        <f>IFERROR(((VLOOKUP($A23,'Tabela Integrada'!$B:$R,12,0))*$B23/100),"")</f>
        <v>13.708399999999999</v>
      </c>
      <c r="M23" s="13">
        <f>IFERROR(((VLOOKUP($A23,'Tabela Integrada'!$B:$R,13,0))*$B23/100),"")</f>
        <v>28.635850000000001</v>
      </c>
      <c r="N23" s="13">
        <f>IFERROR(((VLOOKUP($A23,'Tabela Integrada'!$B:$R,14,0))*$B23/100),"")</f>
        <v>0</v>
      </c>
    </row>
    <row r="24" spans="1:14" x14ac:dyDescent="0.3">
      <c r="A24" s="1">
        <f>A11</f>
        <v>0</v>
      </c>
      <c r="B24" s="12">
        <f>C11/D4</f>
        <v>0</v>
      </c>
      <c r="C24" s="13" t="str">
        <f>IFERROR(((VLOOKUP($A24,'Tabela Integrada'!$B:$R,3,0))*B24/100),"")</f>
        <v/>
      </c>
      <c r="D24" s="13" t="str">
        <f>IFERROR(((VLOOKUP($A24,'Tabela Integrada'!$B:$R,4,0))*$B24/100),"")</f>
        <v/>
      </c>
      <c r="E24" s="13" t="str">
        <f>IFERROR(((VLOOKUP($A24,'Tabela Integrada'!$B:$R,5,0))*$B24/100),"")</f>
        <v/>
      </c>
      <c r="F24" s="13" t="str">
        <f>IFERROR(((VLOOKUP($A24,'Tabela Integrada'!$B:$R,6,0))*$B24/100),"")</f>
        <v/>
      </c>
      <c r="G24" s="13" t="str">
        <f>IFERROR(((VLOOKUP($A24,'Tabela Integrada'!$B:$R,7,0))*$B24/100),"")</f>
        <v/>
      </c>
      <c r="H24" s="13" t="str">
        <f>IFERROR(((VLOOKUP($A24,'Tabela Integrada'!$B:$R,8,0))*$B24/100),"")</f>
        <v/>
      </c>
      <c r="I24" s="13" t="str">
        <f>IFERROR(((VLOOKUP($A24,'Tabela Integrada'!$B:$R,9,0))*$B24/100),"")</f>
        <v/>
      </c>
      <c r="J24" s="13" t="str">
        <f>IFERROR(((VLOOKUP($A24,'Tabela Integrada'!$B:$R,10,0))*$B24/100),"")</f>
        <v/>
      </c>
      <c r="K24" s="13" t="str">
        <f>IFERROR(((VLOOKUP($A24,'Tabela Integrada'!$B:$R,11,0))*$B24/100),"")</f>
        <v/>
      </c>
      <c r="L24" s="13" t="str">
        <f>IFERROR(((VLOOKUP($A24,'Tabela Integrada'!$B:$R,12,0))*$B24/100),"")</f>
        <v/>
      </c>
      <c r="M24" s="13" t="str">
        <f>IFERROR(((VLOOKUP($A24,'Tabela Integrada'!$B:$R,13,0))*$B24/100),"")</f>
        <v/>
      </c>
      <c r="N24" s="13" t="str">
        <f>IFERROR(((VLOOKUP($A24,'Tabela Integrada'!$B:$R,14,0))*$B24/100),"")</f>
        <v/>
      </c>
    </row>
    <row r="25" spans="1:14" x14ac:dyDescent="0.3">
      <c r="A25" s="1">
        <f>A12</f>
        <v>0</v>
      </c>
      <c r="B25" s="12">
        <f>C12/D4</f>
        <v>0</v>
      </c>
      <c r="C25" s="13" t="str">
        <f>IFERROR(((VLOOKUP($A25,'Tabela Integrada'!$B:$R,3,0))*B25/100),"")</f>
        <v/>
      </c>
      <c r="D25" s="13" t="str">
        <f>IFERROR(((VLOOKUP($A25,'Tabela Integrada'!$B:$R,4,0))*$B25/100),"")</f>
        <v/>
      </c>
      <c r="E25" s="13" t="str">
        <f>IFERROR(((VLOOKUP($A25,'Tabela Integrada'!$B:$R,5,0))*$B25/100),"")</f>
        <v/>
      </c>
      <c r="F25" s="13" t="str">
        <f>IFERROR(((VLOOKUP($A25,'Tabela Integrada'!$B:$R,6,0))*$B25/100),"")</f>
        <v/>
      </c>
      <c r="G25" s="13" t="str">
        <f>IFERROR(((VLOOKUP($A25,'Tabela Integrada'!$B:$R,7,0))*$B25/100),"")</f>
        <v/>
      </c>
      <c r="H25" s="13" t="str">
        <f>IFERROR(((VLOOKUP($A25,'Tabela Integrada'!$B:$R,8,0))*$B25/100),"")</f>
        <v/>
      </c>
      <c r="I25" s="13" t="str">
        <f>IFERROR(((VLOOKUP($A25,'Tabela Integrada'!$B:$R,9,0))*$B25/100),"")</f>
        <v/>
      </c>
      <c r="J25" s="13" t="str">
        <f>IFERROR(((VLOOKUP($A25,'Tabela Integrada'!$B:$R,10,0))*$B25/100),"")</f>
        <v/>
      </c>
      <c r="K25" s="13" t="str">
        <f>IFERROR(((VLOOKUP($A25,'Tabela Integrada'!$B:$R,11,0))*$B25/100),"")</f>
        <v/>
      </c>
      <c r="L25" s="13" t="str">
        <f>IFERROR(((VLOOKUP($A25,'Tabela Integrada'!$B:$R,12,0))*$B25/100),"")</f>
        <v/>
      </c>
      <c r="M25" s="13" t="str">
        <f>IFERROR(((VLOOKUP($A25,'Tabela Integrada'!$B:$R,13,0))*$B25/100),"")</f>
        <v/>
      </c>
      <c r="N25" s="13" t="str">
        <f>IFERROR(((VLOOKUP($A25,'Tabela Integrada'!$B:$R,14,0))*$B25/100),"")</f>
        <v/>
      </c>
    </row>
    <row r="26" spans="1:14" x14ac:dyDescent="0.3">
      <c r="A26" s="1">
        <f>A13</f>
        <v>0</v>
      </c>
      <c r="B26" s="12">
        <f>C13/D4</f>
        <v>0</v>
      </c>
      <c r="C26" s="13" t="str">
        <f>IFERROR(((VLOOKUP($A26,'Tabela Integrada'!$B:$R,3,0))*B26/100),"")</f>
        <v/>
      </c>
      <c r="D26" s="13" t="str">
        <f>IFERROR(((VLOOKUP($A26,'Tabela Integrada'!$B:$R,4,0))*$B26/100),"")</f>
        <v/>
      </c>
      <c r="E26" s="13" t="str">
        <f>IFERROR(((VLOOKUP($A26,'Tabela Integrada'!$B:$R,5,0))*$B26/100),"")</f>
        <v/>
      </c>
      <c r="F26" s="13" t="str">
        <f>IFERROR(((VLOOKUP($A26,'Tabela Integrada'!$B:$R,6,0))*$B26/100),"")</f>
        <v/>
      </c>
      <c r="G26" s="13" t="str">
        <f>IFERROR(((VLOOKUP($A26,'Tabela Integrada'!$B:$R,7,0))*$B26/100),"")</f>
        <v/>
      </c>
      <c r="H26" s="13" t="str">
        <f>IFERROR(((VLOOKUP($A26,'Tabela Integrada'!$B:$R,8,0))*$B26/100),"")</f>
        <v/>
      </c>
      <c r="I26" s="13" t="str">
        <f>IFERROR(((VLOOKUP($A26,'Tabela Integrada'!$B:$R,9,0))*$B26/100),"")</f>
        <v/>
      </c>
      <c r="J26" s="13" t="str">
        <f>IFERROR(((VLOOKUP($A26,'Tabela Integrada'!$B:$R,10,0))*$B26/100),"")</f>
        <v/>
      </c>
      <c r="K26" s="13" t="str">
        <f>IFERROR(((VLOOKUP($A26,'Tabela Integrada'!$B:$R,11,0))*$B26/100),"")</f>
        <v/>
      </c>
      <c r="L26" s="13" t="str">
        <f>IFERROR(((VLOOKUP($A26,'Tabela Integrada'!$B:$R,12,0))*$B26/100),"")</f>
        <v/>
      </c>
      <c r="M26" s="13" t="str">
        <f>IFERROR(((VLOOKUP($A26,'Tabela Integrada'!$B:$R,13,0))*$B26/100),"")</f>
        <v/>
      </c>
      <c r="N26" s="13" t="str">
        <f>IFERROR(((VLOOKUP($A26,'Tabela Integrada'!$B:$R,14,0))*$B26/100),"")</f>
        <v/>
      </c>
    </row>
    <row r="27" spans="1:14" x14ac:dyDescent="0.3">
      <c r="A27" s="1">
        <f>A14</f>
        <v>0</v>
      </c>
      <c r="B27" s="12">
        <f>C14/D4</f>
        <v>0</v>
      </c>
      <c r="C27" s="13" t="str">
        <f>IFERROR(((VLOOKUP($A27,'Tabela Integrada'!$B:$R,3,0))*B27/100),"")</f>
        <v/>
      </c>
      <c r="D27" s="13" t="str">
        <f>IFERROR(((VLOOKUP($A27,'Tabela Integrada'!$B:$R,4,0))*$B27/100),"")</f>
        <v/>
      </c>
      <c r="E27" s="13" t="str">
        <f>IFERROR(((VLOOKUP($A27,'Tabela Integrada'!$B:$R,5,0))*$B27/100),"")</f>
        <v/>
      </c>
      <c r="F27" s="13" t="str">
        <f>IFERROR(((VLOOKUP($A27,'Tabela Integrada'!$B:$R,6,0))*$B27/100),"")</f>
        <v/>
      </c>
      <c r="G27" s="13" t="str">
        <f>IFERROR(((VLOOKUP($A27,'Tabela Integrada'!$B:$R,7,0))*$B27/100),"")</f>
        <v/>
      </c>
      <c r="H27" s="13" t="str">
        <f>IFERROR(((VLOOKUP($A27,'Tabela Integrada'!$B:$R,8,0))*$B27/100),"")</f>
        <v/>
      </c>
      <c r="I27" s="13" t="str">
        <f>IFERROR(((VLOOKUP($A27,'Tabela Integrada'!$B:$R,9,0))*$B27/100),"")</f>
        <v/>
      </c>
      <c r="J27" s="13" t="str">
        <f>IFERROR(((VLOOKUP($A27,'Tabela Integrada'!$B:$R,10,0))*$B27/100),"")</f>
        <v/>
      </c>
      <c r="K27" s="13" t="str">
        <f>IFERROR(((VLOOKUP($A27,'Tabela Integrada'!$B:$R,11,0))*$B27/100),"")</f>
        <v/>
      </c>
      <c r="L27" s="13" t="str">
        <f>IFERROR(((VLOOKUP($A27,'Tabela Integrada'!$B:$R,12,0))*$B27/100),"")</f>
        <v/>
      </c>
      <c r="M27" s="13" t="str">
        <f>IFERROR(((VLOOKUP($A27,'Tabela Integrada'!$B:$R,13,0))*$B27/100),"")</f>
        <v/>
      </c>
      <c r="N27" s="13" t="str">
        <f>IFERROR(((VLOOKUP($A27,'Tabela Integrada'!$B:$R,14,0))*$B27/100),"")</f>
        <v/>
      </c>
    </row>
    <row r="28" spans="1:14" x14ac:dyDescent="0.3">
      <c r="A28" s="1">
        <f>A15</f>
        <v>0</v>
      </c>
      <c r="B28" s="12">
        <f>C15/D4</f>
        <v>0</v>
      </c>
      <c r="C28" s="13" t="str">
        <f>IFERROR(((VLOOKUP($A28,'Tabela Integrada'!$B:$R,3,0))*B28/100),"")</f>
        <v/>
      </c>
      <c r="D28" s="13" t="str">
        <f>IFERROR(((VLOOKUP($A28,'Tabela Integrada'!$B:$R,4,0))*$B28/100),"")</f>
        <v/>
      </c>
      <c r="E28" s="13" t="str">
        <f>IFERROR(((VLOOKUP($A28,'Tabela Integrada'!$B:$R,5,0))*$B28/100),"")</f>
        <v/>
      </c>
      <c r="F28" s="13" t="str">
        <f>IFERROR(((VLOOKUP($A28,'Tabela Integrada'!$B:$R,6,0))*$B28/100),"")</f>
        <v/>
      </c>
      <c r="G28" s="13" t="str">
        <f>IFERROR(((VLOOKUP($A28,'Tabela Integrada'!$B:$R,7,0))*$B28/100),"")</f>
        <v/>
      </c>
      <c r="H28" s="13" t="str">
        <f>IFERROR(((VLOOKUP($A28,'Tabela Integrada'!$B:$R,8,0))*$B28/100),"")</f>
        <v/>
      </c>
      <c r="I28" s="13" t="str">
        <f>IFERROR(((VLOOKUP($A28,'Tabela Integrada'!$B:$R,9,0))*$B28/100),"")</f>
        <v/>
      </c>
      <c r="J28" s="13" t="str">
        <f>IFERROR(((VLOOKUP($A28,'Tabela Integrada'!$B:$R,10,0))*$B28/100),"")</f>
        <v/>
      </c>
      <c r="K28" s="13" t="str">
        <f>IFERROR(((VLOOKUP($A28,'Tabela Integrada'!$B:$R,11,0))*$B28/100),"")</f>
        <v/>
      </c>
      <c r="L28" s="13" t="str">
        <f>IFERROR(((VLOOKUP($A28,'Tabela Integrada'!$B:$R,12,0))*$B28/100),"")</f>
        <v/>
      </c>
      <c r="M28" s="13" t="str">
        <f>IFERROR(((VLOOKUP($A28,'Tabela Integrada'!$B:$R,13,0))*$B28/100),"")</f>
        <v/>
      </c>
      <c r="N28" s="13" t="str">
        <f>IFERROR(((VLOOKUP($A28,'Tabela Integrada'!$B:$R,14,0))*$B28/100),"")</f>
        <v/>
      </c>
    </row>
    <row r="29" spans="1:14" x14ac:dyDescent="0.3">
      <c r="A29" s="1">
        <f>A16</f>
        <v>0</v>
      </c>
      <c r="B29" s="12">
        <f>C16/D4</f>
        <v>0</v>
      </c>
      <c r="C29" s="13" t="str">
        <f>IFERROR(((VLOOKUP($A29,'Tabela Integrada'!$B:$R,3,0))*B29/100),"")</f>
        <v/>
      </c>
      <c r="D29" s="13" t="str">
        <f>IFERROR(((VLOOKUP($A29,'Tabela Integrada'!$B:$R,4,0))*$B29/100),"")</f>
        <v/>
      </c>
      <c r="E29" s="13" t="str">
        <f>IFERROR(((VLOOKUP($A29,'Tabela Integrada'!$B:$R,5,0))*$B29/100),"")</f>
        <v/>
      </c>
      <c r="F29" s="13" t="str">
        <f>IFERROR(((VLOOKUP($A29,'Tabela Integrada'!$B:$R,6,0))*$B29/100),"")</f>
        <v/>
      </c>
      <c r="G29" s="13" t="str">
        <f>IFERROR(((VLOOKUP($A29,'Tabela Integrada'!$B:$R,7,0))*$B29/100),"")</f>
        <v/>
      </c>
      <c r="H29" s="13" t="str">
        <f>IFERROR(((VLOOKUP($A29,'Tabela Integrada'!$B:$R,8,0))*$B29/100),"")</f>
        <v/>
      </c>
      <c r="I29" s="13" t="str">
        <f>IFERROR(((VLOOKUP($A29,'Tabela Integrada'!$B:$R,9,0))*$B29/100),"")</f>
        <v/>
      </c>
      <c r="J29" s="13" t="str">
        <f>IFERROR(((VLOOKUP($A29,'Tabela Integrada'!$B:$R,10,0))*$B29/100),"")</f>
        <v/>
      </c>
      <c r="K29" s="13" t="str">
        <f>IFERROR(((VLOOKUP($A29,'Tabela Integrada'!$B:$R,11,0))*$B29/100),"")</f>
        <v/>
      </c>
      <c r="L29" s="13" t="str">
        <f>IFERROR(((VLOOKUP($A29,'Tabela Integrada'!$B:$R,12,0))*$B29/100),"")</f>
        <v/>
      </c>
      <c r="M29" s="13" t="str">
        <f>IFERROR(((VLOOKUP($A29,'Tabela Integrada'!$B:$R,13,0))*$B29/100),"")</f>
        <v/>
      </c>
      <c r="N29" s="13" t="str">
        <f>IFERROR(((VLOOKUP($A29,'Tabela Integrada'!$B:$R,14,0))*$B29/100),"")</f>
        <v/>
      </c>
    </row>
    <row r="30" spans="1:14" x14ac:dyDescent="0.3">
      <c r="A30" s="1">
        <f>A17</f>
        <v>0</v>
      </c>
      <c r="B30" s="12">
        <f>C17/D4</f>
        <v>0</v>
      </c>
      <c r="C30" s="13" t="str">
        <f>IFERROR(((VLOOKUP($A30,'Tabela Integrada'!$B:$R,3,0))*B30/100),"")</f>
        <v/>
      </c>
      <c r="D30" s="13" t="str">
        <f>IFERROR(((VLOOKUP($A30,'Tabela Integrada'!$B:$R,4,0))*$B30/100),"")</f>
        <v/>
      </c>
      <c r="E30" s="13" t="str">
        <f>IFERROR(((VLOOKUP($A30,'Tabela Integrada'!$B:$R,5,0))*$B30/100),"")</f>
        <v/>
      </c>
      <c r="F30" s="13" t="str">
        <f>IFERROR(((VLOOKUP($A30,'Tabela Integrada'!$B:$R,6,0))*$B30/100),"")</f>
        <v/>
      </c>
      <c r="G30" s="13" t="str">
        <f>IFERROR(((VLOOKUP($A30,'Tabela Integrada'!$B:$R,7,0))*$B30/100),"")</f>
        <v/>
      </c>
      <c r="H30" s="13" t="str">
        <f>IFERROR(((VLOOKUP($A30,'Tabela Integrada'!$B:$R,8,0))*$B30/100),"")</f>
        <v/>
      </c>
      <c r="I30" s="13" t="str">
        <f>IFERROR(((VLOOKUP($A30,'Tabela Integrada'!$B:$R,9,0))*$B30/100),"")</f>
        <v/>
      </c>
      <c r="J30" s="13" t="str">
        <f>IFERROR(((VLOOKUP($A30,'Tabela Integrada'!$B:$R,10,0))*$B30/100),"")</f>
        <v/>
      </c>
      <c r="K30" s="13" t="str">
        <f>IFERROR(((VLOOKUP($A30,'Tabela Integrada'!$B:$R,11,0))*$B30/100),"")</f>
        <v/>
      </c>
      <c r="L30" s="13" t="str">
        <f>IFERROR(((VLOOKUP($A30,'Tabela Integrada'!$B:$R,12,0))*$B30/100),"")</f>
        <v/>
      </c>
      <c r="M30" s="13" t="str">
        <f>IFERROR(((VLOOKUP($A30,'Tabela Integrada'!$B:$R,13,0))*$B30/100),"")</f>
        <v/>
      </c>
      <c r="N30" s="13" t="str">
        <f>IFERROR(((VLOOKUP($A30,'Tabela Integrada'!$B:$R,14,0))*$B30/100),"")</f>
        <v/>
      </c>
    </row>
    <row r="31" spans="1:14" x14ac:dyDescent="0.3">
      <c r="A31" s="1">
        <f>A18</f>
        <v>0</v>
      </c>
      <c r="B31" s="12">
        <f>C18/D4</f>
        <v>0</v>
      </c>
      <c r="C31" s="13" t="str">
        <f>IFERROR(((VLOOKUP($A31,'Tabela Integrada'!$B:$R,3,0))*B31/100),"")</f>
        <v/>
      </c>
      <c r="D31" s="13" t="str">
        <f>IFERROR(((VLOOKUP($A31,'Tabela Integrada'!$B:$R,4,0))*$B31/100),"")</f>
        <v/>
      </c>
      <c r="E31" s="13" t="str">
        <f>IFERROR(((VLOOKUP($A31,'Tabela Integrada'!$B:$R,5,0))*$B31/100),"")</f>
        <v/>
      </c>
      <c r="F31" s="13" t="str">
        <f>IFERROR(((VLOOKUP($A31,'Tabela Integrada'!$B:$R,6,0))*$B31/100),"")</f>
        <v/>
      </c>
      <c r="G31" s="13" t="str">
        <f>IFERROR(((VLOOKUP($A31,'Tabela Integrada'!$B:$R,7,0))*$B31/100),"")</f>
        <v/>
      </c>
      <c r="H31" s="13" t="str">
        <f>IFERROR(((VLOOKUP($A31,'Tabela Integrada'!$B:$R,8,0))*$B31/100),"")</f>
        <v/>
      </c>
      <c r="I31" s="13" t="str">
        <f>IFERROR(((VLOOKUP($A31,'Tabela Integrada'!$B:$R,9,0))*$B31/100),"")</f>
        <v/>
      </c>
      <c r="J31" s="13" t="str">
        <f>IFERROR(((VLOOKUP($A31,'Tabela Integrada'!$B:$R,10,0))*$B31/100),"")</f>
        <v/>
      </c>
      <c r="K31" s="13" t="str">
        <f>IFERROR(((VLOOKUP($A31,'Tabela Integrada'!$B:$R,11,0))*$B31/100),"")</f>
        <v/>
      </c>
      <c r="L31" s="13" t="str">
        <f>IFERROR(((VLOOKUP($A31,'Tabela Integrada'!$B:$R,12,0))*$B31/100),"")</f>
        <v/>
      </c>
      <c r="M31" s="13" t="str">
        <f>IFERROR(((VLOOKUP($A31,'Tabela Integrada'!$B:$R,13,0))*$B31/100),"")</f>
        <v/>
      </c>
      <c r="N31" s="13" t="str">
        <f>IFERROR(((VLOOKUP($A31,'Tabela Integrada'!$B:$R,14,0))*$B31/100),"")</f>
        <v/>
      </c>
    </row>
    <row r="32" spans="1:14" ht="15.6" x14ac:dyDescent="0.3">
      <c r="A32" s="14" t="s">
        <v>43</v>
      </c>
      <c r="B32" s="15">
        <f>SUM(B22:B31)</f>
        <v>43</v>
      </c>
      <c r="C32" s="15">
        <f>SUM(C22:C31)</f>
        <v>12.9</v>
      </c>
      <c r="D32" s="15">
        <f>SUM(D22:D31)</f>
        <v>0.69874999999999998</v>
      </c>
      <c r="E32" s="15">
        <f>SUM(E22:E31)</f>
        <v>0.69230000000000003</v>
      </c>
      <c r="F32" s="15">
        <f>SUM(F22:F31)</f>
        <v>0.97179999999999989</v>
      </c>
      <c r="G32" s="15">
        <f>SUM(G22:G31)</f>
        <v>0</v>
      </c>
      <c r="H32" s="15">
        <f>SUM(H22:H31)</f>
        <v>2.25535</v>
      </c>
      <c r="I32" s="15">
        <f>SUM(I22:I31)</f>
        <v>0</v>
      </c>
      <c r="J32" s="15">
        <f>SUM(J22:J31)</f>
        <v>26.354699999999998</v>
      </c>
      <c r="K32" s="15">
        <f>SUM(K22:K31)</f>
        <v>0</v>
      </c>
      <c r="L32" s="15">
        <f>SUM(L22:L31)</f>
        <v>13.708399999999999</v>
      </c>
      <c r="M32" s="15">
        <f>SUM(M22:M31)</f>
        <v>28.635850000000001</v>
      </c>
      <c r="N32" s="15">
        <f>SUM(N22:N31)</f>
        <v>0</v>
      </c>
    </row>
    <row r="35" spans="1:3" ht="24.75" customHeight="1" x14ac:dyDescent="0.3">
      <c r="A35" s="103" t="s">
        <v>44</v>
      </c>
      <c r="B35" s="103"/>
      <c r="C35" s="103"/>
    </row>
    <row r="36" spans="1:3" x14ac:dyDescent="0.3">
      <c r="A36" s="16"/>
      <c r="B36" s="16" t="s">
        <v>45</v>
      </c>
      <c r="C36" s="16" t="s">
        <v>46</v>
      </c>
    </row>
    <row r="37" spans="1:3" x14ac:dyDescent="0.3">
      <c r="A37" s="100" t="s">
        <v>47</v>
      </c>
      <c r="B37" s="17">
        <f>D32</f>
        <v>0.69874999999999998</v>
      </c>
      <c r="C37" s="17">
        <f>B37*100/B40</f>
        <v>29.572338489535944</v>
      </c>
    </row>
    <row r="38" spans="1:3" x14ac:dyDescent="0.3">
      <c r="A38" s="100" t="s">
        <v>48</v>
      </c>
      <c r="B38" s="17">
        <f>E32</f>
        <v>0.69230000000000003</v>
      </c>
      <c r="C38" s="17">
        <f>B38*100/B40</f>
        <v>29.299363057324843</v>
      </c>
    </row>
    <row r="39" spans="1:3" x14ac:dyDescent="0.3">
      <c r="A39" s="100" t="s">
        <v>49</v>
      </c>
      <c r="B39" s="17">
        <f>F32</f>
        <v>0.97179999999999989</v>
      </c>
      <c r="C39" s="17">
        <f>B39*100/B40</f>
        <v>41.128298453139216</v>
      </c>
    </row>
    <row r="40" spans="1:3" x14ac:dyDescent="0.3">
      <c r="A40" s="100" t="s">
        <v>50</v>
      </c>
      <c r="B40" s="17">
        <f>SUM(B37:B39)</f>
        <v>2.3628499999999999</v>
      </c>
      <c r="C40" s="17">
        <f>SUM(C37:C39)</f>
        <v>100</v>
      </c>
    </row>
  </sheetData>
  <mergeCells count="5">
    <mergeCell ref="A20:N20"/>
    <mergeCell ref="A35:C35"/>
    <mergeCell ref="B3:F3"/>
    <mergeCell ref="A2:F2"/>
    <mergeCell ref="A1:E1"/>
  </mergeCells>
  <dataValidations count="1">
    <dataValidation type="list" allowBlank="1" showInputMessage="1" showErrorMessage="1" sqref="A9:A18 A22:A31" xr:uid="{00000000-0002-0000-0100-000000000000}">
      <formula1>Alimento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0"/>
  <sheetViews>
    <sheetView zoomScale="90" zoomScaleNormal="90" workbookViewId="0">
      <selection activeCell="F9" sqref="F9"/>
    </sheetView>
  </sheetViews>
  <sheetFormatPr defaultRowHeight="14.4" x14ac:dyDescent="0.3"/>
  <cols>
    <col min="1" max="1" width="29.33203125" bestFit="1" customWidth="1"/>
    <col min="2" max="2" width="12.5546875" bestFit="1" customWidth="1"/>
    <col min="3" max="4" width="20.88671875" bestFit="1" customWidth="1"/>
    <col min="5" max="6" width="23.6640625" bestFit="1" customWidth="1"/>
    <col min="7" max="7" width="16.5546875" bestFit="1" customWidth="1"/>
    <col min="8" max="8" width="10" bestFit="1" customWidth="1"/>
    <col min="9" max="9" width="5.44140625" bestFit="1" customWidth="1"/>
    <col min="10" max="10" width="6.109375" bestFit="1" customWidth="1"/>
    <col min="11" max="11" width="5.77734375" bestFit="1" customWidth="1"/>
    <col min="12" max="12" width="7.21875" bestFit="1" customWidth="1"/>
    <col min="13" max="13" width="8.33203125" bestFit="1" customWidth="1"/>
    <col min="14" max="14" width="5.21875" bestFit="1" customWidth="1"/>
    <col min="15" max="1025" width="8.6640625" customWidth="1"/>
  </cols>
  <sheetData>
    <row r="1" spans="1:14" ht="61.5" customHeight="1" x14ac:dyDescent="0.3">
      <c r="A1" s="104" t="s">
        <v>0</v>
      </c>
      <c r="B1" s="104"/>
      <c r="C1" s="104"/>
      <c r="D1" s="104"/>
      <c r="E1" s="104"/>
      <c r="F1" s="120"/>
    </row>
    <row r="2" spans="1:14" ht="30" customHeight="1" x14ac:dyDescent="0.3">
      <c r="A2" s="108" t="s">
        <v>55</v>
      </c>
      <c r="B2" s="108"/>
      <c r="C2" s="108"/>
      <c r="D2" s="108"/>
      <c r="E2" s="108"/>
      <c r="F2" s="108"/>
      <c r="G2" s="101"/>
      <c r="H2" s="101"/>
      <c r="I2" s="101"/>
      <c r="J2" s="101"/>
      <c r="K2" s="101"/>
      <c r="L2" s="101"/>
      <c r="M2" s="101"/>
      <c r="N2" s="101"/>
    </row>
    <row r="3" spans="1:14" ht="15.6" x14ac:dyDescent="0.3">
      <c r="A3" s="2" t="s">
        <v>2</v>
      </c>
      <c r="B3" s="114">
        <v>44508</v>
      </c>
      <c r="C3" s="115"/>
      <c r="D3" s="115"/>
      <c r="E3" s="115"/>
      <c r="F3" s="116"/>
    </row>
    <row r="4" spans="1:14" x14ac:dyDescent="0.3">
      <c r="A4" s="3" t="s">
        <v>3</v>
      </c>
      <c r="B4" s="95" t="s">
        <v>56</v>
      </c>
      <c r="C4" s="3" t="s">
        <v>5</v>
      </c>
      <c r="D4" s="4">
        <f>D5/D6</f>
        <v>152.38095238095238</v>
      </c>
      <c r="E4" s="5" t="s">
        <v>6</v>
      </c>
      <c r="F4" s="96">
        <f>SUM(F9:F18)</f>
        <v>88.27</v>
      </c>
    </row>
    <row r="5" spans="1:14" x14ac:dyDescent="0.3">
      <c r="A5" s="5" t="s">
        <v>7</v>
      </c>
      <c r="B5" s="95" t="s">
        <v>57</v>
      </c>
      <c r="C5" s="3" t="s">
        <v>9</v>
      </c>
      <c r="D5" s="6">
        <v>16000</v>
      </c>
      <c r="E5" s="5" t="s">
        <v>10</v>
      </c>
      <c r="F5" s="96">
        <f>F4/D4</f>
        <v>0.57927187499999999</v>
      </c>
    </row>
    <row r="6" spans="1:14" x14ac:dyDescent="0.3">
      <c r="A6" s="5" t="s">
        <v>11</v>
      </c>
      <c r="B6" s="95" t="s">
        <v>12</v>
      </c>
      <c r="C6" s="7" t="s">
        <v>13</v>
      </c>
      <c r="D6" s="8">
        <v>105</v>
      </c>
      <c r="E6" s="5" t="s">
        <v>14</v>
      </c>
      <c r="F6" s="95"/>
    </row>
    <row r="8" spans="1:14" x14ac:dyDescent="0.3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</row>
    <row r="9" spans="1:14" x14ac:dyDescent="0.3">
      <c r="A9" s="117" t="s">
        <v>58</v>
      </c>
      <c r="B9" s="118"/>
      <c r="C9" s="117">
        <v>1500</v>
      </c>
      <c r="D9" s="117">
        <f>IFERROR(VLOOKUP(A9,'Tabela Integrada'!$B:$R,17,0),"")</f>
        <v>1</v>
      </c>
      <c r="E9" s="117">
        <f t="shared" ref="E9:E18" si="0">IFERROR((C9*D9),"")</f>
        <v>1500</v>
      </c>
      <c r="F9" s="119">
        <f>'Tabela Integrada'!Q63</f>
        <v>4.6500000000000004</v>
      </c>
    </row>
    <row r="10" spans="1:14" x14ac:dyDescent="0.3">
      <c r="A10" s="117" t="s">
        <v>59</v>
      </c>
      <c r="B10" s="118"/>
      <c r="C10" s="117">
        <v>192</v>
      </c>
      <c r="D10" s="117">
        <f>IFERROR(VLOOKUP(A10,'Tabela Integrada'!$B:$R,17,0),"")</f>
        <v>1</v>
      </c>
      <c r="E10" s="117">
        <f t="shared" si="0"/>
        <v>192</v>
      </c>
      <c r="F10" s="119">
        <f>'Tabela Integrada'!Q33</f>
        <v>1.32</v>
      </c>
    </row>
    <row r="11" spans="1:14" x14ac:dyDescent="0.3">
      <c r="A11" s="117" t="s">
        <v>60</v>
      </c>
      <c r="B11" s="118"/>
      <c r="C11" s="117">
        <v>2259</v>
      </c>
      <c r="D11" s="117">
        <v>1</v>
      </c>
      <c r="E11" s="117">
        <f t="shared" si="0"/>
        <v>2259</v>
      </c>
      <c r="F11" s="119">
        <f>'Tabela Integrada'!Q34</f>
        <v>16</v>
      </c>
    </row>
    <row r="12" spans="1:14" x14ac:dyDescent="0.3">
      <c r="A12" s="117" t="s">
        <v>61</v>
      </c>
      <c r="B12" s="118"/>
      <c r="C12" s="117">
        <v>1500</v>
      </c>
      <c r="D12" s="117">
        <v>0</v>
      </c>
      <c r="E12" s="117">
        <f t="shared" si="0"/>
        <v>0</v>
      </c>
      <c r="F12" s="119">
        <f>'Tabela Integrada'!Q35</f>
        <v>0</v>
      </c>
    </row>
    <row r="13" spans="1:14" x14ac:dyDescent="0.3">
      <c r="A13" s="117" t="s">
        <v>62</v>
      </c>
      <c r="B13" s="118"/>
      <c r="C13" s="117">
        <v>1400</v>
      </c>
      <c r="D13" s="117">
        <v>0</v>
      </c>
      <c r="E13" s="117">
        <f t="shared" si="0"/>
        <v>0</v>
      </c>
      <c r="F13" s="119">
        <f>'Tabela Integrada'!Q36</f>
        <v>12.8</v>
      </c>
    </row>
    <row r="14" spans="1:14" x14ac:dyDescent="0.3">
      <c r="A14" s="117" t="s">
        <v>63</v>
      </c>
      <c r="B14" s="118"/>
      <c r="C14" s="117">
        <v>1000</v>
      </c>
      <c r="D14" s="117">
        <v>0</v>
      </c>
      <c r="E14" s="117">
        <f t="shared" si="0"/>
        <v>0</v>
      </c>
      <c r="F14" s="119">
        <f>'Tabela Integrada'!Q37</f>
        <v>0</v>
      </c>
    </row>
    <row r="15" spans="1:14" x14ac:dyDescent="0.3">
      <c r="A15" s="117" t="s">
        <v>64</v>
      </c>
      <c r="B15" s="118"/>
      <c r="C15" s="117">
        <v>1000</v>
      </c>
      <c r="D15" s="117">
        <v>0</v>
      </c>
      <c r="E15" s="117">
        <f t="shared" si="0"/>
        <v>0</v>
      </c>
      <c r="F15" s="119">
        <f>'Tabela Integrada'!Q38</f>
        <v>26.5</v>
      </c>
    </row>
    <row r="16" spans="1:14" x14ac:dyDescent="0.3">
      <c r="A16" s="117" t="s">
        <v>65</v>
      </c>
      <c r="B16" s="118"/>
      <c r="C16" s="117">
        <v>200</v>
      </c>
      <c r="D16" s="117">
        <v>0</v>
      </c>
      <c r="E16" s="117">
        <f t="shared" si="0"/>
        <v>0</v>
      </c>
      <c r="F16" s="119">
        <f>'Tabela Integrada'!Q39</f>
        <v>27</v>
      </c>
    </row>
    <row r="17" spans="1:14" x14ac:dyDescent="0.3">
      <c r="A17" s="1"/>
      <c r="B17" s="1"/>
      <c r="C17" s="1"/>
      <c r="D17" s="1" t="str">
        <f>IFERROR(VLOOKUP(A17,'Tabela Integrada'!$B:$R,17,0),"")</f>
        <v/>
      </c>
      <c r="E17" s="1" t="str">
        <f t="shared" si="0"/>
        <v/>
      </c>
      <c r="F17" s="1"/>
    </row>
    <row r="18" spans="1:14" x14ac:dyDescent="0.3">
      <c r="A18" s="1"/>
      <c r="B18" s="1"/>
      <c r="C18" s="1"/>
      <c r="D18" s="1" t="str">
        <f>IFERROR(VLOOKUP(A18,'Tabela Integrada'!$B:$R,17,0),"")</f>
        <v/>
      </c>
      <c r="E18" s="1" t="str">
        <f t="shared" si="0"/>
        <v/>
      </c>
      <c r="F18" s="1"/>
    </row>
    <row r="20" spans="1:14" ht="33" customHeight="1" x14ac:dyDescent="0.3">
      <c r="A20" s="107" t="s">
        <v>27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</row>
    <row r="21" spans="1:14" s="11" customFormat="1" ht="28.8" x14ac:dyDescent="0.3">
      <c r="A21" s="10" t="s">
        <v>28</v>
      </c>
      <c r="B21" s="10" t="s">
        <v>29</v>
      </c>
      <c r="C21" s="10" t="s">
        <v>30</v>
      </c>
      <c r="D21" s="10" t="s">
        <v>31</v>
      </c>
      <c r="E21" s="10" t="s">
        <v>32</v>
      </c>
      <c r="F21" s="10" t="s">
        <v>33</v>
      </c>
      <c r="G21" s="10" t="s">
        <v>34</v>
      </c>
      <c r="H21" s="10" t="s">
        <v>35</v>
      </c>
      <c r="I21" s="10" t="s">
        <v>36</v>
      </c>
      <c r="J21" s="10" t="s">
        <v>37</v>
      </c>
      <c r="K21" s="10" t="s">
        <v>38</v>
      </c>
      <c r="L21" s="10" t="s">
        <v>39</v>
      </c>
      <c r="M21" s="10" t="s">
        <v>40</v>
      </c>
      <c r="N21" s="10" t="s">
        <v>41</v>
      </c>
    </row>
    <row r="22" spans="1:14" x14ac:dyDescent="0.3">
      <c r="A22" s="1" t="s">
        <v>58</v>
      </c>
      <c r="B22" s="12">
        <f>C9/D4</f>
        <v>9.84375</v>
      </c>
      <c r="C22" s="13">
        <f>IFERROR(((VLOOKUP($A22,'Tabela Integrada'!$B:$R,3,0))*$B22/100),"")</f>
        <v>0</v>
      </c>
      <c r="D22" s="13">
        <f>IFERROR(((VLOOKUP($A22,'Tabela Integrada'!$B:$R,4,0))*$B22/100),"")</f>
        <v>0</v>
      </c>
      <c r="E22" s="13">
        <f>IFERROR(((VLOOKUP($A22,'Tabela Integrada'!$B:$R,5,0))*$B22/100),"")</f>
        <v>0</v>
      </c>
      <c r="F22" s="13">
        <f>IFERROR(((VLOOKUP($A22,'Tabela Integrada'!$B:$R,6,0))*$B22/100),"")</f>
        <v>0</v>
      </c>
      <c r="G22" s="13">
        <f>IFERROR(((VLOOKUP($A22,'Tabela Integrada'!$B:$R,7,0))*$B22/100),"")</f>
        <v>0</v>
      </c>
      <c r="H22" s="13">
        <f>IFERROR(((VLOOKUP($A22,'Tabela Integrada'!$B:$R,8,0))*$B22/100),"")</f>
        <v>0</v>
      </c>
      <c r="I22" s="13">
        <f>IFERROR(((VLOOKUP($A22,'Tabela Integrada'!$B:$R,9,0))*$B22/100),"")</f>
        <v>0</v>
      </c>
      <c r="J22" s="13">
        <f>IFERROR(((VLOOKUP($A22,'Tabela Integrada'!$B:$R,10,0))*$B22/100),"")</f>
        <v>0</v>
      </c>
      <c r="K22" s="13">
        <f>IFERROR(((VLOOKUP($A22,'Tabela Integrada'!$B:$R,11,0))*$B22/100),"")</f>
        <v>0</v>
      </c>
      <c r="L22" s="13">
        <f>IFERROR(((VLOOKUP($A22,'Tabela Integrada'!$B:$R,12,0))*$B22/100),"")</f>
        <v>0</v>
      </c>
      <c r="M22" s="13">
        <f>IFERROR(((VLOOKUP($A22,'Tabela Integrada'!$B:$R,13,0))*$B22/100),"")</f>
        <v>0</v>
      </c>
      <c r="N22" s="13">
        <f>IFERROR(((VLOOKUP($A22,'Tabela Integrada'!$B:$R,14,0))*$B22/100),"")</f>
        <v>0</v>
      </c>
    </row>
    <row r="23" spans="1:14" x14ac:dyDescent="0.3">
      <c r="A23" s="1" t="str">
        <f>A10</f>
        <v>Sal dietético</v>
      </c>
      <c r="B23" s="12">
        <f>C10/D4</f>
        <v>1.26</v>
      </c>
      <c r="C23" s="13">
        <f>IFERROR(((VLOOKUP($A23,'Tabela Integrada'!$B:$R,3,0))*B23/100),"")</f>
        <v>0</v>
      </c>
      <c r="D23" s="13">
        <f>IFERROR(((VLOOKUP($A23,'Tabela Integrada'!$B:$R,4,0))*$B23/100),"")</f>
        <v>0</v>
      </c>
      <c r="E23" s="13">
        <f>IFERROR(((VLOOKUP($A23,'Tabela Integrada'!$B:$R,5,0))*$B23/100),"")</f>
        <v>0</v>
      </c>
      <c r="F23" s="13">
        <f>IFERROR(((VLOOKUP($A23,'Tabela Integrada'!$B:$R,6,0))*$B23/100),"")</f>
        <v>0</v>
      </c>
      <c r="G23" s="13">
        <f>IFERROR(((VLOOKUP($A23,'Tabela Integrada'!$B:$R,7,0))*$B23/100),"")</f>
        <v>0</v>
      </c>
      <c r="H23" s="13">
        <f>IFERROR(((VLOOKUP($A23,'Tabela Integrada'!$B:$R,8,0))*$B23/100),"")</f>
        <v>0</v>
      </c>
      <c r="I23" s="13">
        <f>IFERROR(((VLOOKUP($A23,'Tabela Integrada'!$B:$R,9,0))*$B23/100),"")</f>
        <v>0</v>
      </c>
      <c r="J23" s="13">
        <f>IFERROR(((VLOOKUP($A23,'Tabela Integrada'!$B:$R,10,0))*$B23/100),"")</f>
        <v>0</v>
      </c>
      <c r="K23" s="13">
        <f>IFERROR(((VLOOKUP($A23,'Tabela Integrada'!$B:$R,11,0))*$B23/100),"")</f>
        <v>0</v>
      </c>
      <c r="L23" s="13">
        <f>IFERROR(((VLOOKUP($A23,'Tabela Integrada'!$B:$R,12,0))*$B23/100),"")</f>
        <v>295.23717300000044</v>
      </c>
      <c r="M23" s="13">
        <f>IFERROR(((VLOOKUP($A23,'Tabela Integrada'!$B:$R,13,0))*$B23/100),"")</f>
        <v>257.89222619999998</v>
      </c>
      <c r="N23" s="13">
        <f>IFERROR(((VLOOKUP($A23,'Tabela Integrada'!$B:$R,14,0))*$B23/100),"")</f>
        <v>0</v>
      </c>
    </row>
    <row r="24" spans="1:14" x14ac:dyDescent="0.3">
      <c r="A24" s="1" t="str">
        <f>A11</f>
        <v>Ovo (de galinha, inteiro)</v>
      </c>
      <c r="B24" s="12">
        <f>C11/D4</f>
        <v>14.8246875</v>
      </c>
      <c r="C24" s="13">
        <f>IFERROR(((VLOOKUP($A24,'Tabela Integrada'!$B:$R,3,0))*B24/100),"")</f>
        <v>21.215867242499954</v>
      </c>
      <c r="D24" s="13">
        <f>IFERROR(((VLOOKUP($A24,'Tabela Integrada'!$B:$R,4,0))*$B24/100),"")</f>
        <v>0.2426307187500005</v>
      </c>
      <c r="E24" s="13">
        <f>IFERROR(((VLOOKUP($A24,'Tabela Integrada'!$B:$R,5,0))*$B24/100),"")</f>
        <v>1.9316567812499996</v>
      </c>
      <c r="F24" s="13">
        <f>IFERROR(((VLOOKUP($A24,'Tabela Integrada'!$B:$R,6,0))*$B24/100),"")</f>
        <v>1.3193971874999999</v>
      </c>
      <c r="G24" s="13">
        <f>IFERROR(((VLOOKUP($A24,'Tabela Integrada'!$B:$R,7,0))*$B24/100),"")</f>
        <v>0</v>
      </c>
      <c r="H24" s="13">
        <f>IFERROR(((VLOOKUP($A24,'Tabela Integrada'!$B:$R,8,0))*$B24/100),"")</f>
        <v>52.766992687499993</v>
      </c>
      <c r="I24" s="13">
        <f>IFERROR(((VLOOKUP($A24,'Tabela Integrada'!$B:$R,9,0))*$B24/100),"")</f>
        <v>0</v>
      </c>
      <c r="J24" s="13">
        <f>IFERROR(((VLOOKUP($A24,'Tabela Integrada'!$B:$R,10,0))*$B24/100),"")</f>
        <v>6.2298278437499945</v>
      </c>
      <c r="K24" s="13">
        <f>IFERROR(((VLOOKUP($A24,'Tabela Integrada'!$B:$R,11,0))*$B24/100),"")</f>
        <v>0.23175928124999948</v>
      </c>
      <c r="L24" s="13">
        <f>IFERROR(((VLOOKUP($A24,'Tabela Integrada'!$B:$R,12,0))*$B24/100),"")</f>
        <v>24.892132781249998</v>
      </c>
      <c r="M24" s="13">
        <f>IFERROR(((VLOOKUP($A24,'Tabela Integrada'!$B:$R,13,0))*$B24/100),"")</f>
        <v>22.237031250000001</v>
      </c>
      <c r="N24" s="13">
        <f>IFERROR(((VLOOKUP($A24,'Tabela Integrada'!$B:$R,14,0))*$B24/100),"")</f>
        <v>0</v>
      </c>
    </row>
    <row r="25" spans="1:14" x14ac:dyDescent="0.3">
      <c r="A25" s="1" t="str">
        <f>A12</f>
        <v>Tomate (com semente)</v>
      </c>
      <c r="B25" s="12">
        <f>C12/D4</f>
        <v>9.84375</v>
      </c>
      <c r="C25" s="13">
        <f>IFERROR(((VLOOKUP($A25,'Tabela Integrada'!$B:$R,3,0))*B25/100),"")</f>
        <v>1.5095544701087025</v>
      </c>
      <c r="D25" s="13">
        <f>IFERROR(((VLOOKUP($A25,'Tabela Integrada'!$B:$R,4,0))*$B25/100),"")</f>
        <v>0.30897961956521791</v>
      </c>
      <c r="E25" s="13">
        <f>IFERROR(((VLOOKUP($A25,'Tabela Integrada'!$B:$R,5,0))*$B25/100),"")</f>
        <v>0.10806725543478243</v>
      </c>
      <c r="F25" s="13">
        <f>IFERROR(((VLOOKUP($A25,'Tabela Integrada'!$B:$R,6,0))*$B25/100),"")</f>
        <v>1.7062499999999967E-2</v>
      </c>
      <c r="G25" s="13">
        <f>IFERROR(((VLOOKUP($A25,'Tabela Integrada'!$B:$R,7,0))*$B25/100),"")</f>
        <v>0</v>
      </c>
      <c r="H25" s="13">
        <f>IFERROR(((VLOOKUP($A25,'Tabela Integrada'!$B:$R,8,0))*$B25/100),"")</f>
        <v>0</v>
      </c>
      <c r="I25" s="13">
        <f>IFERROR(((VLOOKUP($A25,'Tabela Integrada'!$B:$R,9,0))*$B25/100),"")</f>
        <v>0.11549999999999967</v>
      </c>
      <c r="J25" s="13">
        <f>IFERROR(((VLOOKUP($A25,'Tabela Integrada'!$B:$R,10,0))*$B25/100),"")</f>
        <v>0.68315625000000002</v>
      </c>
      <c r="K25" s="13">
        <f>IFERROR(((VLOOKUP($A25,'Tabela Integrada'!$B:$R,11,0))*$B25/100),"")</f>
        <v>2.3296875000000036E-2</v>
      </c>
      <c r="L25" s="13">
        <f>IFERROR(((VLOOKUP($A25,'Tabela Integrada'!$B:$R,12,0))*$B25/100),"")</f>
        <v>0.10040625</v>
      </c>
      <c r="M25" s="13">
        <f>IFERROR(((VLOOKUP($A25,'Tabela Integrada'!$B:$R,13,0))*$B25/100),"")</f>
        <v>21.891187500000033</v>
      </c>
      <c r="N25" s="13">
        <f>IFERROR(((VLOOKUP($A25,'Tabela Integrada'!$B:$R,14,0))*$B25/100),"")</f>
        <v>0</v>
      </c>
    </row>
    <row r="26" spans="1:14" x14ac:dyDescent="0.3">
      <c r="A26" s="1" t="str">
        <f>A13</f>
        <v>Cebola</v>
      </c>
      <c r="B26" s="12">
        <f>C13/D4</f>
        <v>9.1875</v>
      </c>
      <c r="C26" s="13">
        <f>IFERROR(((VLOOKUP($A26,'Tabela Integrada'!$B:$R,3,0))*B26/100),"")</f>
        <v>3.6217167608695657</v>
      </c>
      <c r="D26" s="13">
        <f>IFERROR(((VLOOKUP($A26,'Tabela Integrada'!$B:$R,4,0))*$B26/100),"")</f>
        <v>0.81338668478260856</v>
      </c>
      <c r="E26" s="13">
        <f>IFERROR(((VLOOKUP($A26,'Tabela Integrada'!$B:$R,5,0))*$B26/100),"")</f>
        <v>0.15711956521739112</v>
      </c>
      <c r="F26" s="13">
        <f>IFERROR(((VLOOKUP($A26,'Tabela Integrada'!$B:$R,6,0))*$B26/100),"")</f>
        <v>7.3499999999999998E-3</v>
      </c>
      <c r="G26" s="13">
        <f>IFERROR(((VLOOKUP($A26,'Tabela Integrada'!$B:$R,7,0))*$B26/100),"")</f>
        <v>0</v>
      </c>
      <c r="H26" s="13">
        <f>IFERROR(((VLOOKUP($A26,'Tabela Integrada'!$B:$R,8,0))*$B26/100),"")</f>
        <v>0</v>
      </c>
      <c r="I26" s="13">
        <f>IFERROR(((VLOOKUP($A26,'Tabela Integrada'!$B:$R,9,0))*$B26/100),"")</f>
        <v>0.20090000000000033</v>
      </c>
      <c r="J26" s="13">
        <f>IFERROR(((VLOOKUP($A26,'Tabela Integrada'!$B:$R,10,0))*$B26/100),"")</f>
        <v>1.2862499999999999</v>
      </c>
      <c r="K26" s="13">
        <f>IFERROR(((VLOOKUP($A26,'Tabela Integrada'!$B:$R,11,0))*$B26/100),"")</f>
        <v>1.8681249999999969E-2</v>
      </c>
      <c r="L26" s="13">
        <f>IFERROR(((VLOOKUP($A26,'Tabela Integrada'!$B:$R,12,0))*$B26/100),"")</f>
        <v>5.4818750000000034E-2</v>
      </c>
      <c r="M26" s="13">
        <f>IFERROR(((VLOOKUP($A26,'Tabela Integrada'!$B:$R,13,0))*$B26/100),"")</f>
        <v>16.180718750000029</v>
      </c>
      <c r="N26" s="13">
        <f>IFERROR(((VLOOKUP($A26,'Tabela Integrada'!$B:$R,14,0))*$B26/100),"")</f>
        <v>0</v>
      </c>
    </row>
    <row r="27" spans="1:14" x14ac:dyDescent="0.3">
      <c r="A27" s="1" t="str">
        <f>A14</f>
        <v>Ervilha enlatada drenada</v>
      </c>
      <c r="B27" s="12">
        <f>C14/D4</f>
        <v>6.5625</v>
      </c>
      <c r="C27" s="13">
        <f>IFERROR(((VLOOKUP($A27,'Tabela Integrada'!$B:$R,3,0))*B27/100),"")</f>
        <v>4.8460587228260872</v>
      </c>
      <c r="D27" s="13">
        <f>IFERROR(((VLOOKUP($A27,'Tabela Integrada'!$B:$R,4,0))*$B27/100),"")</f>
        <v>0.88214266304347977</v>
      </c>
      <c r="E27" s="13">
        <f>IFERROR(((VLOOKUP($A27,'Tabela Integrada'!$B:$R,5,0))*$B27/100),"")</f>
        <v>0.30173233695652163</v>
      </c>
      <c r="F27" s="13">
        <f>IFERROR(((VLOOKUP($A27,'Tabela Integrada'!$B:$R,6,0))*$B27/100),"")</f>
        <v>2.4937499999999998E-2</v>
      </c>
      <c r="G27" s="13">
        <f>IFERROR(((VLOOKUP($A27,'Tabela Integrada'!$B:$R,7,0))*$B27/100),"")</f>
        <v>0</v>
      </c>
      <c r="H27" s="13">
        <f>IFERROR(((VLOOKUP($A27,'Tabela Integrada'!$B:$R,8,0))*$B27/100),"")</f>
        <v>0</v>
      </c>
      <c r="I27" s="13">
        <f>IFERROR(((VLOOKUP($A27,'Tabela Integrada'!$B:$R,9,0))*$B27/100),"")</f>
        <v>0.33337499999999998</v>
      </c>
      <c r="J27" s="13">
        <f>IFERROR(((VLOOKUP($A27,'Tabela Integrada'!$B:$R,10,0))*$B27/100),"")</f>
        <v>1.457859375</v>
      </c>
      <c r="K27" s="13">
        <f>IFERROR(((VLOOKUP($A27,'Tabela Integrada'!$B:$R,11,0))*$B27/100),"")</f>
        <v>9.0912499999999771E-2</v>
      </c>
      <c r="L27" s="13">
        <f>IFERROR(((VLOOKUP($A27,'Tabela Integrada'!$B:$R,12,0))*$B27/100),"")</f>
        <v>24.419696875000021</v>
      </c>
      <c r="M27" s="13">
        <f>IFERROR(((VLOOKUP($A27,'Tabela Integrada'!$B:$R,13,0))*$B27/100),"")</f>
        <v>9.654968749999977</v>
      </c>
      <c r="N27" s="13">
        <f>IFERROR(((VLOOKUP($A27,'Tabela Integrada'!$B:$R,14,0))*$B27/100),"")</f>
        <v>0</v>
      </c>
    </row>
    <row r="28" spans="1:14" x14ac:dyDescent="0.3">
      <c r="A28" s="1" t="str">
        <f>A15</f>
        <v>Milho verde enlatado (drenado)</v>
      </c>
      <c r="B28" s="12">
        <f>C15/D4</f>
        <v>6.5625</v>
      </c>
      <c r="C28" s="13">
        <f>IFERROR(((VLOOKUP($A28,'Tabela Integrada'!$B:$R,3,0))*B28/100),"")</f>
        <v>6.4026961820652142</v>
      </c>
      <c r="D28" s="13">
        <f>IFERROR(((VLOOKUP($A28,'Tabela Integrada'!$B:$R,4,0))*$B28/100),"")</f>
        <v>1.1244891304347815</v>
      </c>
      <c r="E28" s="13">
        <f>IFERROR(((VLOOKUP($A28,'Tabela Integrada'!$B:$R,5,0))*$B28/100),"")</f>
        <v>0.21185461956521756</v>
      </c>
      <c r="F28" s="13">
        <f>IFERROR(((VLOOKUP($A28,'Tabela Integrada'!$B:$R,6,0))*$B28/100),"")</f>
        <v>0.15443749999999978</v>
      </c>
      <c r="G28" s="13">
        <f>IFERROR(((VLOOKUP($A28,'Tabela Integrada'!$B:$R,7,0))*$B28/100),"")</f>
        <v>0</v>
      </c>
      <c r="H28" s="13">
        <f>IFERROR(((VLOOKUP($A28,'Tabela Integrada'!$B:$R,8,0))*$B28/100),"")</f>
        <v>0</v>
      </c>
      <c r="I28" s="13">
        <f>IFERROR(((VLOOKUP($A28,'Tabela Integrada'!$B:$R,9,0))*$B28/100),"")</f>
        <v>0.30471874999999982</v>
      </c>
      <c r="J28" s="13">
        <f>IFERROR(((VLOOKUP($A28,'Tabela Integrada'!$B:$R,10,0))*$B28/100),"")</f>
        <v>0.14223124999999978</v>
      </c>
      <c r="K28" s="13">
        <f>IFERROR(((VLOOKUP($A28,'Tabela Integrada'!$B:$R,11,0))*$B28/100),"")</f>
        <v>3.8434375000000021E-2</v>
      </c>
      <c r="L28" s="13">
        <f>IFERROR(((VLOOKUP($A28,'Tabela Integrada'!$B:$R,12,0))*$B28/100),"")</f>
        <v>17.085462187499999</v>
      </c>
      <c r="M28" s="13">
        <f>IFERROR(((VLOOKUP($A28,'Tabela Integrada'!$B:$R,13,0))*$B28/100),"")</f>
        <v>10.632781249999978</v>
      </c>
      <c r="N28" s="13">
        <f>IFERROR(((VLOOKUP($A28,'Tabela Integrada'!$B:$R,14,0))*$B28/100),"")</f>
        <v>0</v>
      </c>
    </row>
    <row r="29" spans="1:14" x14ac:dyDescent="0.3">
      <c r="A29" s="1" t="str">
        <f>A16</f>
        <v>Salsa</v>
      </c>
      <c r="B29" s="12">
        <f>C16/D4</f>
        <v>1.3125</v>
      </c>
      <c r="C29" s="13">
        <f>IFERROR(((VLOOKUP($A29,'Tabela Integrada'!$B:$R,3,0))*B29/100),"")</f>
        <v>0.43869146467391301</v>
      </c>
      <c r="D29" s="13">
        <f>IFERROR(((VLOOKUP($A29,'Tabela Integrada'!$B:$R,4,0))*$B29/100),"")</f>
        <v>7.4892391304347827E-2</v>
      </c>
      <c r="E29" s="13">
        <f>IFERROR(((VLOOKUP($A29,'Tabela Integrada'!$B:$R,5,0))*$B29/100),"")</f>
        <v>4.2751358695652115E-2</v>
      </c>
      <c r="F29" s="13">
        <f>IFERROR(((VLOOKUP($A29,'Tabela Integrada'!$B:$R,6,0))*$B29/100),"")</f>
        <v>8.0062499999999995E-3</v>
      </c>
      <c r="G29" s="13">
        <f>IFERROR(((VLOOKUP($A29,'Tabela Integrada'!$B:$R,7,0))*$B29/100),"")</f>
        <v>0</v>
      </c>
      <c r="H29" s="13">
        <f>IFERROR(((VLOOKUP($A29,'Tabela Integrada'!$B:$R,8,0))*$B29/100),"")</f>
        <v>0</v>
      </c>
      <c r="I29" s="13">
        <f>IFERROR(((VLOOKUP($A29,'Tabela Integrada'!$B:$R,9,0))*$B29/100),"")</f>
        <v>2.4281250000000001E-2</v>
      </c>
      <c r="J29" s="13">
        <f>IFERROR(((VLOOKUP($A29,'Tabela Integrada'!$B:$R,10,0))*$B29/100),"")</f>
        <v>2.3547999999999956</v>
      </c>
      <c r="K29" s="13">
        <f>IFERROR(((VLOOKUP($A29,'Tabela Integrada'!$B:$R,11,0))*$B29/100),"")</f>
        <v>4.1737500000000004E-2</v>
      </c>
      <c r="L29" s="13">
        <f>IFERROR(((VLOOKUP($A29,'Tabela Integrada'!$B:$R,12,0))*$B29/100),"")</f>
        <v>3.0187499999999999E-2</v>
      </c>
      <c r="M29" s="13">
        <f>IFERROR(((VLOOKUP($A29,'Tabela Integrada'!$B:$R,13,0))*$B29/100),"")</f>
        <v>9.3357687500000051</v>
      </c>
      <c r="N29" s="13">
        <f>IFERROR(((VLOOKUP($A29,'Tabela Integrada'!$B:$R,14,0))*$B29/100),"")</f>
        <v>0</v>
      </c>
    </row>
    <row r="30" spans="1:14" x14ac:dyDescent="0.3">
      <c r="A30" s="1">
        <f>A17</f>
        <v>0</v>
      </c>
      <c r="B30" s="12">
        <f>C17/D4</f>
        <v>0</v>
      </c>
      <c r="C30" s="13" t="str">
        <f>IFERROR(((VLOOKUP($A30,'Tabela Integrada'!$B:$R,3,0))*B30/100),"")</f>
        <v/>
      </c>
      <c r="D30" s="13" t="str">
        <f>IFERROR(((VLOOKUP($A30,'Tabela Integrada'!$B:$R,4,0))*$B30/100),"")</f>
        <v/>
      </c>
      <c r="E30" s="13" t="str">
        <f>IFERROR(((VLOOKUP($A30,'Tabela Integrada'!$B:$R,5,0))*$B30/100),"")</f>
        <v/>
      </c>
      <c r="F30" s="13" t="str">
        <f>IFERROR(((VLOOKUP($A30,'Tabela Integrada'!$B:$R,6,0))*$B30/100),"")</f>
        <v/>
      </c>
      <c r="G30" s="13" t="str">
        <f>IFERROR(((VLOOKUP($A30,'Tabela Integrada'!$B:$R,7,0))*$B30/100),"")</f>
        <v/>
      </c>
      <c r="H30" s="13" t="str">
        <f>IFERROR(((VLOOKUP($A30,'Tabela Integrada'!$B:$R,8,0))*$B30/100),"")</f>
        <v/>
      </c>
      <c r="I30" s="13" t="str">
        <f>IFERROR(((VLOOKUP($A30,'Tabela Integrada'!$B:$R,9,0))*$B30/100),"")</f>
        <v/>
      </c>
      <c r="J30" s="13" t="str">
        <f>IFERROR(((VLOOKUP($A30,'Tabela Integrada'!$B:$R,10,0))*$B30/100),"")</f>
        <v/>
      </c>
      <c r="K30" s="13" t="str">
        <f>IFERROR(((VLOOKUP($A30,'Tabela Integrada'!$B:$R,11,0))*$B30/100),"")</f>
        <v/>
      </c>
      <c r="L30" s="13" t="str">
        <f>IFERROR(((VLOOKUP($A30,'Tabela Integrada'!$B:$R,12,0))*$B30/100),"")</f>
        <v/>
      </c>
      <c r="M30" s="13" t="str">
        <f>IFERROR(((VLOOKUP($A30,'Tabela Integrada'!$B:$R,13,0))*$B30/100),"")</f>
        <v/>
      </c>
      <c r="N30" s="13" t="str">
        <f>IFERROR(((VLOOKUP($A30,'Tabela Integrada'!$B:$R,14,0))*$B30/100),"")</f>
        <v/>
      </c>
    </row>
    <row r="31" spans="1:14" x14ac:dyDescent="0.3">
      <c r="A31" s="1">
        <f>A18</f>
        <v>0</v>
      </c>
      <c r="B31" s="12">
        <f>C18/D4</f>
        <v>0</v>
      </c>
      <c r="C31" s="13" t="str">
        <f>IFERROR(((VLOOKUP($A31,'Tabela Integrada'!$B:$R,3,0))*B31/100),"")</f>
        <v/>
      </c>
      <c r="D31" s="13" t="str">
        <f>IFERROR(((VLOOKUP($A31,'Tabela Integrada'!$B:$R,4,0))*$B31/100),"")</f>
        <v/>
      </c>
      <c r="E31" s="13" t="str">
        <f>IFERROR(((VLOOKUP($A31,'Tabela Integrada'!$B:$R,5,0))*$B31/100),"")</f>
        <v/>
      </c>
      <c r="F31" s="13" t="str">
        <f>IFERROR(((VLOOKUP($A31,'Tabela Integrada'!$B:$R,6,0))*$B31/100),"")</f>
        <v/>
      </c>
      <c r="G31" s="13" t="str">
        <f>IFERROR(((VLOOKUP($A31,'Tabela Integrada'!$B:$R,7,0))*$B31/100),"")</f>
        <v/>
      </c>
      <c r="H31" s="13" t="str">
        <f>IFERROR(((VLOOKUP($A31,'Tabela Integrada'!$B:$R,8,0))*$B31/100),"")</f>
        <v/>
      </c>
      <c r="I31" s="13" t="str">
        <f>IFERROR(((VLOOKUP($A31,'Tabela Integrada'!$B:$R,9,0))*$B31/100),"")</f>
        <v/>
      </c>
      <c r="J31" s="13" t="str">
        <f>IFERROR(((VLOOKUP($A31,'Tabela Integrada'!$B:$R,10,0))*$B31/100),"")</f>
        <v/>
      </c>
      <c r="K31" s="13" t="str">
        <f>IFERROR(((VLOOKUP($A31,'Tabela Integrada'!$B:$R,11,0))*$B31/100),"")</f>
        <v/>
      </c>
      <c r="L31" s="13" t="str">
        <f>IFERROR(((VLOOKUP($A31,'Tabela Integrada'!$B:$R,12,0))*$B31/100),"")</f>
        <v/>
      </c>
      <c r="M31" s="13" t="str">
        <f>IFERROR(((VLOOKUP($A31,'Tabela Integrada'!$B:$R,13,0))*$B31/100),"")</f>
        <v/>
      </c>
      <c r="N31" s="13" t="str">
        <f>IFERROR(((VLOOKUP($A31,'Tabela Integrada'!$B:$R,14,0))*$B31/100),"")</f>
        <v/>
      </c>
    </row>
    <row r="32" spans="1:14" ht="15.6" x14ac:dyDescent="0.3">
      <c r="A32" s="14" t="s">
        <v>43</v>
      </c>
      <c r="B32" s="15">
        <f>SUM(B22:B31)</f>
        <v>59.397187500000001</v>
      </c>
      <c r="C32" s="15">
        <f>SUM(C22:C31)</f>
        <v>38.03458484304344</v>
      </c>
      <c r="D32" s="15">
        <f>SUM(D22:D31)</f>
        <v>3.4465212078804357</v>
      </c>
      <c r="E32" s="15">
        <f>SUM(E22:E31)</f>
        <v>2.7531819171195644</v>
      </c>
      <c r="F32" s="15">
        <f>SUM(F22:F31)</f>
        <v>1.5311909374999997</v>
      </c>
      <c r="G32" s="15">
        <f>SUM(G22:G31)</f>
        <v>0</v>
      </c>
      <c r="H32" s="15">
        <f>SUM(H22:H31)</f>
        <v>52.766992687499993</v>
      </c>
      <c r="I32" s="15">
        <f>SUM(I22:I31)</f>
        <v>0.97877499999999984</v>
      </c>
      <c r="J32" s="15">
        <f>SUM(J22:J31)</f>
        <v>12.154124718749989</v>
      </c>
      <c r="K32" s="15">
        <f>SUM(K22:K31)</f>
        <v>0.44482178124999927</v>
      </c>
      <c r="L32" s="15">
        <f>SUM(L22:L31)</f>
        <v>361.81987734375042</v>
      </c>
      <c r="M32" s="15">
        <f>SUM(M22:M31)</f>
        <v>347.82468245000001</v>
      </c>
      <c r="N32" s="15">
        <f>SUM(N22:N31)</f>
        <v>0</v>
      </c>
    </row>
    <row r="35" spans="1:3" ht="24.75" customHeight="1" x14ac:dyDescent="0.3">
      <c r="A35" s="103" t="s">
        <v>44</v>
      </c>
      <c r="B35" s="103"/>
      <c r="C35" s="103"/>
    </row>
    <row r="36" spans="1:3" x14ac:dyDescent="0.3">
      <c r="A36" s="16"/>
      <c r="B36" s="16" t="s">
        <v>45</v>
      </c>
      <c r="C36" s="16" t="s">
        <v>46</v>
      </c>
    </row>
    <row r="37" spans="1:3" x14ac:dyDescent="0.3">
      <c r="A37" s="100" t="s">
        <v>47</v>
      </c>
      <c r="B37" s="17">
        <f>D32</f>
        <v>3.4465212078804357</v>
      </c>
      <c r="C37" s="17">
        <f>B37*100/B40</f>
        <v>44.581146501519996</v>
      </c>
    </row>
    <row r="38" spans="1:3" x14ac:dyDescent="0.3">
      <c r="A38" s="100" t="s">
        <v>48</v>
      </c>
      <c r="B38" s="17">
        <f>E32</f>
        <v>2.7531819171195644</v>
      </c>
      <c r="C38" s="17">
        <f>B38*100/B40</f>
        <v>35.612723377938082</v>
      </c>
    </row>
    <row r="39" spans="1:3" x14ac:dyDescent="0.3">
      <c r="A39" s="100" t="s">
        <v>49</v>
      </c>
      <c r="B39" s="17">
        <f>F32</f>
        <v>1.5311909374999997</v>
      </c>
      <c r="C39" s="17">
        <f>B39*100/B40</f>
        <v>19.806130120541923</v>
      </c>
    </row>
    <row r="40" spans="1:3" x14ac:dyDescent="0.3">
      <c r="A40" s="100" t="s">
        <v>50</v>
      </c>
      <c r="B40" s="17">
        <f>SUM(B37:B39)</f>
        <v>7.7308940625</v>
      </c>
      <c r="C40" s="17">
        <f>SUM(C37:C39)</f>
        <v>100</v>
      </c>
    </row>
  </sheetData>
  <mergeCells count="5">
    <mergeCell ref="A20:N20"/>
    <mergeCell ref="A35:C35"/>
    <mergeCell ref="B3:F3"/>
    <mergeCell ref="A2:F2"/>
    <mergeCell ref="A1:E1"/>
  </mergeCells>
  <dataValidations count="1">
    <dataValidation type="list" allowBlank="1" showInputMessage="1" showErrorMessage="1" sqref="A9:A18 A22:A31" xr:uid="{00000000-0002-0000-0300-000000000000}">
      <formula1>'Cuscuz de Frango'!Alimento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0"/>
  <sheetViews>
    <sheetView zoomScale="90" zoomScaleNormal="90" workbookViewId="0">
      <selection activeCell="F10" sqref="F10"/>
    </sheetView>
  </sheetViews>
  <sheetFormatPr defaultRowHeight="14.4" x14ac:dyDescent="0.3"/>
  <cols>
    <col min="1" max="1" width="18.88671875" bestFit="1" customWidth="1"/>
    <col min="2" max="2" width="12.5546875" bestFit="1" customWidth="1"/>
    <col min="3" max="4" width="20.88671875" bestFit="1" customWidth="1"/>
    <col min="5" max="6" width="23.6640625" bestFit="1" customWidth="1"/>
    <col min="7" max="7" width="16.5546875" bestFit="1" customWidth="1"/>
    <col min="8" max="8" width="10" bestFit="1" customWidth="1"/>
    <col min="9" max="9" width="5.44140625" bestFit="1" customWidth="1"/>
    <col min="10" max="10" width="6.109375" bestFit="1" customWidth="1"/>
    <col min="11" max="11" width="5.77734375" bestFit="1" customWidth="1"/>
    <col min="12" max="12" width="5.88671875" bestFit="1" customWidth="1"/>
    <col min="13" max="13" width="8.33203125" bestFit="1" customWidth="1"/>
    <col min="14" max="14" width="5.21875" bestFit="1" customWidth="1"/>
    <col min="15" max="1025" width="8.6640625" customWidth="1"/>
  </cols>
  <sheetData>
    <row r="1" spans="1:14" ht="61.5" customHeight="1" x14ac:dyDescent="0.3">
      <c r="A1" s="104" t="s">
        <v>0</v>
      </c>
      <c r="B1" s="104"/>
      <c r="C1" s="104"/>
      <c r="D1" s="104"/>
      <c r="E1" s="104"/>
      <c r="F1" s="11"/>
    </row>
    <row r="2" spans="1:14" ht="30" customHeight="1" x14ac:dyDescent="0.3">
      <c r="A2" s="108" t="s">
        <v>69</v>
      </c>
      <c r="B2" s="108"/>
      <c r="C2" s="108"/>
      <c r="D2" s="108"/>
      <c r="E2" s="108"/>
      <c r="F2" s="108"/>
      <c r="G2" s="101"/>
      <c r="H2" s="101"/>
      <c r="I2" s="101"/>
      <c r="J2" s="101"/>
      <c r="K2" s="101"/>
      <c r="L2" s="101"/>
      <c r="M2" s="101"/>
      <c r="N2" s="101"/>
    </row>
    <row r="3" spans="1:14" ht="15.6" x14ac:dyDescent="0.3">
      <c r="A3" s="2" t="s">
        <v>2</v>
      </c>
      <c r="B3" s="109">
        <v>44508</v>
      </c>
      <c r="C3" s="110"/>
      <c r="D3" s="110"/>
      <c r="E3" s="110"/>
      <c r="F3" s="111"/>
    </row>
    <row r="4" spans="1:14" x14ac:dyDescent="0.3">
      <c r="A4" s="3" t="s">
        <v>3</v>
      </c>
      <c r="B4" s="95" t="s">
        <v>67</v>
      </c>
      <c r="C4" s="3" t="s">
        <v>5</v>
      </c>
      <c r="D4" s="4">
        <f>D5/D6</f>
        <v>195.8762886597938</v>
      </c>
      <c r="E4" s="5" t="s">
        <v>6</v>
      </c>
      <c r="F4" s="96">
        <f>SUM(F9:F18)</f>
        <v>5.12</v>
      </c>
    </row>
    <row r="5" spans="1:14" x14ac:dyDescent="0.3">
      <c r="A5" s="5" t="s">
        <v>7</v>
      </c>
      <c r="B5" s="95" t="s">
        <v>57</v>
      </c>
      <c r="C5" s="3" t="s">
        <v>9</v>
      </c>
      <c r="D5" s="6">
        <v>19000</v>
      </c>
      <c r="E5" s="5" t="s">
        <v>10</v>
      </c>
      <c r="F5" s="96">
        <f>F4/D4</f>
        <v>2.6138947368421057E-2</v>
      </c>
    </row>
    <row r="6" spans="1:14" x14ac:dyDescent="0.3">
      <c r="A6" s="5" t="s">
        <v>11</v>
      </c>
      <c r="B6" s="95" t="s">
        <v>12</v>
      </c>
      <c r="C6" s="7" t="s">
        <v>13</v>
      </c>
      <c r="D6" s="8">
        <v>97</v>
      </c>
      <c r="E6" s="5" t="s">
        <v>14</v>
      </c>
      <c r="F6" s="95"/>
    </row>
    <row r="8" spans="1:14" x14ac:dyDescent="0.3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</row>
    <row r="9" spans="1:14" x14ac:dyDescent="0.3">
      <c r="A9" s="1" t="s">
        <v>70</v>
      </c>
      <c r="B9" s="98"/>
      <c r="C9" s="1">
        <v>20000</v>
      </c>
      <c r="D9" s="1">
        <f>IFERROR(VLOOKUP(A9,'Tabela Integrada'!$B:$R,17,0),"")</f>
        <v>1.47</v>
      </c>
      <c r="E9" s="1">
        <f>IFERROR((C9*D9),"")</f>
        <v>29400</v>
      </c>
      <c r="F9" s="119">
        <f>'Tabela Integrada'!Q49</f>
        <v>3.8</v>
      </c>
    </row>
    <row r="10" spans="1:14" x14ac:dyDescent="0.3">
      <c r="A10" s="1" t="s">
        <v>59</v>
      </c>
      <c r="B10" s="98"/>
      <c r="C10" s="1">
        <v>144</v>
      </c>
      <c r="D10" s="1">
        <f>IFERROR(VLOOKUP(A10,'Tabela Integrada'!$B:$R,17,0),"")</f>
        <v>1</v>
      </c>
      <c r="E10" s="1">
        <f>IFERROR((C10*D10),"")</f>
        <v>144</v>
      </c>
      <c r="F10" s="119">
        <f>'Tabela Integrada'!Q33</f>
        <v>1.32</v>
      </c>
    </row>
    <row r="11" spans="1:14" x14ac:dyDescent="0.3">
      <c r="A11" s="1"/>
      <c r="B11" s="1"/>
      <c r="C11" s="1"/>
      <c r="D11" s="1"/>
      <c r="E11" s="1"/>
      <c r="F11" s="1"/>
    </row>
    <row r="12" spans="1:14" x14ac:dyDescent="0.3">
      <c r="A12" s="1"/>
      <c r="B12" s="1"/>
      <c r="C12" s="1"/>
      <c r="D12" s="1"/>
      <c r="E12" s="1"/>
      <c r="F12" s="1"/>
    </row>
    <row r="13" spans="1:14" x14ac:dyDescent="0.3">
      <c r="A13" s="1"/>
      <c r="B13" s="1"/>
      <c r="C13" s="1"/>
      <c r="D13" s="1"/>
      <c r="E13" s="1"/>
      <c r="F13" s="1"/>
    </row>
    <row r="14" spans="1:14" x14ac:dyDescent="0.3">
      <c r="A14" s="1"/>
      <c r="B14" s="1"/>
      <c r="C14" s="1"/>
      <c r="D14" s="1"/>
      <c r="E14" s="1"/>
      <c r="F14" s="1"/>
    </row>
    <row r="15" spans="1:14" x14ac:dyDescent="0.3">
      <c r="A15" s="1"/>
      <c r="B15" s="1"/>
      <c r="C15" s="1"/>
      <c r="D15" s="1"/>
      <c r="E15" s="1"/>
      <c r="F15" s="1"/>
    </row>
    <row r="16" spans="1:14" x14ac:dyDescent="0.3">
      <c r="A16" s="1"/>
      <c r="B16" s="1"/>
      <c r="C16" s="1"/>
      <c r="D16" s="1"/>
      <c r="E16" s="1"/>
      <c r="F16" s="1"/>
    </row>
    <row r="17" spans="1:14" x14ac:dyDescent="0.3">
      <c r="A17" s="1"/>
      <c r="B17" s="1"/>
      <c r="C17" s="1"/>
      <c r="D17" s="1" t="str">
        <f>IFERROR(VLOOKUP(A17,'Tabela Integrada'!$B:$R,17,0),"")</f>
        <v/>
      </c>
      <c r="E17" s="1" t="str">
        <f t="shared" ref="E17:E18" si="0">IFERROR((C17*D17),"")</f>
        <v/>
      </c>
      <c r="F17" s="1"/>
    </row>
    <row r="18" spans="1:14" x14ac:dyDescent="0.3">
      <c r="A18" s="1"/>
      <c r="B18" s="1"/>
      <c r="C18" s="1"/>
      <c r="D18" s="1" t="str">
        <f>IFERROR(VLOOKUP(A18,'Tabela Integrada'!$B:$R,17,0),"")</f>
        <v/>
      </c>
      <c r="E18" s="1" t="str">
        <f t="shared" si="0"/>
        <v/>
      </c>
      <c r="F18" s="1"/>
    </row>
    <row r="19" spans="1:14" x14ac:dyDescent="0.3">
      <c r="F19" s="9"/>
    </row>
    <row r="20" spans="1:14" ht="33" customHeight="1" x14ac:dyDescent="0.3">
      <c r="A20" s="107" t="s">
        <v>27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</row>
    <row r="21" spans="1:14" s="11" customFormat="1" ht="28.8" x14ac:dyDescent="0.3">
      <c r="A21" s="10" t="s">
        <v>28</v>
      </c>
      <c r="B21" s="10" t="s">
        <v>29</v>
      </c>
      <c r="C21" s="10" t="s">
        <v>30</v>
      </c>
      <c r="D21" s="10" t="s">
        <v>31</v>
      </c>
      <c r="E21" s="10" t="s">
        <v>32</v>
      </c>
      <c r="F21" s="10" t="s">
        <v>33</v>
      </c>
      <c r="G21" s="10" t="s">
        <v>34</v>
      </c>
      <c r="H21" s="10" t="s">
        <v>35</v>
      </c>
      <c r="I21" s="10" t="s">
        <v>36</v>
      </c>
      <c r="J21" s="10" t="s">
        <v>37</v>
      </c>
      <c r="K21" s="10" t="s">
        <v>38</v>
      </c>
      <c r="L21" s="10" t="s">
        <v>39</v>
      </c>
      <c r="M21" s="10" t="s">
        <v>40</v>
      </c>
      <c r="N21" s="10" t="s">
        <v>41</v>
      </c>
    </row>
    <row r="22" spans="1:14" x14ac:dyDescent="0.3">
      <c r="A22" s="1" t="s">
        <v>70</v>
      </c>
      <c r="B22" s="12">
        <f>C9/D4</f>
        <v>102.10526315789474</v>
      </c>
      <c r="C22" s="13">
        <f>IFERROR(((VLOOKUP($A22,'Tabela Integrada'!$B:$R,3,0))*$B22/100),"")</f>
        <v>17.33636976353927</v>
      </c>
      <c r="D22" s="13">
        <f>IFERROR(((VLOOKUP($A22,'Tabela Integrada'!$B:$R,4,0))*$B22/100),"")</f>
        <v>4.2244942791762057</v>
      </c>
      <c r="E22" s="13">
        <f>IFERROR(((VLOOKUP($A22,'Tabela Integrada'!$B:$R,5,0))*$B22/100),"")</f>
        <v>0.71399694889397447</v>
      </c>
      <c r="F22" s="13">
        <f>IFERROR(((VLOOKUP($A22,'Tabela Integrada'!$B:$R,6,0))*$B22/100),"")</f>
        <v>6.1263157894736846E-2</v>
      </c>
      <c r="G22" s="13">
        <f>IFERROR(((VLOOKUP($A22,'Tabela Integrada'!$B:$R,7,0))*$B22/100),"")</f>
        <v>0</v>
      </c>
      <c r="H22" s="13">
        <f>IFERROR(((VLOOKUP($A22,'Tabela Integrada'!$B:$R,8,0))*$B22/100),"")</f>
        <v>0</v>
      </c>
      <c r="I22" s="13">
        <f>IFERROR(((VLOOKUP($A22,'Tabela Integrada'!$B:$R,9,0))*$B22/100),"")</f>
        <v>1.3069473684210526</v>
      </c>
      <c r="J22" s="13">
        <f>IFERROR(((VLOOKUP($A22,'Tabela Integrada'!$B:$R,10,0))*$B22/100),"")</f>
        <v>11.748912280701788</v>
      </c>
      <c r="K22" s="13">
        <f>IFERROR(((VLOOKUP($A22,'Tabela Integrada'!$B:$R,11,0))*$B22/100),"")</f>
        <v>0.17357894736842105</v>
      </c>
      <c r="L22" s="13">
        <f>IFERROR(((VLOOKUP($A22,'Tabela Integrada'!$B:$R,12,0))*$B22/100),"")</f>
        <v>0</v>
      </c>
      <c r="M22" s="13">
        <f>IFERROR(((VLOOKUP($A22,'Tabela Integrada'!$B:$R,13,0))*$B22/100),"")</f>
        <v>128.64242105263159</v>
      </c>
      <c r="N22" s="13">
        <f>IFERROR(((VLOOKUP($A22,'Tabela Integrada'!$B:$R,14,0))*$B22/100),"")</f>
        <v>0</v>
      </c>
    </row>
    <row r="23" spans="1:14" x14ac:dyDescent="0.3">
      <c r="A23" s="1" t="str">
        <f>A10</f>
        <v>Sal dietético</v>
      </c>
      <c r="B23" s="12">
        <f>C9/D5</f>
        <v>1.0526315789473684</v>
      </c>
      <c r="C23" s="13">
        <f>IFERROR(((VLOOKUP($A23,'Tabela Integrada'!$B:$R,3,0))*B23/100),"")</f>
        <v>0</v>
      </c>
      <c r="D23" s="13">
        <f>IFERROR(((VLOOKUP($A23,'Tabela Integrada'!$B:$R,4,0))*$B23/100),"")</f>
        <v>0</v>
      </c>
      <c r="E23" s="13">
        <f>IFERROR(((VLOOKUP($A23,'Tabela Integrada'!$B:$R,5,0))*$B23/100),"")</f>
        <v>0</v>
      </c>
      <c r="F23" s="13">
        <f>IFERROR(((VLOOKUP($A23,'Tabela Integrada'!$B:$R,6,0))*$B23/100),"")</f>
        <v>0</v>
      </c>
      <c r="G23" s="13">
        <f>IFERROR(((VLOOKUP($A23,'Tabela Integrada'!$B:$R,7,0))*$B23/100),"")</f>
        <v>0</v>
      </c>
      <c r="H23" s="13">
        <f>IFERROR(((VLOOKUP($A23,'Tabela Integrada'!$B:$R,8,0))*$B23/100),"")</f>
        <v>0</v>
      </c>
      <c r="I23" s="13">
        <f>IFERROR(((VLOOKUP($A23,'Tabela Integrada'!$B:$R,9,0))*$B23/100),"")</f>
        <v>0</v>
      </c>
      <c r="J23" s="13">
        <f>IFERROR(((VLOOKUP($A23,'Tabela Integrada'!$B:$R,10,0))*$B23/100),"")</f>
        <v>0</v>
      </c>
      <c r="K23" s="13">
        <f>IFERROR(((VLOOKUP($A23,'Tabela Integrada'!$B:$R,11,0))*$B23/100),"")</f>
        <v>0</v>
      </c>
      <c r="L23" s="13">
        <f>IFERROR(((VLOOKUP($A23,'Tabela Integrada'!$B:$R,12,0))*$B23/100),"")</f>
        <v>246.6475964912284</v>
      </c>
      <c r="M23" s="13">
        <f>IFERROR(((VLOOKUP($A23,'Tabela Integrada'!$B:$R,13,0))*$B23/100),"")</f>
        <v>215.44881052631575</v>
      </c>
      <c r="N23" s="13">
        <f>IFERROR(((VLOOKUP($A23,'Tabela Integrada'!$B:$R,14,0))*$B23/100),"")</f>
        <v>0</v>
      </c>
    </row>
    <row r="24" spans="1:14" x14ac:dyDescent="0.3">
      <c r="A24" s="1">
        <f>A11</f>
        <v>0</v>
      </c>
      <c r="B24" s="12">
        <f>C11/D4</f>
        <v>0</v>
      </c>
      <c r="C24" s="13" t="str">
        <f>IFERROR(((VLOOKUP($A24,'Tabela Integrada'!$B:$R,3,0))*B24/100),"")</f>
        <v/>
      </c>
      <c r="D24" s="13" t="str">
        <f>IFERROR(((VLOOKUP($A24,'Tabela Integrada'!$B:$R,4,0))*$B24/100),"")</f>
        <v/>
      </c>
      <c r="E24" s="13" t="str">
        <f>IFERROR(((VLOOKUP($A24,'Tabela Integrada'!$B:$R,5,0))*$B24/100),"")</f>
        <v/>
      </c>
      <c r="F24" s="13" t="str">
        <f>IFERROR(((VLOOKUP($A24,'Tabela Integrada'!$B:$R,6,0))*$B24/100),"")</f>
        <v/>
      </c>
      <c r="G24" s="13" t="str">
        <f>IFERROR(((VLOOKUP($A24,'Tabela Integrada'!$B:$R,7,0))*$B24/100),"")</f>
        <v/>
      </c>
      <c r="H24" s="13" t="str">
        <f>IFERROR(((VLOOKUP($A24,'Tabela Integrada'!$B:$R,8,0))*$B24/100),"")</f>
        <v/>
      </c>
      <c r="I24" s="13" t="str">
        <f>IFERROR(((VLOOKUP($A24,'Tabela Integrada'!$B:$R,9,0))*$B24/100),"")</f>
        <v/>
      </c>
      <c r="J24" s="13" t="str">
        <f>IFERROR(((VLOOKUP($A24,'Tabela Integrada'!$B:$R,10,0))*$B24/100),"")</f>
        <v/>
      </c>
      <c r="K24" s="13" t="str">
        <f>IFERROR(((VLOOKUP($A24,'Tabela Integrada'!$B:$R,11,0))*$B24/100),"")</f>
        <v/>
      </c>
      <c r="L24" s="13" t="str">
        <f>IFERROR(((VLOOKUP($A24,'Tabela Integrada'!$B:$R,12,0))*$B24/100),"")</f>
        <v/>
      </c>
      <c r="M24" s="13" t="str">
        <f>IFERROR(((VLOOKUP($A24,'Tabela Integrada'!$B:$R,13,0))*$B24/100),"")</f>
        <v/>
      </c>
      <c r="N24" s="13" t="str">
        <f>IFERROR(((VLOOKUP($A24,'Tabela Integrada'!$B:$R,14,0))*$B24/100),"")</f>
        <v/>
      </c>
    </row>
    <row r="25" spans="1:14" x14ac:dyDescent="0.3">
      <c r="A25" s="1">
        <f>A12</f>
        <v>0</v>
      </c>
      <c r="B25" s="12">
        <f>C12/D4</f>
        <v>0</v>
      </c>
      <c r="C25" s="13" t="str">
        <f>IFERROR(((VLOOKUP($A25,'Tabela Integrada'!$B:$R,3,0))*B25/100),"")</f>
        <v/>
      </c>
      <c r="D25" s="13" t="str">
        <f>IFERROR(((VLOOKUP($A25,'Tabela Integrada'!$B:$R,4,0))*$B25/100),"")</f>
        <v/>
      </c>
      <c r="E25" s="13" t="str">
        <f>IFERROR(((VLOOKUP($A25,'Tabela Integrada'!$B:$R,5,0))*$B25/100),"")</f>
        <v/>
      </c>
      <c r="F25" s="13" t="str">
        <f>IFERROR(((VLOOKUP($A25,'Tabela Integrada'!$B:$R,6,0))*$B25/100),"")</f>
        <v/>
      </c>
      <c r="G25" s="13" t="str">
        <f>IFERROR(((VLOOKUP($A25,'Tabela Integrada'!$B:$R,7,0))*$B25/100),"")</f>
        <v/>
      </c>
      <c r="H25" s="13" t="str">
        <f>IFERROR(((VLOOKUP($A25,'Tabela Integrada'!$B:$R,8,0))*$B25/100),"")</f>
        <v/>
      </c>
      <c r="I25" s="13" t="str">
        <f>IFERROR(((VLOOKUP($A25,'Tabela Integrada'!$B:$R,9,0))*$B25/100),"")</f>
        <v/>
      </c>
      <c r="J25" s="13" t="str">
        <f>IFERROR(((VLOOKUP($A25,'Tabela Integrada'!$B:$R,10,0))*$B25/100),"")</f>
        <v/>
      </c>
      <c r="K25" s="13" t="str">
        <f>IFERROR(((VLOOKUP($A25,'Tabela Integrada'!$B:$R,11,0))*$B25/100),"")</f>
        <v/>
      </c>
      <c r="L25" s="13" t="str">
        <f>IFERROR(((VLOOKUP($A25,'Tabela Integrada'!$B:$R,12,0))*$B25/100),"")</f>
        <v/>
      </c>
      <c r="M25" s="13" t="str">
        <f>IFERROR(((VLOOKUP($A25,'Tabela Integrada'!$B:$R,13,0))*$B25/100),"")</f>
        <v/>
      </c>
      <c r="N25" s="13" t="str">
        <f>IFERROR(((VLOOKUP($A25,'Tabela Integrada'!$B:$R,14,0))*$B25/100),"")</f>
        <v/>
      </c>
    </row>
    <row r="26" spans="1:14" x14ac:dyDescent="0.3">
      <c r="A26" s="1">
        <f>A13</f>
        <v>0</v>
      </c>
      <c r="B26" s="12">
        <f>C13/D4</f>
        <v>0</v>
      </c>
      <c r="C26" s="13" t="str">
        <f>IFERROR(((VLOOKUP($A26,'Tabela Integrada'!$B:$R,3,0))*B26/100),"")</f>
        <v/>
      </c>
      <c r="D26" s="13" t="str">
        <f>IFERROR(((VLOOKUP($A26,'Tabela Integrada'!$B:$R,4,0))*$B26/100),"")</f>
        <v/>
      </c>
      <c r="E26" s="13" t="str">
        <f>IFERROR(((VLOOKUP($A26,'Tabela Integrada'!$B:$R,5,0))*$B26/100),"")</f>
        <v/>
      </c>
      <c r="F26" s="13" t="str">
        <f>IFERROR(((VLOOKUP($A26,'Tabela Integrada'!$B:$R,6,0))*$B26/100),"")</f>
        <v/>
      </c>
      <c r="G26" s="13" t="str">
        <f>IFERROR(((VLOOKUP($A26,'Tabela Integrada'!$B:$R,7,0))*$B26/100),"")</f>
        <v/>
      </c>
      <c r="H26" s="13" t="str">
        <f>IFERROR(((VLOOKUP($A26,'Tabela Integrada'!$B:$R,8,0))*$B26/100),"")</f>
        <v/>
      </c>
      <c r="I26" s="13" t="str">
        <f>IFERROR(((VLOOKUP($A26,'Tabela Integrada'!$B:$R,9,0))*$B26/100),"")</f>
        <v/>
      </c>
      <c r="J26" s="13" t="str">
        <f>IFERROR(((VLOOKUP($A26,'Tabela Integrada'!$B:$R,10,0))*$B26/100),"")</f>
        <v/>
      </c>
      <c r="K26" s="13" t="str">
        <f>IFERROR(((VLOOKUP($A26,'Tabela Integrada'!$B:$R,11,0))*$B26/100),"")</f>
        <v/>
      </c>
      <c r="L26" s="13" t="str">
        <f>IFERROR(((VLOOKUP($A26,'Tabela Integrada'!$B:$R,12,0))*$B26/100),"")</f>
        <v/>
      </c>
      <c r="M26" s="13" t="str">
        <f>IFERROR(((VLOOKUP($A26,'Tabela Integrada'!$B:$R,13,0))*$B26/100),"")</f>
        <v/>
      </c>
      <c r="N26" s="13" t="str">
        <f>IFERROR(((VLOOKUP($A26,'Tabela Integrada'!$B:$R,14,0))*$B26/100),"")</f>
        <v/>
      </c>
    </row>
    <row r="27" spans="1:14" x14ac:dyDescent="0.3">
      <c r="A27" s="1">
        <f>A14</f>
        <v>0</v>
      </c>
      <c r="B27" s="12">
        <f>C14/D4</f>
        <v>0</v>
      </c>
      <c r="C27" s="13" t="str">
        <f>IFERROR(((VLOOKUP($A27,'Tabela Integrada'!$B:$R,3,0))*B27/100),"")</f>
        <v/>
      </c>
      <c r="D27" s="13" t="str">
        <f>IFERROR(((VLOOKUP($A27,'Tabela Integrada'!$B:$R,4,0))*$B27/100),"")</f>
        <v/>
      </c>
      <c r="E27" s="13" t="str">
        <f>IFERROR(((VLOOKUP($A27,'Tabela Integrada'!$B:$R,5,0))*$B27/100),"")</f>
        <v/>
      </c>
      <c r="F27" s="13" t="str">
        <f>IFERROR(((VLOOKUP($A27,'Tabela Integrada'!$B:$R,6,0))*$B27/100),"")</f>
        <v/>
      </c>
      <c r="G27" s="13" t="str">
        <f>IFERROR(((VLOOKUP($A27,'Tabela Integrada'!$B:$R,7,0))*$B27/100),"")</f>
        <v/>
      </c>
      <c r="H27" s="13" t="str">
        <f>IFERROR(((VLOOKUP($A27,'Tabela Integrada'!$B:$R,8,0))*$B27/100),"")</f>
        <v/>
      </c>
      <c r="I27" s="13" t="str">
        <f>IFERROR(((VLOOKUP($A27,'Tabela Integrada'!$B:$R,9,0))*$B27/100),"")</f>
        <v/>
      </c>
      <c r="J27" s="13" t="str">
        <f>IFERROR(((VLOOKUP($A27,'Tabela Integrada'!$B:$R,10,0))*$B27/100),"")</f>
        <v/>
      </c>
      <c r="K27" s="13" t="str">
        <f>IFERROR(((VLOOKUP($A27,'Tabela Integrada'!$B:$R,11,0))*$B27/100),"")</f>
        <v/>
      </c>
      <c r="L27" s="13" t="str">
        <f>IFERROR(((VLOOKUP($A27,'Tabela Integrada'!$B:$R,12,0))*$B27/100),"")</f>
        <v/>
      </c>
      <c r="M27" s="13" t="str">
        <f>IFERROR(((VLOOKUP($A27,'Tabela Integrada'!$B:$R,13,0))*$B27/100),"")</f>
        <v/>
      </c>
      <c r="N27" s="13" t="str">
        <f>IFERROR(((VLOOKUP($A27,'Tabela Integrada'!$B:$R,14,0))*$B27/100),"")</f>
        <v/>
      </c>
    </row>
    <row r="28" spans="1:14" x14ac:dyDescent="0.3">
      <c r="A28" s="1">
        <f>A15</f>
        <v>0</v>
      </c>
      <c r="B28" s="12">
        <f>C15/D4</f>
        <v>0</v>
      </c>
      <c r="C28" s="13" t="str">
        <f>IFERROR(((VLOOKUP($A28,'Tabela Integrada'!$B:$R,3,0))*B28/100),"")</f>
        <v/>
      </c>
      <c r="D28" s="13" t="str">
        <f>IFERROR(((VLOOKUP($A28,'Tabela Integrada'!$B:$R,4,0))*$B28/100),"")</f>
        <v/>
      </c>
      <c r="E28" s="13" t="str">
        <f>IFERROR(((VLOOKUP($A28,'Tabela Integrada'!$B:$R,5,0))*$B28/100),"")</f>
        <v/>
      </c>
      <c r="F28" s="13" t="str">
        <f>IFERROR(((VLOOKUP($A28,'Tabela Integrada'!$B:$R,6,0))*$B28/100),"")</f>
        <v/>
      </c>
      <c r="G28" s="13" t="str">
        <f>IFERROR(((VLOOKUP($A28,'Tabela Integrada'!$B:$R,7,0))*$B28/100),"")</f>
        <v/>
      </c>
      <c r="H28" s="13" t="str">
        <f>IFERROR(((VLOOKUP($A28,'Tabela Integrada'!$B:$R,8,0))*$B28/100),"")</f>
        <v/>
      </c>
      <c r="I28" s="13" t="str">
        <f>IFERROR(((VLOOKUP($A28,'Tabela Integrada'!$B:$R,9,0))*$B28/100),"")</f>
        <v/>
      </c>
      <c r="J28" s="13" t="str">
        <f>IFERROR(((VLOOKUP($A28,'Tabela Integrada'!$B:$R,10,0))*$B28/100),"")</f>
        <v/>
      </c>
      <c r="K28" s="13" t="str">
        <f>IFERROR(((VLOOKUP($A28,'Tabela Integrada'!$B:$R,11,0))*$B28/100),"")</f>
        <v/>
      </c>
      <c r="L28" s="13" t="str">
        <f>IFERROR(((VLOOKUP($A28,'Tabela Integrada'!$B:$R,12,0))*$B28/100),"")</f>
        <v/>
      </c>
      <c r="M28" s="13" t="str">
        <f>IFERROR(((VLOOKUP($A28,'Tabela Integrada'!$B:$R,13,0))*$B28/100),"")</f>
        <v/>
      </c>
      <c r="N28" s="13" t="str">
        <f>IFERROR(((VLOOKUP($A28,'Tabela Integrada'!$B:$R,14,0))*$B28/100),"")</f>
        <v/>
      </c>
    </row>
    <row r="29" spans="1:14" x14ac:dyDescent="0.3">
      <c r="A29" s="1">
        <f>A16</f>
        <v>0</v>
      </c>
      <c r="B29" s="12">
        <f>C16/D4</f>
        <v>0</v>
      </c>
      <c r="C29" s="13" t="str">
        <f>IFERROR(((VLOOKUP($A29,'Tabela Integrada'!$B:$R,3,0))*B29/100),"")</f>
        <v/>
      </c>
      <c r="D29" s="13" t="str">
        <f>IFERROR(((VLOOKUP($A29,'Tabela Integrada'!$B:$R,4,0))*$B29/100),"")</f>
        <v/>
      </c>
      <c r="E29" s="13" t="str">
        <f>IFERROR(((VLOOKUP($A29,'Tabela Integrada'!$B:$R,5,0))*$B29/100),"")</f>
        <v/>
      </c>
      <c r="F29" s="13" t="str">
        <f>IFERROR(((VLOOKUP($A29,'Tabela Integrada'!$B:$R,6,0))*$B29/100),"")</f>
        <v/>
      </c>
      <c r="G29" s="13" t="str">
        <f>IFERROR(((VLOOKUP($A29,'Tabela Integrada'!$B:$R,7,0))*$B29/100),"")</f>
        <v/>
      </c>
      <c r="H29" s="13" t="str">
        <f>IFERROR(((VLOOKUP($A29,'Tabela Integrada'!$B:$R,8,0))*$B29/100),"")</f>
        <v/>
      </c>
      <c r="I29" s="13" t="str">
        <f>IFERROR(((VLOOKUP($A29,'Tabela Integrada'!$B:$R,9,0))*$B29/100),"")</f>
        <v/>
      </c>
      <c r="J29" s="13" t="str">
        <f>IFERROR(((VLOOKUP($A29,'Tabela Integrada'!$B:$R,10,0))*$B29/100),"")</f>
        <v/>
      </c>
      <c r="K29" s="13" t="str">
        <f>IFERROR(((VLOOKUP($A29,'Tabela Integrada'!$B:$R,11,0))*$B29/100),"")</f>
        <v/>
      </c>
      <c r="L29" s="13" t="str">
        <f>IFERROR(((VLOOKUP($A29,'Tabela Integrada'!$B:$R,12,0))*$B29/100),"")</f>
        <v/>
      </c>
      <c r="M29" s="13" t="str">
        <f>IFERROR(((VLOOKUP($A29,'Tabela Integrada'!$B:$R,13,0))*$B29/100),"")</f>
        <v/>
      </c>
      <c r="N29" s="13" t="str">
        <f>IFERROR(((VLOOKUP($A29,'Tabela Integrada'!$B:$R,14,0))*$B29/100),"")</f>
        <v/>
      </c>
    </row>
    <row r="30" spans="1:14" x14ac:dyDescent="0.3">
      <c r="A30" s="1">
        <f>A17</f>
        <v>0</v>
      </c>
      <c r="B30" s="12">
        <f>C17/D4</f>
        <v>0</v>
      </c>
      <c r="C30" s="13" t="str">
        <f>IFERROR(((VLOOKUP($A30,'Tabela Integrada'!$B:$R,3,0))*B30/100),"")</f>
        <v/>
      </c>
      <c r="D30" s="13" t="str">
        <f>IFERROR(((VLOOKUP($A30,'Tabela Integrada'!$B:$R,4,0))*$B30/100),"")</f>
        <v/>
      </c>
      <c r="E30" s="13" t="str">
        <f>IFERROR(((VLOOKUP($A30,'Tabela Integrada'!$B:$R,5,0))*$B30/100),"")</f>
        <v/>
      </c>
      <c r="F30" s="13" t="str">
        <f>IFERROR(((VLOOKUP($A30,'Tabela Integrada'!$B:$R,6,0))*$B30/100),"")</f>
        <v/>
      </c>
      <c r="G30" s="13" t="str">
        <f>IFERROR(((VLOOKUP($A30,'Tabela Integrada'!$B:$R,7,0))*$B30/100),"")</f>
        <v/>
      </c>
      <c r="H30" s="13" t="str">
        <f>IFERROR(((VLOOKUP($A30,'Tabela Integrada'!$B:$R,8,0))*$B30/100),"")</f>
        <v/>
      </c>
      <c r="I30" s="13" t="str">
        <f>IFERROR(((VLOOKUP($A30,'Tabela Integrada'!$B:$R,9,0))*$B30/100),"")</f>
        <v/>
      </c>
      <c r="J30" s="13" t="str">
        <f>IFERROR(((VLOOKUP($A30,'Tabela Integrada'!$B:$R,10,0))*$B30/100),"")</f>
        <v/>
      </c>
      <c r="K30" s="13" t="str">
        <f>IFERROR(((VLOOKUP($A30,'Tabela Integrada'!$B:$R,11,0))*$B30/100),"")</f>
        <v/>
      </c>
      <c r="L30" s="13" t="str">
        <f>IFERROR(((VLOOKUP($A30,'Tabela Integrada'!$B:$R,12,0))*$B30/100),"")</f>
        <v/>
      </c>
      <c r="M30" s="13" t="str">
        <f>IFERROR(((VLOOKUP($A30,'Tabela Integrada'!$B:$R,13,0))*$B30/100),"")</f>
        <v/>
      </c>
      <c r="N30" s="13" t="str">
        <f>IFERROR(((VLOOKUP($A30,'Tabela Integrada'!$B:$R,14,0))*$B30/100),"")</f>
        <v/>
      </c>
    </row>
    <row r="31" spans="1:14" x14ac:dyDescent="0.3">
      <c r="A31" s="1">
        <f>A18</f>
        <v>0</v>
      </c>
      <c r="B31" s="12">
        <f>C18/D4</f>
        <v>0</v>
      </c>
      <c r="C31" s="13" t="str">
        <f>IFERROR(((VLOOKUP($A31,'Tabela Integrada'!$B:$R,3,0))*B31/100),"")</f>
        <v/>
      </c>
      <c r="D31" s="13" t="str">
        <f>IFERROR(((VLOOKUP($A31,'Tabela Integrada'!$B:$R,4,0))*$B31/100),"")</f>
        <v/>
      </c>
      <c r="E31" s="13" t="str">
        <f>IFERROR(((VLOOKUP($A31,'Tabela Integrada'!$B:$R,5,0))*$B31/100),"")</f>
        <v/>
      </c>
      <c r="F31" s="13" t="str">
        <f>IFERROR(((VLOOKUP($A31,'Tabela Integrada'!$B:$R,6,0))*$B31/100),"")</f>
        <v/>
      </c>
      <c r="G31" s="13" t="str">
        <f>IFERROR(((VLOOKUP($A31,'Tabela Integrada'!$B:$R,7,0))*$B31/100),"")</f>
        <v/>
      </c>
      <c r="H31" s="13" t="str">
        <f>IFERROR(((VLOOKUP($A31,'Tabela Integrada'!$B:$R,8,0))*$B31/100),"")</f>
        <v/>
      </c>
      <c r="I31" s="13" t="str">
        <f>IFERROR(((VLOOKUP($A31,'Tabela Integrada'!$B:$R,9,0))*$B31/100),"")</f>
        <v/>
      </c>
      <c r="J31" s="13" t="str">
        <f>IFERROR(((VLOOKUP($A31,'Tabela Integrada'!$B:$R,10,0))*$B31/100),"")</f>
        <v/>
      </c>
      <c r="K31" s="13" t="str">
        <f>IFERROR(((VLOOKUP($A31,'Tabela Integrada'!$B:$R,11,0))*$B31/100),"")</f>
        <v/>
      </c>
      <c r="L31" s="13" t="str">
        <f>IFERROR(((VLOOKUP($A31,'Tabela Integrada'!$B:$R,12,0))*$B31/100),"")</f>
        <v/>
      </c>
      <c r="M31" s="13" t="str">
        <f>IFERROR(((VLOOKUP($A31,'Tabela Integrada'!$B:$R,13,0))*$B31/100),"")</f>
        <v/>
      </c>
      <c r="N31" s="13" t="str">
        <f>IFERROR(((VLOOKUP($A31,'Tabela Integrada'!$B:$R,14,0))*$B31/100),"")</f>
        <v/>
      </c>
    </row>
    <row r="32" spans="1:14" ht="15.6" x14ac:dyDescent="0.3">
      <c r="A32" s="14" t="s">
        <v>43</v>
      </c>
      <c r="B32" s="15">
        <f>SUM(B22:B31)</f>
        <v>103.15789473684211</v>
      </c>
      <c r="C32" s="15">
        <f>SUM(C22:C31)</f>
        <v>17.33636976353927</v>
      </c>
      <c r="D32" s="15">
        <f>SUM(D22:D31)</f>
        <v>4.2244942791762057</v>
      </c>
      <c r="E32" s="15">
        <f>SUM(E22:E31)</f>
        <v>0.71399694889397447</v>
      </c>
      <c r="F32" s="15">
        <f>SUM(F22:F31)</f>
        <v>6.1263157894736846E-2</v>
      </c>
      <c r="G32" s="15">
        <f>SUM(G22:G31)</f>
        <v>0</v>
      </c>
      <c r="H32" s="15">
        <f>SUM(H22:H31)</f>
        <v>0</v>
      </c>
      <c r="I32" s="15">
        <f>SUM(I22:I31)</f>
        <v>1.3069473684210526</v>
      </c>
      <c r="J32" s="15">
        <f>SUM(J22:J31)</f>
        <v>11.748912280701788</v>
      </c>
      <c r="K32" s="15">
        <f>SUM(K22:K31)</f>
        <v>0.17357894736842105</v>
      </c>
      <c r="L32" s="15">
        <f>SUM(L22:L31)</f>
        <v>246.6475964912284</v>
      </c>
      <c r="M32" s="15">
        <f>SUM(M22:M31)</f>
        <v>344.09123157894737</v>
      </c>
      <c r="N32" s="15">
        <f>SUM(N22:N31)</f>
        <v>0</v>
      </c>
    </row>
    <row r="35" spans="1:3" ht="24.75" customHeight="1" x14ac:dyDescent="0.3">
      <c r="A35" s="103" t="s">
        <v>44</v>
      </c>
      <c r="B35" s="103"/>
      <c r="C35" s="103"/>
    </row>
    <row r="36" spans="1:3" x14ac:dyDescent="0.3">
      <c r="A36" s="16"/>
      <c r="B36" s="16" t="s">
        <v>45</v>
      </c>
      <c r="C36" s="16" t="s">
        <v>46</v>
      </c>
    </row>
    <row r="37" spans="1:3" x14ac:dyDescent="0.3">
      <c r="A37" s="100" t="s">
        <v>47</v>
      </c>
      <c r="B37" s="17">
        <f>D32</f>
        <v>4.2244942791762057</v>
      </c>
      <c r="C37" s="17">
        <f>B37*100/B40</f>
        <v>84.494036167756832</v>
      </c>
    </row>
    <row r="38" spans="1:3" x14ac:dyDescent="0.3">
      <c r="A38" s="100" t="s">
        <v>48</v>
      </c>
      <c r="B38" s="17">
        <f>E32</f>
        <v>0.71399694889397447</v>
      </c>
      <c r="C38" s="17">
        <f>B38*100/B40</f>
        <v>14.28064048302601</v>
      </c>
    </row>
    <row r="39" spans="1:3" x14ac:dyDescent="0.3">
      <c r="A39" s="100" t="s">
        <v>49</v>
      </c>
      <c r="B39" s="17">
        <f>F32</f>
        <v>6.1263157894736846E-2</v>
      </c>
      <c r="C39" s="17">
        <f>B39*100/B40</f>
        <v>1.2253233492171534</v>
      </c>
    </row>
    <row r="40" spans="1:3" x14ac:dyDescent="0.3">
      <c r="A40" s="100" t="s">
        <v>50</v>
      </c>
      <c r="B40" s="17">
        <f>SUM(B37:B39)</f>
        <v>4.9997543859649172</v>
      </c>
      <c r="C40" s="17">
        <f>SUM(C37:C39)</f>
        <v>99.999999999999986</v>
      </c>
    </row>
  </sheetData>
  <mergeCells count="5">
    <mergeCell ref="A20:N20"/>
    <mergeCell ref="A35:C35"/>
    <mergeCell ref="B3:F3"/>
    <mergeCell ref="A2:F2"/>
    <mergeCell ref="A1:E1"/>
  </mergeCells>
  <dataValidations count="1">
    <dataValidation type="list" allowBlank="1" showInputMessage="1" showErrorMessage="1" sqref="A9:A18 A22:A31" xr:uid="{00000000-0002-0000-0500-000000000000}">
      <formula1>Alimento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0"/>
  <sheetViews>
    <sheetView zoomScale="90" zoomScaleNormal="90" workbookViewId="0">
      <selection activeCell="A32" sqref="A32:XFD33"/>
    </sheetView>
  </sheetViews>
  <sheetFormatPr defaultRowHeight="14.4" x14ac:dyDescent="0.3"/>
  <cols>
    <col min="1" max="1" width="18.88671875" bestFit="1" customWidth="1"/>
    <col min="2" max="2" width="12.5546875" bestFit="1" customWidth="1"/>
    <col min="3" max="4" width="20.88671875" bestFit="1" customWidth="1"/>
    <col min="5" max="6" width="23.6640625" bestFit="1" customWidth="1"/>
    <col min="7" max="7" width="16.5546875" bestFit="1" customWidth="1"/>
    <col min="8" max="8" width="10" bestFit="1" customWidth="1"/>
    <col min="9" max="9" width="6.109375" bestFit="1" customWidth="1"/>
    <col min="10" max="10" width="7.21875" bestFit="1" customWidth="1"/>
    <col min="11" max="11" width="6.109375" bestFit="1" customWidth="1"/>
    <col min="12" max="12" width="7.21875" bestFit="1" customWidth="1"/>
    <col min="13" max="13" width="8.33203125" bestFit="1" customWidth="1"/>
    <col min="14" max="14" width="5.21875" bestFit="1" customWidth="1"/>
    <col min="15" max="1025" width="8.6640625" customWidth="1"/>
  </cols>
  <sheetData>
    <row r="1" spans="1:14" ht="61.5" customHeight="1" x14ac:dyDescent="0.3">
      <c r="A1" s="104" t="s">
        <v>0</v>
      </c>
      <c r="B1" s="104"/>
      <c r="C1" s="104"/>
      <c r="D1" s="104"/>
      <c r="E1" s="104"/>
      <c r="F1" s="11"/>
    </row>
    <row r="2" spans="1:14" ht="30" customHeight="1" x14ac:dyDescent="0.3">
      <c r="A2" s="108" t="s">
        <v>71</v>
      </c>
      <c r="B2" s="108"/>
      <c r="C2" s="108"/>
      <c r="D2" s="108"/>
      <c r="E2" s="108"/>
      <c r="F2" s="108"/>
      <c r="G2" s="101"/>
      <c r="H2" s="101"/>
      <c r="I2" s="101"/>
      <c r="J2" s="101"/>
      <c r="K2" s="101"/>
      <c r="L2" s="101"/>
      <c r="M2" s="101"/>
      <c r="N2" s="101"/>
    </row>
    <row r="3" spans="1:14" ht="15.6" x14ac:dyDescent="0.3">
      <c r="A3" s="2" t="s">
        <v>2</v>
      </c>
      <c r="B3" s="109">
        <v>44508</v>
      </c>
      <c r="C3" s="110"/>
      <c r="D3" s="110"/>
      <c r="E3" s="110"/>
      <c r="F3" s="111"/>
    </row>
    <row r="4" spans="1:14" x14ac:dyDescent="0.3">
      <c r="A4" s="3" t="s">
        <v>3</v>
      </c>
      <c r="B4" s="95" t="s">
        <v>67</v>
      </c>
      <c r="C4" s="3" t="s">
        <v>5</v>
      </c>
      <c r="D4" s="4">
        <f>D5/D6</f>
        <v>77.777777777777771</v>
      </c>
      <c r="E4" s="5" t="s">
        <v>6</v>
      </c>
      <c r="F4" s="96">
        <f>SUM(F9:F18)</f>
        <v>5.12</v>
      </c>
    </row>
    <row r="5" spans="1:14" x14ac:dyDescent="0.3">
      <c r="A5" s="5" t="s">
        <v>7</v>
      </c>
      <c r="B5" s="95" t="s">
        <v>57</v>
      </c>
      <c r="C5" s="3" t="s">
        <v>9</v>
      </c>
      <c r="D5" s="6">
        <v>7000</v>
      </c>
      <c r="E5" s="5" t="s">
        <v>10</v>
      </c>
      <c r="F5" s="96">
        <f>F4/D4</f>
        <v>6.5828571428571431E-2</v>
      </c>
    </row>
    <row r="6" spans="1:14" x14ac:dyDescent="0.3">
      <c r="A6" s="5" t="s">
        <v>11</v>
      </c>
      <c r="B6" s="95" t="s">
        <v>12</v>
      </c>
      <c r="C6" s="7" t="s">
        <v>13</v>
      </c>
      <c r="D6" s="8">
        <v>90</v>
      </c>
      <c r="E6" s="5" t="s">
        <v>14</v>
      </c>
      <c r="F6" s="95"/>
    </row>
    <row r="8" spans="1:14" x14ac:dyDescent="0.3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</row>
    <row r="9" spans="1:14" x14ac:dyDescent="0.3">
      <c r="A9" s="1" t="s">
        <v>72</v>
      </c>
      <c r="B9" s="97"/>
      <c r="C9" s="18">
        <v>15000</v>
      </c>
      <c r="D9" s="1">
        <f>IFERROR(VLOOKUP(A9,'Tabela Integrada'!$B:$R,17,0),"")</f>
        <v>1.17</v>
      </c>
      <c r="E9" s="1">
        <f>IFERROR((C9*D9),"")</f>
        <v>17550</v>
      </c>
      <c r="F9" s="119">
        <f>'Tabela Integrada'!Q48</f>
        <v>3.8</v>
      </c>
    </row>
    <row r="10" spans="1:14" x14ac:dyDescent="0.3">
      <c r="A10" s="1" t="s">
        <v>59</v>
      </c>
      <c r="B10" s="97"/>
      <c r="C10" s="1">
        <v>45</v>
      </c>
      <c r="D10" s="1">
        <f>IFERROR(VLOOKUP(A10,'Tabela Integrada'!$B:$R,17,0),"")</f>
        <v>1</v>
      </c>
      <c r="E10" s="1">
        <f>IFERROR((C10*D10),"")</f>
        <v>45</v>
      </c>
      <c r="F10" s="119">
        <f>'Tabela Integrada'!Q33</f>
        <v>1.32</v>
      </c>
    </row>
    <row r="11" spans="1:14" x14ac:dyDescent="0.3">
      <c r="A11" s="1"/>
      <c r="B11" s="1"/>
      <c r="C11" s="1"/>
      <c r="D11" s="1"/>
      <c r="E11" s="1"/>
      <c r="F11" s="1"/>
    </row>
    <row r="12" spans="1:14" x14ac:dyDescent="0.3">
      <c r="A12" s="1"/>
      <c r="B12" s="1"/>
      <c r="C12" s="1"/>
      <c r="D12" s="1"/>
      <c r="E12" s="1"/>
      <c r="F12" s="1"/>
    </row>
    <row r="13" spans="1:14" x14ac:dyDescent="0.3">
      <c r="A13" s="1"/>
      <c r="B13" s="1"/>
      <c r="C13" s="1"/>
      <c r="D13" s="1"/>
      <c r="E13" s="1"/>
      <c r="F13" s="1"/>
    </row>
    <row r="14" spans="1:14" x14ac:dyDescent="0.3">
      <c r="A14" s="1"/>
      <c r="B14" s="1"/>
      <c r="C14" s="1"/>
      <c r="D14" s="1"/>
      <c r="E14" s="1"/>
      <c r="F14" s="1"/>
    </row>
    <row r="15" spans="1:14" x14ac:dyDescent="0.3">
      <c r="A15" s="1"/>
      <c r="B15" s="1"/>
      <c r="C15" s="1"/>
      <c r="D15" s="1"/>
      <c r="E15" s="1"/>
      <c r="F15" s="1"/>
    </row>
    <row r="16" spans="1:14" x14ac:dyDescent="0.3">
      <c r="A16" s="1"/>
      <c r="B16" s="1"/>
      <c r="C16" s="1"/>
      <c r="D16" s="1"/>
      <c r="E16" s="1"/>
      <c r="F16" s="1"/>
    </row>
    <row r="17" spans="1:14" x14ac:dyDescent="0.3">
      <c r="A17" s="1"/>
      <c r="B17" s="1"/>
      <c r="C17" s="1"/>
      <c r="D17" s="1" t="str">
        <f>IFERROR(VLOOKUP(A17,'Tabela Integrada'!$B:$R,17,0),"")</f>
        <v/>
      </c>
      <c r="E17" s="1" t="str">
        <f t="shared" ref="E17:E18" si="0">IFERROR((C17*D17),"")</f>
        <v/>
      </c>
      <c r="F17" s="1"/>
    </row>
    <row r="18" spans="1:14" x14ac:dyDescent="0.3">
      <c r="A18" s="1"/>
      <c r="B18" s="1"/>
      <c r="C18" s="1"/>
      <c r="D18" s="1" t="str">
        <f>IFERROR(VLOOKUP(A18,'Tabela Integrada'!$B:$R,17,0),"")</f>
        <v/>
      </c>
      <c r="E18" s="1" t="str">
        <f t="shared" si="0"/>
        <v/>
      </c>
      <c r="F18" s="1"/>
    </row>
    <row r="19" spans="1:14" x14ac:dyDescent="0.3">
      <c r="F19" s="9"/>
    </row>
    <row r="20" spans="1:14" ht="33" customHeight="1" x14ac:dyDescent="0.3">
      <c r="A20" s="107" t="s">
        <v>27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</row>
    <row r="21" spans="1:14" s="11" customFormat="1" ht="28.8" x14ac:dyDescent="0.3">
      <c r="A21" s="10" t="s">
        <v>28</v>
      </c>
      <c r="B21" s="10" t="s">
        <v>29</v>
      </c>
      <c r="C21" s="10" t="s">
        <v>30</v>
      </c>
      <c r="D21" s="10" t="s">
        <v>31</v>
      </c>
      <c r="E21" s="10" t="s">
        <v>32</v>
      </c>
      <c r="F21" s="10" t="s">
        <v>33</v>
      </c>
      <c r="G21" s="10" t="s">
        <v>34</v>
      </c>
      <c r="H21" s="10" t="s">
        <v>35</v>
      </c>
      <c r="I21" s="10" t="s">
        <v>36</v>
      </c>
      <c r="J21" s="10" t="s">
        <v>37</v>
      </c>
      <c r="K21" s="10" t="s">
        <v>38</v>
      </c>
      <c r="L21" s="10" t="s">
        <v>39</v>
      </c>
      <c r="M21" s="10" t="s">
        <v>40</v>
      </c>
      <c r="N21" s="10" t="s">
        <v>41</v>
      </c>
    </row>
    <row r="22" spans="1:14" x14ac:dyDescent="0.3">
      <c r="A22" s="1" t="s">
        <v>72</v>
      </c>
      <c r="B22" s="12">
        <f>C9/D4</f>
        <v>192.85714285714286</v>
      </c>
      <c r="C22" s="13">
        <f>IFERROR(((VLOOKUP($A22,'Tabela Integrada'!$B:$R,3,0))*$B22/100),"")</f>
        <v>65.832534782608704</v>
      </c>
      <c r="D22" s="13">
        <f>IFERROR(((VLOOKUP($A22,'Tabela Integrada'!$B:$R,4,0))*$B22/100),"")</f>
        <v>14.772857142857145</v>
      </c>
      <c r="E22" s="13">
        <f>IFERROR(((VLOOKUP($A22,'Tabela Integrada'!$B:$R,5,0))*$B22/100),"")</f>
        <v>2.5504658385093126</v>
      </c>
      <c r="F22" s="13">
        <f>IFERROR(((VLOOKUP($A22,'Tabela Integrada'!$B:$R,6,0))*$B22/100),"")</f>
        <v>0.33428571428571369</v>
      </c>
      <c r="G22" s="13">
        <f>IFERROR(((VLOOKUP($A22,'Tabela Integrada'!$B:$R,7,0))*$B22/100),"")</f>
        <v>0</v>
      </c>
      <c r="H22" s="13">
        <f>IFERROR(((VLOOKUP($A22,'Tabela Integrada'!$B:$R,8,0))*$B22/100),"")</f>
        <v>0</v>
      </c>
      <c r="I22" s="13">
        <f>IFERROR(((VLOOKUP($A22,'Tabela Integrada'!$B:$R,9,0))*$B22/100),"")</f>
        <v>6.139285714285708</v>
      </c>
      <c r="J22" s="13">
        <f>IFERROR(((VLOOKUP($A22,'Tabela Integrada'!$B:$R,10,0))*$B22/100),"")</f>
        <v>43.47</v>
      </c>
      <c r="K22" s="13">
        <f>IFERROR(((VLOOKUP($A22,'Tabela Integrada'!$B:$R,11,0))*$B22/100),"")</f>
        <v>0.35357142857142793</v>
      </c>
      <c r="L22" s="13">
        <f>IFERROR(((VLOOKUP($A22,'Tabela Integrada'!$B:$R,12,0))*$B22/100),"")</f>
        <v>6.4285714285714217</v>
      </c>
      <c r="M22" s="13">
        <f>IFERROR(((VLOOKUP($A22,'Tabela Integrada'!$B:$R,13,0))*$B22/100),"")</f>
        <v>607.1399999999993</v>
      </c>
      <c r="N22" s="13">
        <f>IFERROR(((VLOOKUP($A22,'Tabela Integrada'!$B:$R,14,0))*$B22/100),"")</f>
        <v>0</v>
      </c>
    </row>
    <row r="23" spans="1:14" x14ac:dyDescent="0.3">
      <c r="A23" s="1" t="str">
        <f>A10</f>
        <v>Sal dietético</v>
      </c>
      <c r="B23" s="12">
        <f>C10/D4</f>
        <v>0.57857142857142863</v>
      </c>
      <c r="C23" s="13">
        <f>IFERROR(((VLOOKUP($A23,'Tabela Integrada'!$B:$R,3,0))*B23/100),"")</f>
        <v>0</v>
      </c>
      <c r="D23" s="13">
        <f>IFERROR(((VLOOKUP($A23,'Tabela Integrada'!$B:$R,4,0))*$B23/100),"")</f>
        <v>0</v>
      </c>
      <c r="E23" s="13">
        <f>IFERROR(((VLOOKUP($A23,'Tabela Integrada'!$B:$R,5,0))*$B23/100),"")</f>
        <v>0</v>
      </c>
      <c r="F23" s="13">
        <f>IFERROR(((VLOOKUP($A23,'Tabela Integrada'!$B:$R,6,0))*$B23/100),"")</f>
        <v>0</v>
      </c>
      <c r="G23" s="13">
        <f>IFERROR(((VLOOKUP($A23,'Tabela Integrada'!$B:$R,7,0))*$B23/100),"")</f>
        <v>0</v>
      </c>
      <c r="H23" s="13">
        <f>IFERROR(((VLOOKUP($A23,'Tabela Integrada'!$B:$R,8,0))*$B23/100),"")</f>
        <v>0</v>
      </c>
      <c r="I23" s="13">
        <f>IFERROR(((VLOOKUP($A23,'Tabela Integrada'!$B:$R,9,0))*$B23/100),"")</f>
        <v>0</v>
      </c>
      <c r="J23" s="13">
        <f>IFERROR(((VLOOKUP($A23,'Tabela Integrada'!$B:$R,10,0))*$B23/100),"")</f>
        <v>0</v>
      </c>
      <c r="K23" s="13">
        <f>IFERROR(((VLOOKUP($A23,'Tabela Integrada'!$B:$R,11,0))*$B23/100),"")</f>
        <v>0</v>
      </c>
      <c r="L23" s="13">
        <f>IFERROR(((VLOOKUP($A23,'Tabela Integrada'!$B:$R,12,0))*$B23/100),"")</f>
        <v>135.56808964285736</v>
      </c>
      <c r="M23" s="13">
        <f>IFERROR(((VLOOKUP($A23,'Tabela Integrada'!$B:$R,13,0))*$B23/100),"")</f>
        <v>118.41989978571429</v>
      </c>
      <c r="N23" s="13">
        <f>IFERROR(((VLOOKUP($A23,'Tabela Integrada'!$B:$R,14,0))*$B23/100),"")</f>
        <v>0</v>
      </c>
    </row>
    <row r="24" spans="1:14" x14ac:dyDescent="0.3">
      <c r="A24" s="1">
        <f>A11</f>
        <v>0</v>
      </c>
      <c r="B24" s="12">
        <f>C11/D4</f>
        <v>0</v>
      </c>
      <c r="C24" s="13" t="str">
        <f>IFERROR(((VLOOKUP($A24,'Tabela Integrada'!$B:$R,3,0))*B24/100),"")</f>
        <v/>
      </c>
      <c r="D24" s="13" t="str">
        <f>IFERROR(((VLOOKUP($A24,'Tabela Integrada'!$B:$R,4,0))*$B24/100),"")</f>
        <v/>
      </c>
      <c r="E24" s="13" t="str">
        <f>IFERROR(((VLOOKUP($A24,'Tabela Integrada'!$B:$R,5,0))*$B24/100),"")</f>
        <v/>
      </c>
      <c r="F24" s="13" t="str">
        <f>IFERROR(((VLOOKUP($A24,'Tabela Integrada'!$B:$R,6,0))*$B24/100),"")</f>
        <v/>
      </c>
      <c r="G24" s="13" t="str">
        <f>IFERROR(((VLOOKUP($A24,'Tabela Integrada'!$B:$R,7,0))*$B24/100),"")</f>
        <v/>
      </c>
      <c r="H24" s="13" t="str">
        <f>IFERROR(((VLOOKUP($A24,'Tabela Integrada'!$B:$R,8,0))*$B24/100),"")</f>
        <v/>
      </c>
      <c r="I24" s="13" t="str">
        <f>IFERROR(((VLOOKUP($A24,'Tabela Integrada'!$B:$R,9,0))*$B24/100),"")</f>
        <v/>
      </c>
      <c r="J24" s="13" t="str">
        <f>IFERROR(((VLOOKUP($A24,'Tabela Integrada'!$B:$R,10,0))*$B24/100),"")</f>
        <v/>
      </c>
      <c r="K24" s="13" t="str">
        <f>IFERROR(((VLOOKUP($A24,'Tabela Integrada'!$B:$R,11,0))*$B24/100),"")</f>
        <v/>
      </c>
      <c r="L24" s="13" t="str">
        <f>IFERROR(((VLOOKUP($A24,'Tabela Integrada'!$B:$R,12,0))*$B24/100),"")</f>
        <v/>
      </c>
      <c r="M24" s="13" t="str">
        <f>IFERROR(((VLOOKUP($A24,'Tabela Integrada'!$B:$R,13,0))*$B24/100),"")</f>
        <v/>
      </c>
      <c r="N24" s="13" t="str">
        <f>IFERROR(((VLOOKUP($A24,'Tabela Integrada'!$B:$R,14,0))*$B24/100),"")</f>
        <v/>
      </c>
    </row>
    <row r="25" spans="1:14" x14ac:dyDescent="0.3">
      <c r="A25" s="1">
        <f>A12</f>
        <v>0</v>
      </c>
      <c r="B25" s="12">
        <f>C12/D4</f>
        <v>0</v>
      </c>
      <c r="C25" s="13" t="str">
        <f>IFERROR(((VLOOKUP($A25,'Tabela Integrada'!$B:$R,3,0))*B25/100),"")</f>
        <v/>
      </c>
      <c r="D25" s="13" t="str">
        <f>IFERROR(((VLOOKUP($A25,'Tabela Integrada'!$B:$R,4,0))*$B25/100),"")</f>
        <v/>
      </c>
      <c r="E25" s="13" t="str">
        <f>IFERROR(((VLOOKUP($A25,'Tabela Integrada'!$B:$R,5,0))*$B25/100),"")</f>
        <v/>
      </c>
      <c r="F25" s="13" t="str">
        <f>IFERROR(((VLOOKUP($A25,'Tabela Integrada'!$B:$R,6,0))*$B25/100),"")</f>
        <v/>
      </c>
      <c r="G25" s="13" t="str">
        <f>IFERROR(((VLOOKUP($A25,'Tabela Integrada'!$B:$R,7,0))*$B25/100),"")</f>
        <v/>
      </c>
      <c r="H25" s="13" t="str">
        <f>IFERROR(((VLOOKUP($A25,'Tabela Integrada'!$B:$R,8,0))*$B25/100),"")</f>
        <v/>
      </c>
      <c r="I25" s="13" t="str">
        <f>IFERROR(((VLOOKUP($A25,'Tabela Integrada'!$B:$R,9,0))*$B25/100),"")</f>
        <v/>
      </c>
      <c r="J25" s="13" t="str">
        <f>IFERROR(((VLOOKUP($A25,'Tabela Integrada'!$B:$R,10,0))*$B25/100),"")</f>
        <v/>
      </c>
      <c r="K25" s="13" t="str">
        <f>IFERROR(((VLOOKUP($A25,'Tabela Integrada'!$B:$R,11,0))*$B25/100),"")</f>
        <v/>
      </c>
      <c r="L25" s="13" t="str">
        <f>IFERROR(((VLOOKUP($A25,'Tabela Integrada'!$B:$R,12,0))*$B25/100),"")</f>
        <v/>
      </c>
      <c r="M25" s="13" t="str">
        <f>IFERROR(((VLOOKUP($A25,'Tabela Integrada'!$B:$R,13,0))*$B25/100),"")</f>
        <v/>
      </c>
      <c r="N25" s="13" t="str">
        <f>IFERROR(((VLOOKUP($A25,'Tabela Integrada'!$B:$R,14,0))*$B25/100),"")</f>
        <v/>
      </c>
    </row>
    <row r="26" spans="1:14" x14ac:dyDescent="0.3">
      <c r="A26" s="1">
        <f>A13</f>
        <v>0</v>
      </c>
      <c r="B26" s="12">
        <f>C13/D4</f>
        <v>0</v>
      </c>
      <c r="C26" s="13" t="str">
        <f>IFERROR(((VLOOKUP($A26,'Tabela Integrada'!$B:$R,3,0))*B26/100),"")</f>
        <v/>
      </c>
      <c r="D26" s="13" t="str">
        <f>IFERROR(((VLOOKUP($A26,'Tabela Integrada'!$B:$R,4,0))*$B26/100),"")</f>
        <v/>
      </c>
      <c r="E26" s="13" t="str">
        <f>IFERROR(((VLOOKUP($A26,'Tabela Integrada'!$B:$R,5,0))*$B26/100),"")</f>
        <v/>
      </c>
      <c r="F26" s="13" t="str">
        <f>IFERROR(((VLOOKUP($A26,'Tabela Integrada'!$B:$R,6,0))*$B26/100),"")</f>
        <v/>
      </c>
      <c r="G26" s="13" t="str">
        <f>IFERROR(((VLOOKUP($A26,'Tabela Integrada'!$B:$R,7,0))*$B26/100),"")</f>
        <v/>
      </c>
      <c r="H26" s="13" t="str">
        <f>IFERROR(((VLOOKUP($A26,'Tabela Integrada'!$B:$R,8,0))*$B26/100),"")</f>
        <v/>
      </c>
      <c r="I26" s="13" t="str">
        <f>IFERROR(((VLOOKUP($A26,'Tabela Integrada'!$B:$R,9,0))*$B26/100),"")</f>
        <v/>
      </c>
      <c r="J26" s="13" t="str">
        <f>IFERROR(((VLOOKUP($A26,'Tabela Integrada'!$B:$R,10,0))*$B26/100),"")</f>
        <v/>
      </c>
      <c r="K26" s="13" t="str">
        <f>IFERROR(((VLOOKUP($A26,'Tabela Integrada'!$B:$R,11,0))*$B26/100),"")</f>
        <v/>
      </c>
      <c r="L26" s="13" t="str">
        <f>IFERROR(((VLOOKUP($A26,'Tabela Integrada'!$B:$R,12,0))*$B26/100),"")</f>
        <v/>
      </c>
      <c r="M26" s="13" t="str">
        <f>IFERROR(((VLOOKUP($A26,'Tabela Integrada'!$B:$R,13,0))*$B26/100),"")</f>
        <v/>
      </c>
      <c r="N26" s="13" t="str">
        <f>IFERROR(((VLOOKUP($A26,'Tabela Integrada'!$B:$R,14,0))*$B26/100),"")</f>
        <v/>
      </c>
    </row>
    <row r="27" spans="1:14" x14ac:dyDescent="0.3">
      <c r="A27" s="1">
        <f>A14</f>
        <v>0</v>
      </c>
      <c r="B27" s="12">
        <f>C14/D4</f>
        <v>0</v>
      </c>
      <c r="C27" s="13" t="str">
        <f>IFERROR(((VLOOKUP($A27,'Tabela Integrada'!$B:$R,3,0))*B27/100),"")</f>
        <v/>
      </c>
      <c r="D27" s="13" t="str">
        <f>IFERROR(((VLOOKUP($A27,'Tabela Integrada'!$B:$R,4,0))*$B27/100),"")</f>
        <v/>
      </c>
      <c r="E27" s="13" t="str">
        <f>IFERROR(((VLOOKUP($A27,'Tabela Integrada'!$B:$R,5,0))*$B27/100),"")</f>
        <v/>
      </c>
      <c r="F27" s="13" t="str">
        <f>IFERROR(((VLOOKUP($A27,'Tabela Integrada'!$B:$R,6,0))*$B27/100),"")</f>
        <v/>
      </c>
      <c r="G27" s="13" t="str">
        <f>IFERROR(((VLOOKUP($A27,'Tabela Integrada'!$B:$R,7,0))*$B27/100),"")</f>
        <v/>
      </c>
      <c r="H27" s="13" t="str">
        <f>IFERROR(((VLOOKUP($A27,'Tabela Integrada'!$B:$R,8,0))*$B27/100),"")</f>
        <v/>
      </c>
      <c r="I27" s="13" t="str">
        <f>IFERROR(((VLOOKUP($A27,'Tabela Integrada'!$B:$R,9,0))*$B27/100),"")</f>
        <v/>
      </c>
      <c r="J27" s="13" t="str">
        <f>IFERROR(((VLOOKUP($A27,'Tabela Integrada'!$B:$R,10,0))*$B27/100),"")</f>
        <v/>
      </c>
      <c r="K27" s="13" t="str">
        <f>IFERROR(((VLOOKUP($A27,'Tabela Integrada'!$B:$R,11,0))*$B27/100),"")</f>
        <v/>
      </c>
      <c r="L27" s="13" t="str">
        <f>IFERROR(((VLOOKUP($A27,'Tabela Integrada'!$B:$R,12,0))*$B27/100),"")</f>
        <v/>
      </c>
      <c r="M27" s="13" t="str">
        <f>IFERROR(((VLOOKUP($A27,'Tabela Integrada'!$B:$R,13,0))*$B27/100),"")</f>
        <v/>
      </c>
      <c r="N27" s="13" t="str">
        <f>IFERROR(((VLOOKUP($A27,'Tabela Integrada'!$B:$R,14,0))*$B27/100),"")</f>
        <v/>
      </c>
    </row>
    <row r="28" spans="1:14" x14ac:dyDescent="0.3">
      <c r="A28" s="1">
        <f>A15</f>
        <v>0</v>
      </c>
      <c r="B28" s="12">
        <f>C15/D4</f>
        <v>0</v>
      </c>
      <c r="C28" s="13" t="str">
        <f>IFERROR(((VLOOKUP($A28,'Tabela Integrada'!$B:$R,3,0))*B28/100),"")</f>
        <v/>
      </c>
      <c r="D28" s="13" t="str">
        <f>IFERROR(((VLOOKUP($A28,'Tabela Integrada'!$B:$R,4,0))*$B28/100),"")</f>
        <v/>
      </c>
      <c r="E28" s="13" t="str">
        <f>IFERROR(((VLOOKUP($A28,'Tabela Integrada'!$B:$R,5,0))*$B28/100),"")</f>
        <v/>
      </c>
      <c r="F28" s="13" t="str">
        <f>IFERROR(((VLOOKUP($A28,'Tabela Integrada'!$B:$R,6,0))*$B28/100),"")</f>
        <v/>
      </c>
      <c r="G28" s="13" t="str">
        <f>IFERROR(((VLOOKUP($A28,'Tabela Integrada'!$B:$R,7,0))*$B28/100),"")</f>
        <v/>
      </c>
      <c r="H28" s="13" t="str">
        <f>IFERROR(((VLOOKUP($A28,'Tabela Integrada'!$B:$R,8,0))*$B28/100),"")</f>
        <v/>
      </c>
      <c r="I28" s="13" t="str">
        <f>IFERROR(((VLOOKUP($A28,'Tabela Integrada'!$B:$R,9,0))*$B28/100),"")</f>
        <v/>
      </c>
      <c r="J28" s="13" t="str">
        <f>IFERROR(((VLOOKUP($A28,'Tabela Integrada'!$B:$R,10,0))*$B28/100),"")</f>
        <v/>
      </c>
      <c r="K28" s="13" t="str">
        <f>IFERROR(((VLOOKUP($A28,'Tabela Integrada'!$B:$R,11,0))*$B28/100),"")</f>
        <v/>
      </c>
      <c r="L28" s="13" t="str">
        <f>IFERROR(((VLOOKUP($A28,'Tabela Integrada'!$B:$R,12,0))*$B28/100),"")</f>
        <v/>
      </c>
      <c r="M28" s="13" t="str">
        <f>IFERROR(((VLOOKUP($A28,'Tabela Integrada'!$B:$R,13,0))*$B28/100),"")</f>
        <v/>
      </c>
      <c r="N28" s="13" t="str">
        <f>IFERROR(((VLOOKUP($A28,'Tabela Integrada'!$B:$R,14,0))*$B28/100),"")</f>
        <v/>
      </c>
    </row>
    <row r="29" spans="1:14" x14ac:dyDescent="0.3">
      <c r="A29" s="1">
        <f>A16</f>
        <v>0</v>
      </c>
      <c r="B29" s="12">
        <f>C16/D4</f>
        <v>0</v>
      </c>
      <c r="C29" s="13" t="str">
        <f>IFERROR(((VLOOKUP($A29,'Tabela Integrada'!$B:$R,3,0))*B29/100),"")</f>
        <v/>
      </c>
      <c r="D29" s="13" t="str">
        <f>IFERROR(((VLOOKUP($A29,'Tabela Integrada'!$B:$R,4,0))*$B29/100),"")</f>
        <v/>
      </c>
      <c r="E29" s="13" t="str">
        <f>IFERROR(((VLOOKUP($A29,'Tabela Integrada'!$B:$R,5,0))*$B29/100),"")</f>
        <v/>
      </c>
      <c r="F29" s="13" t="str">
        <f>IFERROR(((VLOOKUP($A29,'Tabela Integrada'!$B:$R,6,0))*$B29/100),"")</f>
        <v/>
      </c>
      <c r="G29" s="13" t="str">
        <f>IFERROR(((VLOOKUP($A29,'Tabela Integrada'!$B:$R,7,0))*$B29/100),"")</f>
        <v/>
      </c>
      <c r="H29" s="13" t="str">
        <f>IFERROR(((VLOOKUP($A29,'Tabela Integrada'!$B:$R,8,0))*$B29/100),"")</f>
        <v/>
      </c>
      <c r="I29" s="13" t="str">
        <f>IFERROR(((VLOOKUP($A29,'Tabela Integrada'!$B:$R,9,0))*$B29/100),"")</f>
        <v/>
      </c>
      <c r="J29" s="13" t="str">
        <f>IFERROR(((VLOOKUP($A29,'Tabela Integrada'!$B:$R,10,0))*$B29/100),"")</f>
        <v/>
      </c>
      <c r="K29" s="13" t="str">
        <f>IFERROR(((VLOOKUP($A29,'Tabela Integrada'!$B:$R,11,0))*$B29/100),"")</f>
        <v/>
      </c>
      <c r="L29" s="13" t="str">
        <f>IFERROR(((VLOOKUP($A29,'Tabela Integrada'!$B:$R,12,0))*$B29/100),"")</f>
        <v/>
      </c>
      <c r="M29" s="13" t="str">
        <f>IFERROR(((VLOOKUP($A29,'Tabela Integrada'!$B:$R,13,0))*$B29/100),"")</f>
        <v/>
      </c>
      <c r="N29" s="13" t="str">
        <f>IFERROR(((VLOOKUP($A29,'Tabela Integrada'!$B:$R,14,0))*$B29/100),"")</f>
        <v/>
      </c>
    </row>
    <row r="30" spans="1:14" x14ac:dyDescent="0.3">
      <c r="A30" s="1">
        <f>A17</f>
        <v>0</v>
      </c>
      <c r="B30" s="12">
        <f>C17/D4</f>
        <v>0</v>
      </c>
      <c r="C30" s="13" t="str">
        <f>IFERROR(((VLOOKUP($A30,'Tabela Integrada'!$B:$R,3,0))*B30/100),"")</f>
        <v/>
      </c>
      <c r="D30" s="13" t="str">
        <f>IFERROR(((VLOOKUP($A30,'Tabela Integrada'!$B:$R,4,0))*$B30/100),"")</f>
        <v/>
      </c>
      <c r="E30" s="13" t="str">
        <f>IFERROR(((VLOOKUP($A30,'Tabela Integrada'!$B:$R,5,0))*$B30/100),"")</f>
        <v/>
      </c>
      <c r="F30" s="13" t="str">
        <f>IFERROR(((VLOOKUP($A30,'Tabela Integrada'!$B:$R,6,0))*$B30/100),"")</f>
        <v/>
      </c>
      <c r="G30" s="13" t="str">
        <f>IFERROR(((VLOOKUP($A30,'Tabela Integrada'!$B:$R,7,0))*$B30/100),"")</f>
        <v/>
      </c>
      <c r="H30" s="13" t="str">
        <f>IFERROR(((VLOOKUP($A30,'Tabela Integrada'!$B:$R,8,0))*$B30/100),"")</f>
        <v/>
      </c>
      <c r="I30" s="13" t="str">
        <f>IFERROR(((VLOOKUP($A30,'Tabela Integrada'!$B:$R,9,0))*$B30/100),"")</f>
        <v/>
      </c>
      <c r="J30" s="13" t="str">
        <f>IFERROR(((VLOOKUP($A30,'Tabela Integrada'!$B:$R,10,0))*$B30/100),"")</f>
        <v/>
      </c>
      <c r="K30" s="13" t="str">
        <f>IFERROR(((VLOOKUP($A30,'Tabela Integrada'!$B:$R,11,0))*$B30/100),"")</f>
        <v/>
      </c>
      <c r="L30" s="13" t="str">
        <f>IFERROR(((VLOOKUP($A30,'Tabela Integrada'!$B:$R,12,0))*$B30/100),"")</f>
        <v/>
      </c>
      <c r="M30" s="13" t="str">
        <f>IFERROR(((VLOOKUP($A30,'Tabela Integrada'!$B:$R,13,0))*$B30/100),"")</f>
        <v/>
      </c>
      <c r="N30" s="13" t="str">
        <f>IFERROR(((VLOOKUP($A30,'Tabela Integrada'!$B:$R,14,0))*$B30/100),"")</f>
        <v/>
      </c>
    </row>
    <row r="31" spans="1:14" x14ac:dyDescent="0.3">
      <c r="A31" s="1">
        <f>A18</f>
        <v>0</v>
      </c>
      <c r="B31" s="12">
        <f>C18/D4</f>
        <v>0</v>
      </c>
      <c r="C31" s="13" t="str">
        <f>IFERROR(((VLOOKUP($A31,'Tabela Integrada'!$B:$R,3,0))*B31/100),"")</f>
        <v/>
      </c>
      <c r="D31" s="13" t="str">
        <f>IFERROR(((VLOOKUP($A31,'Tabela Integrada'!$B:$R,4,0))*$B31/100),"")</f>
        <v/>
      </c>
      <c r="E31" s="13" t="str">
        <f>IFERROR(((VLOOKUP($A31,'Tabela Integrada'!$B:$R,5,0))*$B31/100),"")</f>
        <v/>
      </c>
      <c r="F31" s="13" t="str">
        <f>IFERROR(((VLOOKUP($A31,'Tabela Integrada'!$B:$R,6,0))*$B31/100),"")</f>
        <v/>
      </c>
      <c r="G31" s="13" t="str">
        <f>IFERROR(((VLOOKUP($A31,'Tabela Integrada'!$B:$R,7,0))*$B31/100),"")</f>
        <v/>
      </c>
      <c r="H31" s="13" t="str">
        <f>IFERROR(((VLOOKUP($A31,'Tabela Integrada'!$B:$R,8,0))*$B31/100),"")</f>
        <v/>
      </c>
      <c r="I31" s="13" t="str">
        <f>IFERROR(((VLOOKUP($A31,'Tabela Integrada'!$B:$R,9,0))*$B31/100),"")</f>
        <v/>
      </c>
      <c r="J31" s="13" t="str">
        <f>IFERROR(((VLOOKUP($A31,'Tabela Integrada'!$B:$R,10,0))*$B31/100),"")</f>
        <v/>
      </c>
      <c r="K31" s="13" t="str">
        <f>IFERROR(((VLOOKUP($A31,'Tabela Integrada'!$B:$R,11,0))*$B31/100),"")</f>
        <v/>
      </c>
      <c r="L31" s="13" t="str">
        <f>IFERROR(((VLOOKUP($A31,'Tabela Integrada'!$B:$R,12,0))*$B31/100),"")</f>
        <v/>
      </c>
      <c r="M31" s="13" t="str">
        <f>IFERROR(((VLOOKUP($A31,'Tabela Integrada'!$B:$R,13,0))*$B31/100),"")</f>
        <v/>
      </c>
      <c r="N31" s="13" t="str">
        <f>IFERROR(((VLOOKUP($A31,'Tabela Integrada'!$B:$R,14,0))*$B31/100),"")</f>
        <v/>
      </c>
    </row>
    <row r="32" spans="1:14" ht="15.6" x14ac:dyDescent="0.3">
      <c r="A32" s="14" t="s">
        <v>43</v>
      </c>
      <c r="B32" s="15">
        <f>SUM(B22:B31)</f>
        <v>193.43571428571428</v>
      </c>
      <c r="C32" s="15">
        <f>SUM(C22:C31)</f>
        <v>65.832534782608704</v>
      </c>
      <c r="D32" s="15">
        <f>SUM(D22:D31)</f>
        <v>14.772857142857145</v>
      </c>
      <c r="E32" s="15">
        <f>SUM(E22:E31)</f>
        <v>2.5504658385093126</v>
      </c>
      <c r="F32" s="15">
        <f>SUM(F22:F31)</f>
        <v>0.33428571428571369</v>
      </c>
      <c r="G32" s="15">
        <f>SUM(G22:G31)</f>
        <v>0</v>
      </c>
      <c r="H32" s="15">
        <f>SUM(H22:H31)</f>
        <v>0</v>
      </c>
      <c r="I32" s="15">
        <f>SUM(I22:I31)</f>
        <v>6.139285714285708</v>
      </c>
      <c r="J32" s="15">
        <f>SUM(J22:J31)</f>
        <v>43.47</v>
      </c>
      <c r="K32" s="15">
        <f>SUM(K22:K31)</f>
        <v>0.35357142857142793</v>
      </c>
      <c r="L32" s="15">
        <f>SUM(L22:L31)</f>
        <v>141.99666107142878</v>
      </c>
      <c r="M32" s="15">
        <f>SUM(M22:M31)</f>
        <v>725.55989978571358</v>
      </c>
      <c r="N32" s="15">
        <f>SUM(N22:N31)</f>
        <v>0</v>
      </c>
    </row>
    <row r="35" spans="1:3" ht="24.75" customHeight="1" x14ac:dyDescent="0.3">
      <c r="A35" s="103" t="s">
        <v>44</v>
      </c>
      <c r="B35" s="103"/>
      <c r="C35" s="103"/>
    </row>
    <row r="36" spans="1:3" x14ac:dyDescent="0.3">
      <c r="A36" s="16"/>
      <c r="B36" s="16" t="s">
        <v>45</v>
      </c>
      <c r="C36" s="16" t="s">
        <v>46</v>
      </c>
    </row>
    <row r="37" spans="1:3" x14ac:dyDescent="0.3">
      <c r="A37" s="100" t="s">
        <v>47</v>
      </c>
      <c r="B37" s="17">
        <f>D32</f>
        <v>14.772857142857145</v>
      </c>
      <c r="C37" s="17">
        <f>B37*100/B40</f>
        <v>83.662841313810858</v>
      </c>
    </row>
    <row r="38" spans="1:3" x14ac:dyDescent="0.3">
      <c r="A38" s="100" t="s">
        <v>48</v>
      </c>
      <c r="B38" s="17">
        <f>E32</f>
        <v>2.5504658385093126</v>
      </c>
      <c r="C38" s="17">
        <f>B38*100/B40</f>
        <v>14.444004748713867</v>
      </c>
    </row>
    <row r="39" spans="1:3" x14ac:dyDescent="0.3">
      <c r="A39" s="100" t="s">
        <v>49</v>
      </c>
      <c r="B39" s="17">
        <f>F32</f>
        <v>0.33428571428571369</v>
      </c>
      <c r="C39" s="17">
        <f>B39*100/B40</f>
        <v>1.8931539374752637</v>
      </c>
    </row>
    <row r="40" spans="1:3" x14ac:dyDescent="0.3">
      <c r="A40" s="100" t="s">
        <v>50</v>
      </c>
      <c r="B40" s="17">
        <f>SUM(B37:B39)</f>
        <v>17.657608695652172</v>
      </c>
      <c r="C40" s="17">
        <f>SUM(C37:C39)</f>
        <v>99.999999999999986</v>
      </c>
    </row>
  </sheetData>
  <mergeCells count="5">
    <mergeCell ref="A20:N20"/>
    <mergeCell ref="A35:C35"/>
    <mergeCell ref="B3:F3"/>
    <mergeCell ref="A2:F2"/>
    <mergeCell ref="A1:E1"/>
  </mergeCells>
  <dataValidations count="1">
    <dataValidation type="list" allowBlank="1" showInputMessage="1" showErrorMessage="1" sqref="A9:A18 A22:A31" xr:uid="{00000000-0002-0000-0600-000000000000}">
      <formula1>'Cenoura Alho e Óleo'!Alimento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0"/>
  <sheetViews>
    <sheetView zoomScale="90" zoomScaleNormal="90" workbookViewId="0">
      <selection activeCell="G5" sqref="G5"/>
    </sheetView>
  </sheetViews>
  <sheetFormatPr defaultRowHeight="14.4" x14ac:dyDescent="0.3"/>
  <cols>
    <col min="1" max="1" width="18.88671875" bestFit="1" customWidth="1"/>
    <col min="2" max="2" width="12.5546875" bestFit="1" customWidth="1"/>
    <col min="3" max="4" width="20.88671875" bestFit="1" customWidth="1"/>
    <col min="5" max="6" width="23.6640625" bestFit="1" customWidth="1"/>
    <col min="7" max="7" width="16.5546875" bestFit="1" customWidth="1"/>
    <col min="8" max="8" width="10" bestFit="1" customWidth="1"/>
    <col min="9" max="9" width="5.44140625" bestFit="1" customWidth="1"/>
    <col min="10" max="10" width="6.109375" bestFit="1" customWidth="1"/>
    <col min="11" max="11" width="5.77734375" bestFit="1" customWidth="1"/>
    <col min="12" max="12" width="6.109375" bestFit="1" customWidth="1"/>
    <col min="13" max="13" width="8.33203125" bestFit="1" customWidth="1"/>
    <col min="14" max="14" width="5.21875" bestFit="1" customWidth="1"/>
    <col min="15" max="1025" width="8.6640625" customWidth="1"/>
  </cols>
  <sheetData>
    <row r="1" spans="1:14" ht="61.5" customHeight="1" x14ac:dyDescent="0.3">
      <c r="A1" s="104" t="s">
        <v>0</v>
      </c>
      <c r="B1" s="104"/>
      <c r="C1" s="104"/>
      <c r="D1" s="104"/>
      <c r="E1" s="104"/>
      <c r="F1" s="11"/>
    </row>
    <row r="2" spans="1:14" ht="30" customHeight="1" x14ac:dyDescent="0.3">
      <c r="A2" s="108" t="s">
        <v>76</v>
      </c>
      <c r="B2" s="108"/>
      <c r="C2" s="108"/>
      <c r="D2" s="108"/>
      <c r="E2" s="108"/>
      <c r="F2" s="108"/>
      <c r="G2" s="101"/>
      <c r="H2" s="101"/>
      <c r="I2" s="101"/>
      <c r="J2" s="101"/>
      <c r="K2" s="101"/>
      <c r="L2" s="101"/>
      <c r="M2" s="101"/>
      <c r="N2" s="101"/>
    </row>
    <row r="3" spans="1:14" ht="15.6" x14ac:dyDescent="0.3">
      <c r="A3" s="2" t="s">
        <v>2</v>
      </c>
      <c r="B3" s="109">
        <v>44508</v>
      </c>
      <c r="C3" s="110"/>
      <c r="D3" s="110"/>
      <c r="E3" s="110"/>
      <c r="F3" s="111"/>
    </row>
    <row r="4" spans="1:14" x14ac:dyDescent="0.3">
      <c r="A4" s="3" t="s">
        <v>3</v>
      </c>
      <c r="B4" s="95" t="s">
        <v>74</v>
      </c>
      <c r="C4" s="3" t="s">
        <v>5</v>
      </c>
      <c r="D4" s="4">
        <f>D5/D6</f>
        <v>145.45454545454547</v>
      </c>
      <c r="E4" s="5" t="s">
        <v>6</v>
      </c>
      <c r="F4" s="96">
        <f>SUM(F9:F18)</f>
        <v>4.32</v>
      </c>
    </row>
    <row r="5" spans="1:14" x14ac:dyDescent="0.3">
      <c r="A5" s="5" t="s">
        <v>7</v>
      </c>
      <c r="B5" s="95" t="s">
        <v>57</v>
      </c>
      <c r="C5" s="3" t="s">
        <v>9</v>
      </c>
      <c r="D5" s="6">
        <v>8000</v>
      </c>
      <c r="E5" s="5" t="s">
        <v>10</v>
      </c>
      <c r="F5" s="96">
        <f>F4/D4</f>
        <v>2.9700000000000001E-2</v>
      </c>
    </row>
    <row r="6" spans="1:14" x14ac:dyDescent="0.3">
      <c r="A6" s="5" t="s">
        <v>11</v>
      </c>
      <c r="B6" s="95" t="s">
        <v>12</v>
      </c>
      <c r="C6" s="7" t="s">
        <v>13</v>
      </c>
      <c r="D6" s="8">
        <v>55</v>
      </c>
      <c r="E6" s="5" t="s">
        <v>14</v>
      </c>
      <c r="F6" s="95"/>
    </row>
    <row r="8" spans="1:14" x14ac:dyDescent="0.3">
      <c r="A8" s="3" t="s">
        <v>15</v>
      </c>
      <c r="B8" s="3" t="s">
        <v>16</v>
      </c>
      <c r="C8" s="3" t="s">
        <v>17</v>
      </c>
      <c r="D8" s="3" t="s">
        <v>18</v>
      </c>
      <c r="E8" s="3" t="s">
        <v>19</v>
      </c>
      <c r="F8" s="3" t="s">
        <v>20</v>
      </c>
    </row>
    <row r="9" spans="1:14" x14ac:dyDescent="0.3">
      <c r="A9" s="1" t="s">
        <v>77</v>
      </c>
      <c r="B9" s="97"/>
      <c r="C9" s="18">
        <v>11.895</v>
      </c>
      <c r="D9" s="1">
        <f>IFERROR(VLOOKUP(A9,'Tabela Integrada'!$B:$R,17,0),"")</f>
        <v>1.5</v>
      </c>
      <c r="E9" s="1">
        <f>IFERROR((C9*D9),"")</f>
        <v>17.842500000000001</v>
      </c>
      <c r="F9" s="119">
        <f>'Tabela Integrada'!Q51</f>
        <v>3</v>
      </c>
    </row>
    <row r="10" spans="1:14" x14ac:dyDescent="0.3">
      <c r="A10" s="1" t="s">
        <v>59</v>
      </c>
      <c r="B10" s="97"/>
      <c r="C10" s="1">
        <v>30</v>
      </c>
      <c r="D10" s="1">
        <f>IFERROR(VLOOKUP(A10,'Tabela Integrada'!$B:$R,17,0),"")</f>
        <v>1</v>
      </c>
      <c r="E10" s="1">
        <f>IFERROR((C10*D10),"")</f>
        <v>30</v>
      </c>
      <c r="F10" s="119">
        <f>'Tabela Integrada'!Q33</f>
        <v>1.32</v>
      </c>
    </row>
    <row r="11" spans="1:14" x14ac:dyDescent="0.3">
      <c r="A11" s="1"/>
      <c r="B11" s="1"/>
      <c r="C11" s="1"/>
      <c r="D11" s="1"/>
      <c r="E11" s="1"/>
      <c r="F11" s="1"/>
    </row>
    <row r="12" spans="1:14" x14ac:dyDescent="0.3">
      <c r="A12" s="1"/>
      <c r="B12" s="1"/>
      <c r="C12" s="1"/>
      <c r="D12" s="1"/>
      <c r="E12" s="1"/>
      <c r="F12" s="1"/>
    </row>
    <row r="13" spans="1:14" x14ac:dyDescent="0.3">
      <c r="A13" s="1"/>
      <c r="B13" s="1"/>
      <c r="C13" s="1"/>
      <c r="D13" s="1"/>
      <c r="E13" s="1"/>
      <c r="F13" s="1"/>
    </row>
    <row r="14" spans="1:14" x14ac:dyDescent="0.3">
      <c r="A14" s="1"/>
      <c r="B14" s="1"/>
      <c r="C14" s="1"/>
      <c r="D14" s="1"/>
      <c r="E14" s="1"/>
      <c r="F14" s="1"/>
    </row>
    <row r="15" spans="1:14" x14ac:dyDescent="0.3">
      <c r="A15" s="1"/>
      <c r="B15" s="1"/>
      <c r="C15" s="1"/>
      <c r="D15" s="1"/>
      <c r="E15" s="1"/>
      <c r="F15" s="1"/>
    </row>
    <row r="16" spans="1:14" x14ac:dyDescent="0.3">
      <c r="A16" s="1"/>
      <c r="B16" s="1"/>
      <c r="C16" s="1"/>
      <c r="D16" s="1"/>
      <c r="E16" s="1"/>
      <c r="F16" s="1"/>
    </row>
    <row r="17" spans="1:14" x14ac:dyDescent="0.3">
      <c r="A17" s="1"/>
      <c r="B17" s="1"/>
      <c r="C17" s="1"/>
      <c r="D17" s="1" t="str">
        <f>IFERROR(VLOOKUP(A17,'Tabela Integrada'!$B:$R,17,0),"")</f>
        <v/>
      </c>
      <c r="E17" s="1" t="str">
        <f t="shared" ref="E17:E18" si="0">IFERROR((C17*D17),"")</f>
        <v/>
      </c>
      <c r="F17" s="1"/>
    </row>
    <row r="18" spans="1:14" x14ac:dyDescent="0.3">
      <c r="A18" s="1"/>
      <c r="B18" s="1"/>
      <c r="C18" s="1"/>
      <c r="D18" s="1" t="str">
        <f>IFERROR(VLOOKUP(A18,'Tabela Integrada'!$B:$R,17,0),"")</f>
        <v/>
      </c>
      <c r="E18" s="1" t="str">
        <f t="shared" si="0"/>
        <v/>
      </c>
      <c r="F18" s="1"/>
    </row>
    <row r="19" spans="1:14" x14ac:dyDescent="0.3">
      <c r="F19" s="9"/>
    </row>
    <row r="20" spans="1:14" ht="33" customHeight="1" x14ac:dyDescent="0.3">
      <c r="A20" s="107" t="s">
        <v>27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</row>
    <row r="21" spans="1:14" s="11" customFormat="1" ht="28.8" x14ac:dyDescent="0.3">
      <c r="A21" s="10" t="s">
        <v>28</v>
      </c>
      <c r="B21" s="10" t="s">
        <v>29</v>
      </c>
      <c r="C21" s="10" t="s">
        <v>30</v>
      </c>
      <c r="D21" s="10" t="s">
        <v>31</v>
      </c>
      <c r="E21" s="10" t="s">
        <v>32</v>
      </c>
      <c r="F21" s="10" t="s">
        <v>33</v>
      </c>
      <c r="G21" s="10" t="s">
        <v>34</v>
      </c>
      <c r="H21" s="10" t="s">
        <v>35</v>
      </c>
      <c r="I21" s="10" t="s">
        <v>36</v>
      </c>
      <c r="J21" s="10" t="s">
        <v>37</v>
      </c>
      <c r="K21" s="10" t="s">
        <v>38</v>
      </c>
      <c r="L21" s="10" t="s">
        <v>39</v>
      </c>
      <c r="M21" s="10" t="s">
        <v>40</v>
      </c>
      <c r="N21" s="10" t="s">
        <v>41</v>
      </c>
    </row>
    <row r="22" spans="1:14" x14ac:dyDescent="0.3">
      <c r="A22" s="1" t="s">
        <v>77</v>
      </c>
      <c r="B22" s="12">
        <f>C9/D4</f>
        <v>8.1778124999999993E-2</v>
      </c>
      <c r="C22" s="13">
        <f>IFERROR(((VLOOKUP($A22,'Tabela Integrada'!$B:$R,3,0))*$B22/100),"")</f>
        <v>2.2126459576494582E-2</v>
      </c>
      <c r="D22" s="13">
        <f>IFERROR(((VLOOKUP($A22,'Tabela Integrada'!$B:$R,4,0))*$B22/100),"")</f>
        <v>3.5438372690217348E-3</v>
      </c>
      <c r="E22" s="13">
        <f>IFERROR(((VLOOKUP($A22,'Tabela Integrada'!$B:$R,5,0))*$B22/100),"")</f>
        <v>2.3496396059782595E-3</v>
      </c>
      <c r="F22" s="13">
        <f>IFERROR(((VLOOKUP($A22,'Tabela Integrada'!$B:$R,6,0))*$B22/100),"")</f>
        <v>4.4705375000000019E-4</v>
      </c>
      <c r="G22" s="13">
        <f>IFERROR(((VLOOKUP($A22,'Tabela Integrada'!$B:$R,7,0))*$B22/100),"")</f>
        <v>0</v>
      </c>
      <c r="H22" s="13">
        <f>IFERROR(((VLOOKUP($A22,'Tabela Integrada'!$B:$R,8,0))*$B22/100),"")</f>
        <v>0</v>
      </c>
      <c r="I22" s="13">
        <f>IFERROR(((VLOOKUP($A22,'Tabela Integrada'!$B:$R,9,0))*$B22/100),"")</f>
        <v>2.5514775000000001E-3</v>
      </c>
      <c r="J22" s="13">
        <f>IFERROR(((VLOOKUP($A22,'Tabela Integrada'!$B:$R,10,0))*$B22/100),"")</f>
        <v>0.10701976106250001</v>
      </c>
      <c r="K22" s="13">
        <f>IFERROR(((VLOOKUP($A22,'Tabela Integrada'!$B:$R,11,0))*$B22/100),"")</f>
        <v>3.7100009375000019E-4</v>
      </c>
      <c r="L22" s="13">
        <f>IFERROR(((VLOOKUP($A22,'Tabela Integrada'!$B:$R,12,0))*$B22/100),"")</f>
        <v>5.0465280937499997E-3</v>
      </c>
      <c r="M22" s="13">
        <f>IFERROR(((VLOOKUP($A22,'Tabela Integrada'!$B:$R,13,0))*$B22/100),"")</f>
        <v>0.32993111937500025</v>
      </c>
      <c r="N22" s="13">
        <f>IFERROR(((VLOOKUP($A22,'Tabela Integrada'!$B:$R,14,0))*$B22/100),"")</f>
        <v>0</v>
      </c>
    </row>
    <row r="23" spans="1:14" x14ac:dyDescent="0.3">
      <c r="A23" s="1" t="str">
        <f>A10</f>
        <v>Sal dietético</v>
      </c>
      <c r="B23" s="12">
        <f>C10/D4</f>
        <v>0.20624999999999999</v>
      </c>
      <c r="C23" s="13">
        <f>IFERROR(((VLOOKUP($A23,'Tabela Integrada'!$B:$R,3,0))*B23/100),"")</f>
        <v>0</v>
      </c>
      <c r="D23" s="13">
        <f>IFERROR(((VLOOKUP($A23,'Tabela Integrada'!$B:$R,4,0))*$B23/100),"")</f>
        <v>0</v>
      </c>
      <c r="E23" s="13">
        <f>IFERROR(((VLOOKUP($A23,'Tabela Integrada'!$B:$R,5,0))*$B23/100),"")</f>
        <v>0</v>
      </c>
      <c r="F23" s="13">
        <f>IFERROR(((VLOOKUP($A23,'Tabela Integrada'!$B:$R,6,0))*$B23/100),"")</f>
        <v>0</v>
      </c>
      <c r="G23" s="13">
        <f>IFERROR(((VLOOKUP($A23,'Tabela Integrada'!$B:$R,7,0))*$B23/100),"")</f>
        <v>0</v>
      </c>
      <c r="H23" s="13">
        <f>IFERROR(((VLOOKUP($A23,'Tabela Integrada'!$B:$R,8,0))*$B23/100),"")</f>
        <v>0</v>
      </c>
      <c r="I23" s="13">
        <f>IFERROR(((VLOOKUP($A23,'Tabela Integrada'!$B:$R,9,0))*$B23/100),"")</f>
        <v>0</v>
      </c>
      <c r="J23" s="13">
        <f>IFERROR(((VLOOKUP($A23,'Tabela Integrada'!$B:$R,10,0))*$B23/100),"")</f>
        <v>0</v>
      </c>
      <c r="K23" s="13">
        <f>IFERROR(((VLOOKUP($A23,'Tabela Integrada'!$B:$R,11,0))*$B23/100),"")</f>
        <v>0</v>
      </c>
      <c r="L23" s="13">
        <f>IFERROR(((VLOOKUP($A23,'Tabela Integrada'!$B:$R,12,0))*$B23/100),"")</f>
        <v>48.327513437500066</v>
      </c>
      <c r="M23" s="13">
        <f>IFERROR(((VLOOKUP($A23,'Tabela Integrada'!$B:$R,13,0))*$B23/100),"")</f>
        <v>42.214501312499998</v>
      </c>
      <c r="N23" s="13">
        <f>IFERROR(((VLOOKUP($A23,'Tabela Integrada'!$B:$R,14,0))*$B23/100),"")</f>
        <v>0</v>
      </c>
    </row>
    <row r="24" spans="1:14" x14ac:dyDescent="0.3">
      <c r="A24" s="1">
        <f>A11</f>
        <v>0</v>
      </c>
      <c r="B24" s="12">
        <f>C11/D4</f>
        <v>0</v>
      </c>
      <c r="C24" s="13" t="str">
        <f>IFERROR(((VLOOKUP($A24,'Tabela Integrada'!$B:$R,3,0))*B24/100),"")</f>
        <v/>
      </c>
      <c r="D24" s="13" t="str">
        <f>IFERROR(((VLOOKUP($A24,'Tabela Integrada'!$B:$R,4,0))*$B24/100),"")</f>
        <v/>
      </c>
      <c r="E24" s="13" t="str">
        <f>IFERROR(((VLOOKUP($A24,'Tabela Integrada'!$B:$R,5,0))*$B24/100),"")</f>
        <v/>
      </c>
      <c r="F24" s="13" t="str">
        <f>IFERROR(((VLOOKUP($A24,'Tabela Integrada'!$B:$R,6,0))*$B24/100),"")</f>
        <v/>
      </c>
      <c r="G24" s="13" t="str">
        <f>IFERROR(((VLOOKUP($A24,'Tabela Integrada'!$B:$R,7,0))*$B24/100),"")</f>
        <v/>
      </c>
      <c r="H24" s="13" t="str">
        <f>IFERROR(((VLOOKUP($A24,'Tabela Integrada'!$B:$R,8,0))*$B24/100),"")</f>
        <v/>
      </c>
      <c r="I24" s="13" t="str">
        <f>IFERROR(((VLOOKUP($A24,'Tabela Integrada'!$B:$R,9,0))*$B24/100),"")</f>
        <v/>
      </c>
      <c r="J24" s="13" t="str">
        <f>IFERROR(((VLOOKUP($A24,'Tabela Integrada'!$B:$R,10,0))*$B24/100),"")</f>
        <v/>
      </c>
      <c r="K24" s="13" t="str">
        <f>IFERROR(((VLOOKUP($A24,'Tabela Integrada'!$B:$R,11,0))*$B24/100),"")</f>
        <v/>
      </c>
      <c r="L24" s="13" t="str">
        <f>IFERROR(((VLOOKUP($A24,'Tabela Integrada'!$B:$R,12,0))*$B24/100),"")</f>
        <v/>
      </c>
      <c r="M24" s="13" t="str">
        <f>IFERROR(((VLOOKUP($A24,'Tabela Integrada'!$B:$R,13,0))*$B24/100),"")</f>
        <v/>
      </c>
      <c r="N24" s="13" t="str">
        <f>IFERROR(((VLOOKUP($A24,'Tabela Integrada'!$B:$R,14,0))*$B24/100),"")</f>
        <v/>
      </c>
    </row>
    <row r="25" spans="1:14" x14ac:dyDescent="0.3">
      <c r="A25" s="1">
        <f>A12</f>
        <v>0</v>
      </c>
      <c r="B25" s="12">
        <f>C12/D4</f>
        <v>0</v>
      </c>
      <c r="C25" s="13" t="str">
        <f>IFERROR(((VLOOKUP($A25,'Tabela Integrada'!$B:$R,3,0))*B25/100),"")</f>
        <v/>
      </c>
      <c r="D25" s="13" t="str">
        <f>IFERROR(((VLOOKUP($A25,'Tabela Integrada'!$B:$R,4,0))*$B25/100),"")</f>
        <v/>
      </c>
      <c r="E25" s="13" t="str">
        <f>IFERROR(((VLOOKUP($A25,'Tabela Integrada'!$B:$R,5,0))*$B25/100),"")</f>
        <v/>
      </c>
      <c r="F25" s="13" t="str">
        <f>IFERROR(((VLOOKUP($A25,'Tabela Integrada'!$B:$R,6,0))*$B25/100),"")</f>
        <v/>
      </c>
      <c r="G25" s="13" t="str">
        <f>IFERROR(((VLOOKUP($A25,'Tabela Integrada'!$B:$R,7,0))*$B25/100),"")</f>
        <v/>
      </c>
      <c r="H25" s="13" t="str">
        <f>IFERROR(((VLOOKUP($A25,'Tabela Integrada'!$B:$R,8,0))*$B25/100),"")</f>
        <v/>
      </c>
      <c r="I25" s="13" t="str">
        <f>IFERROR(((VLOOKUP($A25,'Tabela Integrada'!$B:$R,9,0))*$B25/100),"")</f>
        <v/>
      </c>
      <c r="J25" s="13" t="str">
        <f>IFERROR(((VLOOKUP($A25,'Tabela Integrada'!$B:$R,10,0))*$B25/100),"")</f>
        <v/>
      </c>
      <c r="K25" s="13" t="str">
        <f>IFERROR(((VLOOKUP($A25,'Tabela Integrada'!$B:$R,11,0))*$B25/100),"")</f>
        <v/>
      </c>
      <c r="L25" s="13" t="str">
        <f>IFERROR(((VLOOKUP($A25,'Tabela Integrada'!$B:$R,12,0))*$B25/100),"")</f>
        <v/>
      </c>
      <c r="M25" s="13" t="str">
        <f>IFERROR(((VLOOKUP($A25,'Tabela Integrada'!$B:$R,13,0))*$B25/100),"")</f>
        <v/>
      </c>
      <c r="N25" s="13" t="str">
        <f>IFERROR(((VLOOKUP($A25,'Tabela Integrada'!$B:$R,14,0))*$B25/100),"")</f>
        <v/>
      </c>
    </row>
    <row r="26" spans="1:14" x14ac:dyDescent="0.3">
      <c r="A26" s="1">
        <f>A13</f>
        <v>0</v>
      </c>
      <c r="B26" s="12">
        <f>C13/D4</f>
        <v>0</v>
      </c>
      <c r="C26" s="13" t="str">
        <f>IFERROR(((VLOOKUP($A26,'Tabela Integrada'!$B:$R,3,0))*B26/100),"")</f>
        <v/>
      </c>
      <c r="D26" s="13" t="str">
        <f>IFERROR(((VLOOKUP($A26,'Tabela Integrada'!$B:$R,4,0))*$B26/100),"")</f>
        <v/>
      </c>
      <c r="E26" s="13" t="str">
        <f>IFERROR(((VLOOKUP($A26,'Tabela Integrada'!$B:$R,5,0))*$B26/100),"")</f>
        <v/>
      </c>
      <c r="F26" s="13" t="str">
        <f>IFERROR(((VLOOKUP($A26,'Tabela Integrada'!$B:$R,6,0))*$B26/100),"")</f>
        <v/>
      </c>
      <c r="G26" s="13" t="str">
        <f>IFERROR(((VLOOKUP($A26,'Tabela Integrada'!$B:$R,7,0))*$B26/100),"")</f>
        <v/>
      </c>
      <c r="H26" s="13" t="str">
        <f>IFERROR(((VLOOKUP($A26,'Tabela Integrada'!$B:$R,8,0))*$B26/100),"")</f>
        <v/>
      </c>
      <c r="I26" s="13" t="str">
        <f>IFERROR(((VLOOKUP($A26,'Tabela Integrada'!$B:$R,9,0))*$B26/100),"")</f>
        <v/>
      </c>
      <c r="J26" s="13" t="str">
        <f>IFERROR(((VLOOKUP($A26,'Tabela Integrada'!$B:$R,10,0))*$B26/100),"")</f>
        <v/>
      </c>
      <c r="K26" s="13" t="str">
        <f>IFERROR(((VLOOKUP($A26,'Tabela Integrada'!$B:$R,11,0))*$B26/100),"")</f>
        <v/>
      </c>
      <c r="L26" s="13" t="str">
        <f>IFERROR(((VLOOKUP($A26,'Tabela Integrada'!$B:$R,12,0))*$B26/100),"")</f>
        <v/>
      </c>
      <c r="M26" s="13" t="str">
        <f>IFERROR(((VLOOKUP($A26,'Tabela Integrada'!$B:$R,13,0))*$B26/100),"")</f>
        <v/>
      </c>
      <c r="N26" s="13" t="str">
        <f>IFERROR(((VLOOKUP($A26,'Tabela Integrada'!$B:$R,14,0))*$B26/100),"")</f>
        <v/>
      </c>
    </row>
    <row r="27" spans="1:14" x14ac:dyDescent="0.3">
      <c r="A27" s="1">
        <f>A14</f>
        <v>0</v>
      </c>
      <c r="B27" s="12">
        <f>C14/D4</f>
        <v>0</v>
      </c>
      <c r="C27" s="13" t="str">
        <f>IFERROR(((VLOOKUP($A27,'Tabela Integrada'!$B:$R,3,0))*B27/100),"")</f>
        <v/>
      </c>
      <c r="D27" s="13" t="str">
        <f>IFERROR(((VLOOKUP($A27,'Tabela Integrada'!$B:$R,4,0))*$B27/100),"")</f>
        <v/>
      </c>
      <c r="E27" s="13" t="str">
        <f>IFERROR(((VLOOKUP($A27,'Tabela Integrada'!$B:$R,5,0))*$B27/100),"")</f>
        <v/>
      </c>
      <c r="F27" s="13" t="str">
        <f>IFERROR(((VLOOKUP($A27,'Tabela Integrada'!$B:$R,6,0))*$B27/100),"")</f>
        <v/>
      </c>
      <c r="G27" s="13" t="str">
        <f>IFERROR(((VLOOKUP($A27,'Tabela Integrada'!$B:$R,7,0))*$B27/100),"")</f>
        <v/>
      </c>
      <c r="H27" s="13" t="str">
        <f>IFERROR(((VLOOKUP($A27,'Tabela Integrada'!$B:$R,8,0))*$B27/100),"")</f>
        <v/>
      </c>
      <c r="I27" s="13" t="str">
        <f>IFERROR(((VLOOKUP($A27,'Tabela Integrada'!$B:$R,9,0))*$B27/100),"")</f>
        <v/>
      </c>
      <c r="J27" s="13" t="str">
        <f>IFERROR(((VLOOKUP($A27,'Tabela Integrada'!$B:$R,10,0))*$B27/100),"")</f>
        <v/>
      </c>
      <c r="K27" s="13" t="str">
        <f>IFERROR(((VLOOKUP($A27,'Tabela Integrada'!$B:$R,11,0))*$B27/100),"")</f>
        <v/>
      </c>
      <c r="L27" s="13" t="str">
        <f>IFERROR(((VLOOKUP($A27,'Tabela Integrada'!$B:$R,12,0))*$B27/100),"")</f>
        <v/>
      </c>
      <c r="M27" s="13" t="str">
        <f>IFERROR(((VLOOKUP($A27,'Tabela Integrada'!$B:$R,13,0))*$B27/100),"")</f>
        <v/>
      </c>
      <c r="N27" s="13" t="str">
        <f>IFERROR(((VLOOKUP($A27,'Tabela Integrada'!$B:$R,14,0))*$B27/100),"")</f>
        <v/>
      </c>
    </row>
    <row r="28" spans="1:14" x14ac:dyDescent="0.3">
      <c r="A28" s="1">
        <f>A15</f>
        <v>0</v>
      </c>
      <c r="B28" s="12">
        <f>C15/D4</f>
        <v>0</v>
      </c>
      <c r="C28" s="13" t="str">
        <f>IFERROR(((VLOOKUP($A28,'Tabela Integrada'!$B:$R,3,0))*B28/100),"")</f>
        <v/>
      </c>
      <c r="D28" s="13" t="str">
        <f>IFERROR(((VLOOKUP($A28,'Tabela Integrada'!$B:$R,4,0))*$B28/100),"")</f>
        <v/>
      </c>
      <c r="E28" s="13" t="str">
        <f>IFERROR(((VLOOKUP($A28,'Tabela Integrada'!$B:$R,5,0))*$B28/100),"")</f>
        <v/>
      </c>
      <c r="F28" s="13" t="str">
        <f>IFERROR(((VLOOKUP($A28,'Tabela Integrada'!$B:$R,6,0))*$B28/100),"")</f>
        <v/>
      </c>
      <c r="G28" s="13" t="str">
        <f>IFERROR(((VLOOKUP($A28,'Tabela Integrada'!$B:$R,7,0))*$B28/100),"")</f>
        <v/>
      </c>
      <c r="H28" s="13" t="str">
        <f>IFERROR(((VLOOKUP($A28,'Tabela Integrada'!$B:$R,8,0))*$B28/100),"")</f>
        <v/>
      </c>
      <c r="I28" s="13" t="str">
        <f>IFERROR(((VLOOKUP($A28,'Tabela Integrada'!$B:$R,9,0))*$B28/100),"")</f>
        <v/>
      </c>
      <c r="J28" s="13" t="str">
        <f>IFERROR(((VLOOKUP($A28,'Tabela Integrada'!$B:$R,10,0))*$B28/100),"")</f>
        <v/>
      </c>
      <c r="K28" s="13" t="str">
        <f>IFERROR(((VLOOKUP($A28,'Tabela Integrada'!$B:$R,11,0))*$B28/100),"")</f>
        <v/>
      </c>
      <c r="L28" s="13" t="str">
        <f>IFERROR(((VLOOKUP($A28,'Tabela Integrada'!$B:$R,12,0))*$B28/100),"")</f>
        <v/>
      </c>
      <c r="M28" s="13" t="str">
        <f>IFERROR(((VLOOKUP($A28,'Tabela Integrada'!$B:$R,13,0))*$B28/100),"")</f>
        <v/>
      </c>
      <c r="N28" s="13" t="str">
        <f>IFERROR(((VLOOKUP($A28,'Tabela Integrada'!$B:$R,14,0))*$B28/100),"")</f>
        <v/>
      </c>
    </row>
    <row r="29" spans="1:14" x14ac:dyDescent="0.3">
      <c r="A29" s="1">
        <f>A16</f>
        <v>0</v>
      </c>
      <c r="B29" s="12">
        <f>C16/D4</f>
        <v>0</v>
      </c>
      <c r="C29" s="13" t="str">
        <f>IFERROR(((VLOOKUP($A29,'Tabela Integrada'!$B:$R,3,0))*B29/100),"")</f>
        <v/>
      </c>
      <c r="D29" s="13" t="str">
        <f>IFERROR(((VLOOKUP($A29,'Tabela Integrada'!$B:$R,4,0))*$B29/100),"")</f>
        <v/>
      </c>
      <c r="E29" s="13" t="str">
        <f>IFERROR(((VLOOKUP($A29,'Tabela Integrada'!$B:$R,5,0))*$B29/100),"")</f>
        <v/>
      </c>
      <c r="F29" s="13" t="str">
        <f>IFERROR(((VLOOKUP($A29,'Tabela Integrada'!$B:$R,6,0))*$B29/100),"")</f>
        <v/>
      </c>
      <c r="G29" s="13" t="str">
        <f>IFERROR(((VLOOKUP($A29,'Tabela Integrada'!$B:$R,7,0))*$B29/100),"")</f>
        <v/>
      </c>
      <c r="H29" s="13" t="str">
        <f>IFERROR(((VLOOKUP($A29,'Tabela Integrada'!$B:$R,8,0))*$B29/100),"")</f>
        <v/>
      </c>
      <c r="I29" s="13" t="str">
        <f>IFERROR(((VLOOKUP($A29,'Tabela Integrada'!$B:$R,9,0))*$B29/100),"")</f>
        <v/>
      </c>
      <c r="J29" s="13" t="str">
        <f>IFERROR(((VLOOKUP($A29,'Tabela Integrada'!$B:$R,10,0))*$B29/100),"")</f>
        <v/>
      </c>
      <c r="K29" s="13" t="str">
        <f>IFERROR(((VLOOKUP($A29,'Tabela Integrada'!$B:$R,11,0))*$B29/100),"")</f>
        <v/>
      </c>
      <c r="L29" s="13" t="str">
        <f>IFERROR(((VLOOKUP($A29,'Tabela Integrada'!$B:$R,12,0))*$B29/100),"")</f>
        <v/>
      </c>
      <c r="M29" s="13" t="str">
        <f>IFERROR(((VLOOKUP($A29,'Tabela Integrada'!$B:$R,13,0))*$B29/100),"")</f>
        <v/>
      </c>
      <c r="N29" s="13" t="str">
        <f>IFERROR(((VLOOKUP($A29,'Tabela Integrada'!$B:$R,14,0))*$B29/100),"")</f>
        <v/>
      </c>
    </row>
    <row r="30" spans="1:14" x14ac:dyDescent="0.3">
      <c r="A30" s="1">
        <f>A17</f>
        <v>0</v>
      </c>
      <c r="B30" s="12">
        <f>C17/D4</f>
        <v>0</v>
      </c>
      <c r="C30" s="13" t="str">
        <f>IFERROR(((VLOOKUP($A30,'Tabela Integrada'!$B:$R,3,0))*B30/100),"")</f>
        <v/>
      </c>
      <c r="D30" s="13" t="str">
        <f>IFERROR(((VLOOKUP($A30,'Tabela Integrada'!$B:$R,4,0))*$B30/100),"")</f>
        <v/>
      </c>
      <c r="E30" s="13" t="str">
        <f>IFERROR(((VLOOKUP($A30,'Tabela Integrada'!$B:$R,5,0))*$B30/100),"")</f>
        <v/>
      </c>
      <c r="F30" s="13" t="str">
        <f>IFERROR(((VLOOKUP($A30,'Tabela Integrada'!$B:$R,6,0))*$B30/100),"")</f>
        <v/>
      </c>
      <c r="G30" s="13" t="str">
        <f>IFERROR(((VLOOKUP($A30,'Tabela Integrada'!$B:$R,7,0))*$B30/100),"")</f>
        <v/>
      </c>
      <c r="H30" s="13" t="str">
        <f>IFERROR(((VLOOKUP($A30,'Tabela Integrada'!$B:$R,8,0))*$B30/100),"")</f>
        <v/>
      </c>
      <c r="I30" s="13" t="str">
        <f>IFERROR(((VLOOKUP($A30,'Tabela Integrada'!$B:$R,9,0))*$B30/100),"")</f>
        <v/>
      </c>
      <c r="J30" s="13" t="str">
        <f>IFERROR(((VLOOKUP($A30,'Tabela Integrada'!$B:$R,10,0))*$B30/100),"")</f>
        <v/>
      </c>
      <c r="K30" s="13" t="str">
        <f>IFERROR(((VLOOKUP($A30,'Tabela Integrada'!$B:$R,11,0))*$B30/100),"")</f>
        <v/>
      </c>
      <c r="L30" s="13" t="str">
        <f>IFERROR(((VLOOKUP($A30,'Tabela Integrada'!$B:$R,12,0))*$B30/100),"")</f>
        <v/>
      </c>
      <c r="M30" s="13" t="str">
        <f>IFERROR(((VLOOKUP($A30,'Tabela Integrada'!$B:$R,13,0))*$B30/100),"")</f>
        <v/>
      </c>
      <c r="N30" s="13" t="str">
        <f>IFERROR(((VLOOKUP($A30,'Tabela Integrada'!$B:$R,14,0))*$B30/100),"")</f>
        <v/>
      </c>
    </row>
    <row r="31" spans="1:14" x14ac:dyDescent="0.3">
      <c r="A31" s="1">
        <f>A18</f>
        <v>0</v>
      </c>
      <c r="B31" s="12">
        <f>C18/D4</f>
        <v>0</v>
      </c>
      <c r="C31" s="13" t="str">
        <f>IFERROR(((VLOOKUP($A31,'Tabela Integrada'!$B:$R,3,0))*B31/100),"")</f>
        <v/>
      </c>
      <c r="D31" s="13" t="str">
        <f>IFERROR(((VLOOKUP($A31,'Tabela Integrada'!$B:$R,4,0))*$B31/100),"")</f>
        <v/>
      </c>
      <c r="E31" s="13" t="str">
        <f>IFERROR(((VLOOKUP($A31,'Tabela Integrada'!$B:$R,5,0))*$B31/100),"")</f>
        <v/>
      </c>
      <c r="F31" s="13" t="str">
        <f>IFERROR(((VLOOKUP($A31,'Tabela Integrada'!$B:$R,6,0))*$B31/100),"")</f>
        <v/>
      </c>
      <c r="G31" s="13" t="str">
        <f>IFERROR(((VLOOKUP($A31,'Tabela Integrada'!$B:$R,7,0))*$B31/100),"")</f>
        <v/>
      </c>
      <c r="H31" s="13" t="str">
        <f>IFERROR(((VLOOKUP($A31,'Tabela Integrada'!$B:$R,8,0))*$B31/100),"")</f>
        <v/>
      </c>
      <c r="I31" s="13" t="str">
        <f>IFERROR(((VLOOKUP($A31,'Tabela Integrada'!$B:$R,9,0))*$B31/100),"")</f>
        <v/>
      </c>
      <c r="J31" s="13" t="str">
        <f>IFERROR(((VLOOKUP($A31,'Tabela Integrada'!$B:$R,10,0))*$B31/100),"")</f>
        <v/>
      </c>
      <c r="K31" s="13" t="str">
        <f>IFERROR(((VLOOKUP($A31,'Tabela Integrada'!$B:$R,11,0))*$B31/100),"")</f>
        <v/>
      </c>
      <c r="L31" s="13" t="str">
        <f>IFERROR(((VLOOKUP($A31,'Tabela Integrada'!$B:$R,12,0))*$B31/100),"")</f>
        <v/>
      </c>
      <c r="M31" s="13" t="str">
        <f>IFERROR(((VLOOKUP($A31,'Tabela Integrada'!$B:$R,13,0))*$B31/100),"")</f>
        <v/>
      </c>
      <c r="N31" s="13" t="str">
        <f>IFERROR(((VLOOKUP($A31,'Tabela Integrada'!$B:$R,14,0))*$B31/100),"")</f>
        <v/>
      </c>
    </row>
    <row r="32" spans="1:14" ht="15.6" x14ac:dyDescent="0.3">
      <c r="A32" s="14" t="s">
        <v>43</v>
      </c>
      <c r="B32" s="15">
        <f>SUM(B22:B31)</f>
        <v>0.28802812499999997</v>
      </c>
      <c r="C32" s="15">
        <f>SUM(C22:C31)</f>
        <v>2.2126459576494582E-2</v>
      </c>
      <c r="D32" s="15">
        <f>SUM(D22:D31)</f>
        <v>3.5438372690217348E-3</v>
      </c>
      <c r="E32" s="15">
        <f>SUM(E22:E31)</f>
        <v>2.3496396059782595E-3</v>
      </c>
      <c r="F32" s="15">
        <f>SUM(F22:F31)</f>
        <v>4.4705375000000019E-4</v>
      </c>
      <c r="G32" s="15">
        <f>SUM(G22:G31)</f>
        <v>0</v>
      </c>
      <c r="H32" s="15">
        <f>SUM(H22:H31)</f>
        <v>0</v>
      </c>
      <c r="I32" s="15">
        <f>SUM(I22:I31)</f>
        <v>2.5514775000000001E-3</v>
      </c>
      <c r="J32" s="15">
        <f>SUM(J22:J31)</f>
        <v>0.10701976106250001</v>
      </c>
      <c r="K32" s="15">
        <f>SUM(K22:K31)</f>
        <v>3.7100009375000019E-4</v>
      </c>
      <c r="L32" s="15">
        <f>SUM(L22:L31)</f>
        <v>48.332559965593816</v>
      </c>
      <c r="M32" s="15">
        <f>SUM(M22:M31)</f>
        <v>42.544432431874995</v>
      </c>
      <c r="N32" s="15">
        <f>SUM(N22:N31)</f>
        <v>0</v>
      </c>
    </row>
    <row r="35" spans="1:3" ht="24.75" customHeight="1" x14ac:dyDescent="0.3">
      <c r="A35" s="103" t="s">
        <v>44</v>
      </c>
      <c r="B35" s="103"/>
      <c r="C35" s="103"/>
    </row>
    <row r="36" spans="1:3" x14ac:dyDescent="0.3">
      <c r="A36" s="16"/>
      <c r="B36" s="16" t="s">
        <v>45</v>
      </c>
      <c r="C36" s="16" t="s">
        <v>46</v>
      </c>
    </row>
    <row r="37" spans="1:3" x14ac:dyDescent="0.3">
      <c r="A37" s="100" t="s">
        <v>47</v>
      </c>
      <c r="B37" s="17">
        <f>D32</f>
        <v>3.5438372690217348E-3</v>
      </c>
      <c r="C37" s="17">
        <f>B37*100/B40</f>
        <v>55.891809039590242</v>
      </c>
    </row>
    <row r="38" spans="1:3" x14ac:dyDescent="0.3">
      <c r="A38" s="100" t="s">
        <v>48</v>
      </c>
      <c r="B38" s="17">
        <f>E32</f>
        <v>2.3496396059782595E-3</v>
      </c>
      <c r="C38" s="17">
        <f>B38*100/B40</f>
        <v>37.057460091966071</v>
      </c>
    </row>
    <row r="39" spans="1:3" x14ac:dyDescent="0.3">
      <c r="A39" s="100" t="s">
        <v>49</v>
      </c>
      <c r="B39" s="17">
        <f>F32</f>
        <v>4.4705375000000019E-4</v>
      </c>
      <c r="C39" s="17">
        <f>B39*100/B40</f>
        <v>7.05073086844369</v>
      </c>
    </row>
    <row r="40" spans="1:3" x14ac:dyDescent="0.3">
      <c r="A40" s="100" t="s">
        <v>50</v>
      </c>
      <c r="B40" s="17">
        <f>SUM(B37:B39)</f>
        <v>6.3405306249999941E-3</v>
      </c>
      <c r="C40" s="17">
        <f>SUM(C37:C39)</f>
        <v>100.00000000000001</v>
      </c>
    </row>
  </sheetData>
  <mergeCells count="5">
    <mergeCell ref="A20:N20"/>
    <mergeCell ref="A35:C35"/>
    <mergeCell ref="B3:F3"/>
    <mergeCell ref="A2:F2"/>
    <mergeCell ref="A1:E1"/>
  </mergeCells>
  <dataValidations count="1">
    <dataValidation type="list" allowBlank="1" showInputMessage="1" showErrorMessage="1" sqref="A9:A18 A22:A31" xr:uid="{00000000-0002-0000-0800-000000000000}">
      <formula1>'Couve Refogada'!Alimento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22</vt:i4>
      </vt:variant>
      <vt:variant>
        <vt:lpstr>Intervalos Nomeados</vt:lpstr>
      </vt:variant>
      <vt:variant>
        <vt:i4>21</vt:i4>
      </vt:variant>
    </vt:vector>
  </HeadingPairs>
  <TitlesOfParts>
    <vt:vector size="43" baseType="lpstr">
      <vt:lpstr>Arroz</vt:lpstr>
      <vt:lpstr>Almeirão Refogado</vt:lpstr>
      <vt:lpstr>Bife de Panela</vt:lpstr>
      <vt:lpstr>Carne Moída</vt:lpstr>
      <vt:lpstr>Curau</vt:lpstr>
      <vt:lpstr>Cuscuz de Frango</vt:lpstr>
      <vt:lpstr>Chuchu ao Vapor</vt:lpstr>
      <vt:lpstr>Cenoura Alho e Óleo</vt:lpstr>
      <vt:lpstr>Couve Refogada</vt:lpstr>
      <vt:lpstr>Espinafre Refogado</vt:lpstr>
      <vt:lpstr>Feijão</vt:lpstr>
      <vt:lpstr>Frango Xadrez</vt:lpstr>
      <vt:lpstr>Gelatina</vt:lpstr>
      <vt:lpstr>Iscas de Frango Aceboladas</vt:lpstr>
      <vt:lpstr>Jardineira de Legumes</vt:lpstr>
      <vt:lpstr>Manjar</vt:lpstr>
      <vt:lpstr>Omelete de Forno com Mandioquin</vt:lpstr>
      <vt:lpstr>Omelete de Forno com Batatas</vt:lpstr>
      <vt:lpstr>Sobrecoxa Assada</vt:lpstr>
      <vt:lpstr>Sobrecoxa Ensopada</vt:lpstr>
      <vt:lpstr>Tempero</vt:lpstr>
      <vt:lpstr>Tabela Integrada</vt:lpstr>
      <vt:lpstr>'Almeirão Refogado'!Alimento</vt:lpstr>
      <vt:lpstr>'Bife de Panela'!Alimento</vt:lpstr>
      <vt:lpstr>'Carne Moída'!Alimento</vt:lpstr>
      <vt:lpstr>'Cenoura Alho e Óleo'!Alimento</vt:lpstr>
      <vt:lpstr>'Chuchu ao Vapor'!Alimento</vt:lpstr>
      <vt:lpstr>'Couve Refogada'!Alimento</vt:lpstr>
      <vt:lpstr>Curau!Alimento</vt:lpstr>
      <vt:lpstr>'Cuscuz de Frango'!Alimento</vt:lpstr>
      <vt:lpstr>'Espinafre Refogado'!Alimento</vt:lpstr>
      <vt:lpstr>Feijão!Alimento</vt:lpstr>
      <vt:lpstr>'Frango Xadrez'!Alimento</vt:lpstr>
      <vt:lpstr>Gelatina!Alimento</vt:lpstr>
      <vt:lpstr>'Iscas de Frango Aceboladas'!Alimento</vt:lpstr>
      <vt:lpstr>'Jardineira de Legumes'!Alimento</vt:lpstr>
      <vt:lpstr>Manjar!Alimento</vt:lpstr>
      <vt:lpstr>'Omelete de Forno com Batatas'!Alimento</vt:lpstr>
      <vt:lpstr>'Omelete de Forno com Mandioquin'!Alimento</vt:lpstr>
      <vt:lpstr>'Sobrecoxa Assada'!Alimento</vt:lpstr>
      <vt:lpstr>'Sobrecoxa Ensopada'!Alimento</vt:lpstr>
      <vt:lpstr>Tempero!Alimento</vt:lpstr>
      <vt:lpstr>Alimento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Camila</dc:creator>
  <cp:keywords/>
  <dc:description/>
  <cp:lastModifiedBy>David Amaral (MM-BR)</cp:lastModifiedBy>
  <cp:revision>3</cp:revision>
  <dcterms:created xsi:type="dcterms:W3CDTF">2021-09-22T22:44:17Z</dcterms:created>
  <dcterms:modified xsi:type="dcterms:W3CDTF">2021-11-23T02:39:54Z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