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aurrecoecheadiaz/Desktop/Week 1 - Data Analytics/Challenge/"/>
    </mc:Choice>
  </mc:AlternateContent>
  <xr:revisionPtr revIDLastSave="0" documentId="13_ncr:1_{C011F417-7E06-0D47-98A4-3F33BF53F567}" xr6:coauthVersionLast="47" xr6:coauthVersionMax="47" xr10:uidLastSave="{00000000-0000-0000-0000-000000000000}"/>
  <bookViews>
    <workbookView xWindow="28800" yWindow="500" windowWidth="38400" windowHeight="19500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5" r:id="rId4"/>
    <sheet name="Bonus" sheetId="8" r:id="rId5"/>
    <sheet name="Bonus Statistical" sheetId="9" r:id="rId6"/>
    <sheet name="Sheet1" sheetId="10" state="hidden" r:id="rId7"/>
    <sheet name="My own PT" sheetId="7" r:id="rId8"/>
    <sheet name="For me" sheetId="6" r:id="rId9"/>
    <sheet name="For me 2" sheetId="11" r:id="rId10"/>
  </sheets>
  <definedNames>
    <definedName name="_xlnm._FilterDatabase" localSheetId="0" hidden="1">Crowdfunding!$A$1:$T$1001</definedName>
    <definedName name="_xlnm._FilterDatabase" localSheetId="6" hidden="1">Sheet1!$A$1:$F$566</definedName>
    <definedName name="_xlchart.v1.0" hidden="1">'Pivot Table 3'!$A$25:$A$36</definedName>
    <definedName name="_xlchart.v1.1" hidden="1">'Bonus Statistical'!$B$1</definedName>
    <definedName name="_xlchart.v1.10" hidden="1">Sheet1!$C$1</definedName>
    <definedName name="_xlchart.v1.11" hidden="1">Sheet1!$C$2:$C$566</definedName>
    <definedName name="_xlchart.v1.12" hidden="1">Sheet1!$F$1</definedName>
    <definedName name="_xlchart.v1.13" hidden="1">Sheet1!$F$2:$F$566</definedName>
    <definedName name="_xlchart.v1.14" hidden="1">'For me'!$A$200:$A$208</definedName>
    <definedName name="_xlchart.v1.15" hidden="1">'For me'!$B$199</definedName>
    <definedName name="_xlchart.v1.16" hidden="1">'For me'!$B$200:$B$208</definedName>
    <definedName name="_xlchart.v1.17" hidden="1">('For me'!$D$215:$D$220,'For me'!$D$222,'For me'!$D$224:$D$225,'For me'!$D$227,'For me'!$D$229:$D$234,'For me'!$D$236:$D$241,'For me'!$D$243:$D$244,'For me'!$D$246:$D$247)</definedName>
    <definedName name="_xlchart.v1.18" hidden="1">'For me'!$B$200:$B$207</definedName>
    <definedName name="_xlchart.v1.19" hidden="1">'For me'!$B$189:$B$197</definedName>
    <definedName name="_xlchart.v1.2" hidden="1">'Bonus Statistical'!$B$2:$B$568</definedName>
    <definedName name="_xlchart.v1.20" hidden="1">'For me'!$A$188:$A$197</definedName>
    <definedName name="_xlchart.v1.21" hidden="1">'For me'!$B$187</definedName>
    <definedName name="_xlchart.v1.22" hidden="1">'For me'!$B$188:$B$197</definedName>
    <definedName name="_xlchart.v1.23" hidden="1">('For me'!$D$214,'For me'!$D$221,'For me'!$D$223,'For me'!$D$226,'For me'!$D$228,'For me'!$D$235,'For me'!$D$242,'For me'!$D$245)</definedName>
    <definedName name="_xlchart.v1.24" hidden="1">Crowdfunding!$Q$2:$Q$1001</definedName>
    <definedName name="_xlchart.v1.25" hidden="1">Crowdfunding!$D$2:$D$1001</definedName>
    <definedName name="_xlchart.v1.26" hidden="1">Crowdfunding!$R$2:$R$1001</definedName>
    <definedName name="_xlchart.v1.3" hidden="1">'Bonus Statistical'!$A$1</definedName>
    <definedName name="_xlchart.v1.4" hidden="1">'Bonus Statistical'!$A$2:$A$567</definedName>
    <definedName name="_xlchart.v1.5" hidden="1">'Bonus Statistical'!$A$1</definedName>
    <definedName name="_xlchart.v1.6" hidden="1">'Bonus Statistical'!$A$2:$A$568</definedName>
    <definedName name="_xlchart.v1.7" hidden="1">'Bonus Statistical'!$B$1</definedName>
    <definedName name="_xlchart.v1.8" hidden="1">'Bonus Statistical'!$B$2:$B$568</definedName>
    <definedName name="_xlchart.v1.9" hidden="1">Sheet1!$F$2:$F$365</definedName>
    <definedName name="failed_backers">'Bonus Statistical'!$B$2:$B$365</definedName>
    <definedName name="failed_backers1">Sheet1!$E$2:$E$365</definedName>
    <definedName name="Goal">Crowdfunding!$D$2:$D$1001</definedName>
    <definedName name="percentage_funded">Crowdfunding!$Q$2:$Q$1001</definedName>
    <definedName name="succesful_backers">Sheet1!$B$2:$B$566</definedName>
    <definedName name="successful_backers">'Bonus Statistical'!$A$2:$A$566</definedName>
  </definedNames>
  <calcPr calcId="191029"/>
  <pivotCaches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9" l="1"/>
  <c r="H10" i="9"/>
  <c r="E6" i="9"/>
  <c r="B147" i="6"/>
  <c r="Q44" i="11"/>
  <c r="C47" i="11"/>
  <c r="C46" i="11"/>
  <c r="C45" i="11"/>
  <c r="C44" i="11"/>
  <c r="C43" i="11"/>
  <c r="C42" i="11"/>
  <c r="C41" i="11"/>
  <c r="D35" i="11"/>
  <c r="C35" i="11"/>
  <c r="B35" i="11"/>
  <c r="E34" i="11"/>
  <c r="E33" i="11"/>
  <c r="F33" i="11" s="1"/>
  <c r="E32" i="11"/>
  <c r="G32" i="11" s="1"/>
  <c r="E31" i="11"/>
  <c r="H31" i="11" s="1"/>
  <c r="E30" i="11"/>
  <c r="H30" i="11" s="1"/>
  <c r="E29" i="11"/>
  <c r="H29" i="11" s="1"/>
  <c r="E28" i="11"/>
  <c r="F28" i="11" s="1"/>
  <c r="E27" i="11"/>
  <c r="H27" i="11" s="1"/>
  <c r="E26" i="11"/>
  <c r="H26" i="11" s="1"/>
  <c r="E25" i="11"/>
  <c r="E24" i="11"/>
  <c r="H24" i="11" s="1"/>
  <c r="E23" i="11"/>
  <c r="F23" i="11" s="1"/>
  <c r="E22" i="11"/>
  <c r="H22" i="11" s="1"/>
  <c r="E21" i="11"/>
  <c r="F21" i="11" s="1"/>
  <c r="E20" i="11"/>
  <c r="F20" i="11" s="1"/>
  <c r="E19" i="11"/>
  <c r="H19" i="11" s="1"/>
  <c r="H18" i="11"/>
  <c r="E18" i="11"/>
  <c r="E17" i="11"/>
  <c r="E16" i="11"/>
  <c r="H16" i="11" s="1"/>
  <c r="E15" i="11"/>
  <c r="F15" i="11" s="1"/>
  <c r="E14" i="11"/>
  <c r="H14" i="11" s="1"/>
  <c r="E13" i="11"/>
  <c r="F13" i="11" s="1"/>
  <c r="H12" i="11"/>
  <c r="G12" i="11"/>
  <c r="E12" i="11"/>
  <c r="F12" i="11" s="1"/>
  <c r="E11" i="11"/>
  <c r="H11" i="11" s="1"/>
  <c r="E10" i="11"/>
  <c r="G10" i="11" s="1"/>
  <c r="E9" i="11"/>
  <c r="F9" i="11" s="1"/>
  <c r="E8" i="11"/>
  <c r="H8" i="11" s="1"/>
  <c r="E7" i="11"/>
  <c r="F7" i="11" s="1"/>
  <c r="E6" i="11"/>
  <c r="H6" i="11" s="1"/>
  <c r="E5" i="11"/>
  <c r="H5" i="11" s="1"/>
  <c r="E4" i="11"/>
  <c r="H4" i="11" s="1"/>
  <c r="E3" i="11"/>
  <c r="H3" i="11" s="1"/>
  <c r="E2" i="11"/>
  <c r="H2" i="11" s="1"/>
  <c r="R502" i="1"/>
  <c r="R2" i="1"/>
  <c r="R3" i="1"/>
  <c r="B148" i="6"/>
  <c r="A54" i="8"/>
  <c r="B36" i="6"/>
  <c r="C36" i="6"/>
  <c r="E3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" i="6"/>
  <c r="C65" i="5"/>
  <c r="B65" i="5"/>
  <c r="D65" i="5" s="1"/>
  <c r="D54" i="5"/>
  <c r="D55" i="5"/>
  <c r="D56" i="5"/>
  <c r="D57" i="5"/>
  <c r="D58" i="5"/>
  <c r="D59" i="5"/>
  <c r="D60" i="5"/>
  <c r="D61" i="5"/>
  <c r="D62" i="5"/>
  <c r="D63" i="5"/>
  <c r="D64" i="5"/>
  <c r="D53" i="5"/>
  <c r="G21" i="11" l="1"/>
  <c r="H21" i="11"/>
  <c r="G8" i="11"/>
  <c r="F5" i="11"/>
  <c r="G5" i="11"/>
  <c r="G28" i="11"/>
  <c r="G15" i="11"/>
  <c r="G20" i="11"/>
  <c r="G24" i="11"/>
  <c r="H28" i="11"/>
  <c r="H15" i="11"/>
  <c r="F29" i="11"/>
  <c r="H32" i="11"/>
  <c r="F4" i="11"/>
  <c r="G4" i="11"/>
  <c r="G7" i="11"/>
  <c r="G13" i="11"/>
  <c r="G23" i="11"/>
  <c r="H7" i="11"/>
  <c r="H13" i="11"/>
  <c r="H20" i="11"/>
  <c r="H23" i="11"/>
  <c r="H10" i="11"/>
  <c r="G29" i="11"/>
  <c r="G16" i="11"/>
  <c r="G31" i="11"/>
  <c r="F17" i="11"/>
  <c r="F25" i="11"/>
  <c r="F6" i="11"/>
  <c r="G9" i="11"/>
  <c r="F14" i="11"/>
  <c r="G17" i="11"/>
  <c r="F22" i="11"/>
  <c r="G25" i="11"/>
  <c r="F30" i="11"/>
  <c r="G33" i="11"/>
  <c r="F3" i="11"/>
  <c r="G6" i="11"/>
  <c r="H9" i="11"/>
  <c r="F11" i="11"/>
  <c r="G14" i="11"/>
  <c r="H17" i="11"/>
  <c r="F19" i="11"/>
  <c r="G22" i="11"/>
  <c r="H25" i="11"/>
  <c r="F27" i="11"/>
  <c r="G30" i="11"/>
  <c r="H33" i="11"/>
  <c r="G3" i="11"/>
  <c r="F8" i="11"/>
  <c r="G11" i="11"/>
  <c r="F16" i="11"/>
  <c r="G19" i="11"/>
  <c r="F24" i="11"/>
  <c r="G27" i="11"/>
  <c r="F32" i="11"/>
  <c r="E35" i="11"/>
  <c r="F2" i="11"/>
  <c r="F10" i="11"/>
  <c r="F18" i="11"/>
  <c r="F26" i="11"/>
  <c r="F34" i="11"/>
  <c r="G2" i="11"/>
  <c r="G18" i="11"/>
  <c r="G26" i="11"/>
  <c r="F31" i="11"/>
  <c r="G34" i="11"/>
  <c r="H34" i="11"/>
  <c r="F36" i="6"/>
  <c r="G36" i="6" s="1"/>
  <c r="B46" i="5"/>
  <c r="B44" i="5"/>
  <c r="B41" i="5"/>
  <c r="B40" i="5"/>
  <c r="B39" i="5"/>
  <c r="B38" i="5"/>
  <c r="B37" i="5"/>
  <c r="B43" i="5" s="1"/>
  <c r="H9" i="9"/>
  <c r="B23" i="3"/>
  <c r="B22" i="3"/>
  <c r="B21" i="3"/>
  <c r="I36" i="6"/>
  <c r="F54" i="6"/>
  <c r="F55" i="6"/>
  <c r="F56" i="6"/>
  <c r="F57" i="6"/>
  <c r="F58" i="6"/>
  <c r="F59" i="6"/>
  <c r="F60" i="6"/>
  <c r="F61" i="6"/>
  <c r="F62" i="6"/>
  <c r="F63" i="6"/>
  <c r="H36" i="6"/>
  <c r="E57" i="6"/>
  <c r="E58" i="6"/>
  <c r="E59" i="6"/>
  <c r="E60" i="6"/>
  <c r="E61" i="6"/>
  <c r="E62" i="6"/>
  <c r="E63" i="6"/>
  <c r="E56" i="6"/>
  <c r="E55" i="6"/>
  <c r="E54" i="6"/>
  <c r="C42" i="6"/>
  <c r="C43" i="6"/>
  <c r="C44" i="6"/>
  <c r="C45" i="6"/>
  <c r="C46" i="6"/>
  <c r="C47" i="6"/>
  <c r="C48" i="6"/>
  <c r="C49" i="6"/>
  <c r="C41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5" i="6"/>
  <c r="J4" i="6"/>
  <c r="J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5" i="6"/>
  <c r="I4" i="6"/>
  <c r="I3" i="6"/>
  <c r="H8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10" i="6"/>
  <c r="H11" i="6"/>
  <c r="H12" i="6"/>
  <c r="H13" i="6"/>
  <c r="H14" i="6"/>
  <c r="H15" i="6"/>
  <c r="H16" i="6"/>
  <c r="H17" i="6"/>
  <c r="H6" i="6"/>
  <c r="H7" i="6"/>
  <c r="H9" i="6"/>
  <c r="H5" i="6"/>
  <c r="H4" i="6"/>
  <c r="H3" i="6"/>
  <c r="G4" i="6"/>
  <c r="G3" i="6"/>
  <c r="F86" i="10"/>
  <c r="F95" i="10"/>
  <c r="F150" i="10"/>
  <c r="F159" i="10"/>
  <c r="F208" i="10"/>
  <c r="F210" i="10"/>
  <c r="F258" i="10"/>
  <c r="F262" i="10"/>
  <c r="F301" i="10"/>
  <c r="F306" i="10"/>
  <c r="F344" i="10"/>
  <c r="F346" i="10"/>
  <c r="I1" i="10"/>
  <c r="F63" i="10" s="1"/>
  <c r="C8" i="10"/>
  <c r="C35" i="10"/>
  <c r="C41" i="10"/>
  <c r="C91" i="10"/>
  <c r="C117" i="10"/>
  <c r="C121" i="10"/>
  <c r="C160" i="10"/>
  <c r="C179" i="10"/>
  <c r="C181" i="10"/>
  <c r="C217" i="10"/>
  <c r="C237" i="10"/>
  <c r="C239" i="10"/>
  <c r="C267" i="10"/>
  <c r="C282" i="10"/>
  <c r="C284" i="10"/>
  <c r="C308" i="10"/>
  <c r="C323" i="10"/>
  <c r="C324" i="10"/>
  <c r="C346" i="10"/>
  <c r="C360" i="10"/>
  <c r="C361" i="10"/>
  <c r="C380" i="10"/>
  <c r="C382" i="10"/>
  <c r="C387" i="10"/>
  <c r="C414" i="10"/>
  <c r="C416" i="10"/>
  <c r="C417" i="10"/>
  <c r="C437" i="10"/>
  <c r="C442" i="10"/>
  <c r="C451" i="10"/>
  <c r="C470" i="10"/>
  <c r="C472" i="10"/>
  <c r="C474" i="10"/>
  <c r="C497" i="10"/>
  <c r="C506" i="10"/>
  <c r="C507" i="10"/>
  <c r="C526" i="10"/>
  <c r="C529" i="10"/>
  <c r="C533" i="10"/>
  <c r="C561" i="10"/>
  <c r="C562" i="10"/>
  <c r="C563" i="10"/>
  <c r="H1" i="10"/>
  <c r="C53" i="10" s="1"/>
  <c r="E12" i="9"/>
  <c r="H6" i="9"/>
  <c r="H5" i="9"/>
  <c r="B31" i="5" l="1"/>
  <c r="B32" i="5"/>
  <c r="B33" i="5"/>
  <c r="B26" i="5"/>
  <c r="B34" i="5"/>
  <c r="B27" i="5"/>
  <c r="B35" i="5"/>
  <c r="B25" i="5"/>
  <c r="B30" i="5"/>
  <c r="B28" i="5"/>
  <c r="B36" i="5"/>
  <c r="B29" i="5"/>
  <c r="F35" i="11"/>
  <c r="G35" i="11"/>
  <c r="H35" i="11"/>
  <c r="B67" i="6"/>
  <c r="B66" i="6"/>
  <c r="B70" i="6"/>
  <c r="B69" i="6"/>
  <c r="F10" i="10"/>
  <c r="F15" i="10"/>
  <c r="F47" i="10"/>
  <c r="F79" i="10"/>
  <c r="F111" i="10"/>
  <c r="F143" i="10"/>
  <c r="F175" i="10"/>
  <c r="F198" i="10"/>
  <c r="F224" i="10"/>
  <c r="F254" i="10"/>
  <c r="F272" i="10"/>
  <c r="F295" i="10"/>
  <c r="F312" i="10"/>
  <c r="F335" i="10"/>
  <c r="F358" i="10"/>
  <c r="F48" i="10"/>
  <c r="F80" i="10"/>
  <c r="F112" i="10"/>
  <c r="F144" i="10"/>
  <c r="F176" i="10"/>
  <c r="F206" i="10"/>
  <c r="F226" i="10"/>
  <c r="F255" i="10"/>
  <c r="F274" i="10"/>
  <c r="F296" i="10"/>
  <c r="F319" i="10"/>
  <c r="F336" i="10"/>
  <c r="F359" i="10"/>
  <c r="F16" i="10"/>
  <c r="F18" i="10"/>
  <c r="F50" i="10"/>
  <c r="F82" i="10"/>
  <c r="F114" i="10"/>
  <c r="F146" i="10"/>
  <c r="F178" i="10"/>
  <c r="F207" i="10"/>
  <c r="F230" i="10"/>
  <c r="F256" i="10"/>
  <c r="F280" i="10"/>
  <c r="F298" i="10"/>
  <c r="F320" i="10"/>
  <c r="F338" i="10"/>
  <c r="F360" i="10"/>
  <c r="F31" i="10"/>
  <c r="F32" i="10"/>
  <c r="F38" i="10"/>
  <c r="F70" i="10"/>
  <c r="F102" i="10"/>
  <c r="F134" i="10"/>
  <c r="F166" i="10"/>
  <c r="F194" i="10"/>
  <c r="F223" i="10"/>
  <c r="F246" i="10"/>
  <c r="F271" i="10"/>
  <c r="F294" i="10"/>
  <c r="F311" i="10"/>
  <c r="F334" i="10"/>
  <c r="F351" i="10"/>
  <c r="F326" i="10"/>
  <c r="F240" i="10"/>
  <c r="F128" i="10"/>
  <c r="C547" i="10"/>
  <c r="C490" i="10"/>
  <c r="C434" i="10"/>
  <c r="C378" i="10"/>
  <c r="C263" i="10"/>
  <c r="C85" i="10"/>
  <c r="F325" i="10"/>
  <c r="F239" i="10"/>
  <c r="F190" i="10"/>
  <c r="C515" i="10"/>
  <c r="C489" i="10"/>
  <c r="C456" i="10"/>
  <c r="C433" i="10"/>
  <c r="C398" i="10"/>
  <c r="C369" i="10"/>
  <c r="C341" i="10"/>
  <c r="C304" i="10"/>
  <c r="C261" i="10"/>
  <c r="C210" i="10"/>
  <c r="C152" i="10"/>
  <c r="C83" i="10"/>
  <c r="F362" i="10"/>
  <c r="F322" i="10"/>
  <c r="F282" i="10"/>
  <c r="F238" i="10"/>
  <c r="F182" i="10"/>
  <c r="F118" i="10"/>
  <c r="F54" i="10"/>
  <c r="F333" i="10"/>
  <c r="F287" i="10"/>
  <c r="F242" i="10"/>
  <c r="F192" i="10"/>
  <c r="F130" i="10"/>
  <c r="F66" i="10"/>
  <c r="C552" i="10"/>
  <c r="C525" i="10"/>
  <c r="C492" i="10"/>
  <c r="C469" i="10"/>
  <c r="C435" i="10"/>
  <c r="C405" i="10"/>
  <c r="C379" i="10"/>
  <c r="C344" i="10"/>
  <c r="C306" i="10"/>
  <c r="C264" i="10"/>
  <c r="C213" i="10"/>
  <c r="C154" i="10"/>
  <c r="C88" i="10"/>
  <c r="F286" i="10"/>
  <c r="F191" i="10"/>
  <c r="F64" i="10"/>
  <c r="C524" i="10"/>
  <c r="C460" i="10"/>
  <c r="C401" i="10"/>
  <c r="C342" i="10"/>
  <c r="C305" i="10"/>
  <c r="C211" i="10"/>
  <c r="C153" i="10"/>
  <c r="F365" i="10"/>
  <c r="F285" i="10"/>
  <c r="F127" i="10"/>
  <c r="C545" i="10"/>
  <c r="C510" i="10"/>
  <c r="C488" i="10"/>
  <c r="C453" i="10"/>
  <c r="C424" i="10"/>
  <c r="C397" i="10"/>
  <c r="C364" i="10"/>
  <c r="C328" i="10"/>
  <c r="C288" i="10"/>
  <c r="C242" i="10"/>
  <c r="C187" i="10"/>
  <c r="C125" i="10"/>
  <c r="F350" i="10"/>
  <c r="F310" i="10"/>
  <c r="F270" i="10"/>
  <c r="F222" i="10"/>
  <c r="F162" i="10"/>
  <c r="F98" i="10"/>
  <c r="F34" i="10"/>
  <c r="C10" i="10"/>
  <c r="C19" i="10"/>
  <c r="C69" i="10"/>
  <c r="C101" i="10"/>
  <c r="C137" i="10"/>
  <c r="C168" i="10"/>
  <c r="C197" i="10"/>
  <c r="C226" i="10"/>
  <c r="C250" i="10"/>
  <c r="C273" i="10"/>
  <c r="C295" i="10"/>
  <c r="C315" i="10"/>
  <c r="C333" i="10"/>
  <c r="C352" i="10"/>
  <c r="C370" i="10"/>
  <c r="C388" i="10"/>
  <c r="C406" i="10"/>
  <c r="C425" i="10"/>
  <c r="C443" i="10"/>
  <c r="C461" i="10"/>
  <c r="C480" i="10"/>
  <c r="C498" i="10"/>
  <c r="C516" i="10"/>
  <c r="C534" i="10"/>
  <c r="C553" i="10"/>
  <c r="C24" i="10"/>
  <c r="C72" i="10"/>
  <c r="C105" i="10"/>
  <c r="C138" i="10"/>
  <c r="C169" i="10"/>
  <c r="C200" i="10"/>
  <c r="C227" i="10"/>
  <c r="C251" i="10"/>
  <c r="C275" i="10"/>
  <c r="C296" i="10"/>
  <c r="C316" i="10"/>
  <c r="C334" i="10"/>
  <c r="C353" i="10"/>
  <c r="C371" i="10"/>
  <c r="C389" i="10"/>
  <c r="C408" i="10"/>
  <c r="C426" i="10"/>
  <c r="C444" i="10"/>
  <c r="C462" i="10"/>
  <c r="C481" i="10"/>
  <c r="C499" i="10"/>
  <c r="C517" i="10"/>
  <c r="C536" i="10"/>
  <c r="C554" i="10"/>
  <c r="C277" i="10"/>
  <c r="C318" i="10"/>
  <c r="C355" i="10"/>
  <c r="C373" i="10"/>
  <c r="C392" i="10"/>
  <c r="C428" i="10"/>
  <c r="C465" i="10"/>
  <c r="C483" i="10"/>
  <c r="C520" i="10"/>
  <c r="C538" i="10"/>
  <c r="C34" i="10"/>
  <c r="C74" i="10"/>
  <c r="C109" i="10"/>
  <c r="C144" i="10"/>
  <c r="C173" i="10"/>
  <c r="C202" i="10"/>
  <c r="C231" i="10"/>
  <c r="C256" i="10"/>
  <c r="C298" i="10"/>
  <c r="C337" i="10"/>
  <c r="C410" i="10"/>
  <c r="C446" i="10"/>
  <c r="C501" i="10"/>
  <c r="C556" i="10"/>
  <c r="C18" i="10"/>
  <c r="C58" i="10"/>
  <c r="C99" i="10"/>
  <c r="C136" i="10"/>
  <c r="C165" i="10"/>
  <c r="C194" i="10"/>
  <c r="C225" i="10"/>
  <c r="C249" i="10"/>
  <c r="C272" i="10"/>
  <c r="C293" i="10"/>
  <c r="C314" i="10"/>
  <c r="C332" i="10"/>
  <c r="C350" i="10"/>
  <c r="C544" i="10"/>
  <c r="C565" i="10"/>
  <c r="C542" i="10"/>
  <c r="C508" i="10"/>
  <c r="C478" i="10"/>
  <c r="C452" i="10"/>
  <c r="C419" i="10"/>
  <c r="C396" i="10"/>
  <c r="C362" i="10"/>
  <c r="C325" i="10"/>
  <c r="C285" i="10"/>
  <c r="C240" i="10"/>
  <c r="C185" i="10"/>
  <c r="C122" i="10"/>
  <c r="C50" i="10"/>
  <c r="F349" i="10"/>
  <c r="F309" i="10"/>
  <c r="F269" i="10"/>
  <c r="F214" i="10"/>
  <c r="F160" i="10"/>
  <c r="F96" i="10"/>
  <c r="F22" i="10"/>
  <c r="C564" i="10"/>
  <c r="C555" i="10"/>
  <c r="C546" i="10"/>
  <c r="C537" i="10"/>
  <c r="C528" i="10"/>
  <c r="C518" i="10"/>
  <c r="C509" i="10"/>
  <c r="C500" i="10"/>
  <c r="C491" i="10"/>
  <c r="C482" i="10"/>
  <c r="C473" i="10"/>
  <c r="C464" i="10"/>
  <c r="C454" i="10"/>
  <c r="C445" i="10"/>
  <c r="C436" i="10"/>
  <c r="C427" i="10"/>
  <c r="C418" i="10"/>
  <c r="C409" i="10"/>
  <c r="C400" i="10"/>
  <c r="C390" i="10"/>
  <c r="C381" i="10"/>
  <c r="C372" i="10"/>
  <c r="C363" i="10"/>
  <c r="C354" i="10"/>
  <c r="C345" i="10"/>
  <c r="C336" i="10"/>
  <c r="C326" i="10"/>
  <c r="C317" i="10"/>
  <c r="C307" i="10"/>
  <c r="C297" i="10"/>
  <c r="C287" i="10"/>
  <c r="C276" i="10"/>
  <c r="C266" i="10"/>
  <c r="C253" i="10"/>
  <c r="C241" i="10"/>
  <c r="C229" i="10"/>
  <c r="C216" i="10"/>
  <c r="C201" i="10"/>
  <c r="C186" i="10"/>
  <c r="C171" i="10"/>
  <c r="C155" i="10"/>
  <c r="C139" i="10"/>
  <c r="C123" i="10"/>
  <c r="C107" i="10"/>
  <c r="C89" i="10"/>
  <c r="C73" i="10"/>
  <c r="C57" i="10"/>
  <c r="C37" i="10"/>
  <c r="C21" i="10"/>
  <c r="C5" i="10"/>
  <c r="C66" i="10"/>
  <c r="C49" i="10"/>
  <c r="C33" i="10"/>
  <c r="C16" i="10"/>
  <c r="C550" i="10"/>
  <c r="C541" i="10"/>
  <c r="C532" i="10"/>
  <c r="C514" i="10"/>
  <c r="C505" i="10"/>
  <c r="C496" i="10"/>
  <c r="C486" i="10"/>
  <c r="C468" i="10"/>
  <c r="C459" i="10"/>
  <c r="C450" i="10"/>
  <c r="C441" i="10"/>
  <c r="C432" i="10"/>
  <c r="C422" i="10"/>
  <c r="C413" i="10"/>
  <c r="C404" i="10"/>
  <c r="C395" i="10"/>
  <c r="C386" i="10"/>
  <c r="C377" i="10"/>
  <c r="C368" i="10"/>
  <c r="C358" i="10"/>
  <c r="C349" i="10"/>
  <c r="C340" i="10"/>
  <c r="C331" i="10"/>
  <c r="C322" i="10"/>
  <c r="C313" i="10"/>
  <c r="C303" i="10"/>
  <c r="C291" i="10"/>
  <c r="C281" i="10"/>
  <c r="C271" i="10"/>
  <c r="C259" i="10"/>
  <c r="C248" i="10"/>
  <c r="C235" i="10"/>
  <c r="C224" i="10"/>
  <c r="C208" i="10"/>
  <c r="C193" i="10"/>
  <c r="C178" i="10"/>
  <c r="C163" i="10"/>
  <c r="C149" i="10"/>
  <c r="C133" i="10"/>
  <c r="C114" i="10"/>
  <c r="C98" i="10"/>
  <c r="C82" i="10"/>
  <c r="C64" i="10"/>
  <c r="C48" i="10"/>
  <c r="C32" i="10"/>
  <c r="C11" i="10"/>
  <c r="C560" i="10"/>
  <c r="C523" i="10"/>
  <c r="C477" i="10"/>
  <c r="C558" i="10"/>
  <c r="C531" i="10"/>
  <c r="C504" i="10"/>
  <c r="C485" i="10"/>
  <c r="C467" i="10"/>
  <c r="C458" i="10"/>
  <c r="C440" i="10"/>
  <c r="C430" i="10"/>
  <c r="C421" i="10"/>
  <c r="C412" i="10"/>
  <c r="C403" i="10"/>
  <c r="C394" i="10"/>
  <c r="C385" i="10"/>
  <c r="C376" i="10"/>
  <c r="C366" i="10"/>
  <c r="C357" i="10"/>
  <c r="C348" i="10"/>
  <c r="C339" i="10"/>
  <c r="C330" i="10"/>
  <c r="C321" i="10"/>
  <c r="C312" i="10"/>
  <c r="C300" i="10"/>
  <c r="C290" i="10"/>
  <c r="C280" i="10"/>
  <c r="C269" i="10"/>
  <c r="C258" i="10"/>
  <c r="C247" i="10"/>
  <c r="C234" i="10"/>
  <c r="C219" i="10"/>
  <c r="C205" i="10"/>
  <c r="C192" i="10"/>
  <c r="C177" i="10"/>
  <c r="C162" i="10"/>
  <c r="C147" i="10"/>
  <c r="C130" i="10"/>
  <c r="C113" i="10"/>
  <c r="C97" i="10"/>
  <c r="C80" i="10"/>
  <c r="C61" i="10"/>
  <c r="C45" i="10"/>
  <c r="C27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C102" i="10"/>
  <c r="C110" i="10"/>
  <c r="C118" i="10"/>
  <c r="C126" i="10"/>
  <c r="C134" i="10"/>
  <c r="C142" i="10"/>
  <c r="C150" i="10"/>
  <c r="C158" i="10"/>
  <c r="C166" i="10"/>
  <c r="C174" i="10"/>
  <c r="C182" i="10"/>
  <c r="C190" i="10"/>
  <c r="C198" i="10"/>
  <c r="C206" i="10"/>
  <c r="C214" i="10"/>
  <c r="C222" i="10"/>
  <c r="C230" i="10"/>
  <c r="C238" i="10"/>
  <c r="C246" i="10"/>
  <c r="C254" i="10"/>
  <c r="C262" i="10"/>
  <c r="C270" i="10"/>
  <c r="C278" i="10"/>
  <c r="C286" i="10"/>
  <c r="C294" i="10"/>
  <c r="C302" i="10"/>
  <c r="C310" i="10"/>
  <c r="C7" i="10"/>
  <c r="C15" i="10"/>
  <c r="C23" i="10"/>
  <c r="C31" i="10"/>
  <c r="C39" i="10"/>
  <c r="C47" i="10"/>
  <c r="C55" i="10"/>
  <c r="C63" i="10"/>
  <c r="C71" i="10"/>
  <c r="C79" i="10"/>
  <c r="C87" i="10"/>
  <c r="C95" i="10"/>
  <c r="C103" i="10"/>
  <c r="C111" i="10"/>
  <c r="C119" i="10"/>
  <c r="C127" i="10"/>
  <c r="C135" i="10"/>
  <c r="C143" i="10"/>
  <c r="C151" i="10"/>
  <c r="C159" i="10"/>
  <c r="C167" i="10"/>
  <c r="C175" i="10"/>
  <c r="C183" i="10"/>
  <c r="C191" i="10"/>
  <c r="C199" i="10"/>
  <c r="C207" i="10"/>
  <c r="C215" i="10"/>
  <c r="C223" i="10"/>
  <c r="C4" i="10"/>
  <c r="C12" i="10"/>
  <c r="C20" i="10"/>
  <c r="C28" i="10"/>
  <c r="C36" i="10"/>
  <c r="C44" i="10"/>
  <c r="C52" i="10"/>
  <c r="C60" i="10"/>
  <c r="C68" i="10"/>
  <c r="C76" i="10"/>
  <c r="C84" i="10"/>
  <c r="C92" i="10"/>
  <c r="C100" i="10"/>
  <c r="C108" i="10"/>
  <c r="C116" i="10"/>
  <c r="C124" i="10"/>
  <c r="C132" i="10"/>
  <c r="C140" i="10"/>
  <c r="C148" i="10"/>
  <c r="C156" i="10"/>
  <c r="C164" i="10"/>
  <c r="C172" i="10"/>
  <c r="C180" i="10"/>
  <c r="C188" i="10"/>
  <c r="C196" i="10"/>
  <c r="C204" i="10"/>
  <c r="C212" i="10"/>
  <c r="C220" i="10"/>
  <c r="C228" i="10"/>
  <c r="C236" i="10"/>
  <c r="C244" i="10"/>
  <c r="C252" i="10"/>
  <c r="C260" i="10"/>
  <c r="C13" i="10"/>
  <c r="C26" i="10"/>
  <c r="C40" i="10"/>
  <c r="C51" i="10"/>
  <c r="C65" i="10"/>
  <c r="C77" i="10"/>
  <c r="C90" i="10"/>
  <c r="C104" i="10"/>
  <c r="C115" i="10"/>
  <c r="C129" i="10"/>
  <c r="C141" i="10"/>
  <c r="C3" i="10"/>
  <c r="C17" i="10"/>
  <c r="C29" i="10"/>
  <c r="C42" i="10"/>
  <c r="C56" i="10"/>
  <c r="C67" i="10"/>
  <c r="C81" i="10"/>
  <c r="C93" i="10"/>
  <c r="C106" i="10"/>
  <c r="C120" i="10"/>
  <c r="C131" i="10"/>
  <c r="C145" i="10"/>
  <c r="C157" i="10"/>
  <c r="C170" i="10"/>
  <c r="C184" i="10"/>
  <c r="C195" i="10"/>
  <c r="C209" i="10"/>
  <c r="C221" i="10"/>
  <c r="C233" i="10"/>
  <c r="C243" i="10"/>
  <c r="C255" i="10"/>
  <c r="C265" i="10"/>
  <c r="C274" i="10"/>
  <c r="C283" i="10"/>
  <c r="C292" i="10"/>
  <c r="C301" i="10"/>
  <c r="C311" i="10"/>
  <c r="C319" i="10"/>
  <c r="C327" i="10"/>
  <c r="C335" i="10"/>
  <c r="C343" i="10"/>
  <c r="C351" i="10"/>
  <c r="C359" i="10"/>
  <c r="C367" i="10"/>
  <c r="C375" i="10"/>
  <c r="C383" i="10"/>
  <c r="C391" i="10"/>
  <c r="C399" i="10"/>
  <c r="C407" i="10"/>
  <c r="C415" i="10"/>
  <c r="C423" i="10"/>
  <c r="C431" i="10"/>
  <c r="C439" i="10"/>
  <c r="C447" i="10"/>
  <c r="C455" i="10"/>
  <c r="C463" i="10"/>
  <c r="C471" i="10"/>
  <c r="C479" i="10"/>
  <c r="C487" i="10"/>
  <c r="C495" i="10"/>
  <c r="C503" i="10"/>
  <c r="C511" i="10"/>
  <c r="C519" i="10"/>
  <c r="C527" i="10"/>
  <c r="C535" i="10"/>
  <c r="C543" i="10"/>
  <c r="C551" i="10"/>
  <c r="C559" i="10"/>
  <c r="C2" i="10"/>
  <c r="C549" i="10"/>
  <c r="C540" i="10"/>
  <c r="C522" i="10"/>
  <c r="C513" i="10"/>
  <c r="C494" i="10"/>
  <c r="C476" i="10"/>
  <c r="C449" i="10"/>
  <c r="C566" i="10"/>
  <c r="C557" i="10"/>
  <c r="C548" i="10"/>
  <c r="C539" i="10"/>
  <c r="C530" i="10"/>
  <c r="C521" i="10"/>
  <c r="C512" i="10"/>
  <c r="C502" i="10"/>
  <c r="C493" i="10"/>
  <c r="C484" i="10"/>
  <c r="C475" i="10"/>
  <c r="C466" i="10"/>
  <c r="C457" i="10"/>
  <c r="C448" i="10"/>
  <c r="C438" i="10"/>
  <c r="C429" i="10"/>
  <c r="C420" i="10"/>
  <c r="C411" i="10"/>
  <c r="C402" i="10"/>
  <c r="C393" i="10"/>
  <c r="C384" i="10"/>
  <c r="C374" i="10"/>
  <c r="C365" i="10"/>
  <c r="C356" i="10"/>
  <c r="C347" i="10"/>
  <c r="C338" i="10"/>
  <c r="C329" i="10"/>
  <c r="C320" i="10"/>
  <c r="C309" i="10"/>
  <c r="C299" i="10"/>
  <c r="C289" i="10"/>
  <c r="C279" i="10"/>
  <c r="C268" i="10"/>
  <c r="C257" i="10"/>
  <c r="C245" i="10"/>
  <c r="C232" i="10"/>
  <c r="C218" i="10"/>
  <c r="C203" i="10"/>
  <c r="C189" i="10"/>
  <c r="C176" i="10"/>
  <c r="C161" i="10"/>
  <c r="C146" i="10"/>
  <c r="C128" i="10"/>
  <c r="C112" i="10"/>
  <c r="C96" i="10"/>
  <c r="C75" i="10"/>
  <c r="C59" i="10"/>
  <c r="C43" i="10"/>
  <c r="C25" i="10"/>
  <c r="C9" i="10"/>
  <c r="F158" i="10"/>
  <c r="F142" i="10"/>
  <c r="F110" i="10"/>
  <c r="F94" i="10"/>
  <c r="F78" i="10"/>
  <c r="F62" i="10"/>
  <c r="F46" i="10"/>
  <c r="F30" i="10"/>
  <c r="F14" i="10"/>
  <c r="F174" i="10"/>
  <c r="F126" i="10"/>
  <c r="F357" i="10"/>
  <c r="F343" i="10"/>
  <c r="F330" i="10"/>
  <c r="F318" i="10"/>
  <c r="F304" i="10"/>
  <c r="F293" i="10"/>
  <c r="F279" i="10"/>
  <c r="F266" i="10"/>
  <c r="F250" i="10"/>
  <c r="F234" i="10"/>
  <c r="F218" i="10"/>
  <c r="F202" i="10"/>
  <c r="F186" i="10"/>
  <c r="F170" i="10"/>
  <c r="F154" i="10"/>
  <c r="F138" i="10"/>
  <c r="F122" i="10"/>
  <c r="F106" i="10"/>
  <c r="F90" i="10"/>
  <c r="F74" i="10"/>
  <c r="F58" i="10"/>
  <c r="F42" i="10"/>
  <c r="F26" i="10"/>
  <c r="F3" i="10"/>
  <c r="F11" i="10"/>
  <c r="F19" i="10"/>
  <c r="F27" i="10"/>
  <c r="F35" i="10"/>
  <c r="F43" i="10"/>
  <c r="F51" i="10"/>
  <c r="F59" i="10"/>
  <c r="F67" i="10"/>
  <c r="F75" i="10"/>
  <c r="F83" i="10"/>
  <c r="F91" i="10"/>
  <c r="F99" i="10"/>
  <c r="F107" i="10"/>
  <c r="F115" i="10"/>
  <c r="F123" i="10"/>
  <c r="F131" i="10"/>
  <c r="F139" i="10"/>
  <c r="F147" i="10"/>
  <c r="F155" i="10"/>
  <c r="F163" i="10"/>
  <c r="F171" i="10"/>
  <c r="F179" i="10"/>
  <c r="F187" i="10"/>
  <c r="F195" i="10"/>
  <c r="F203" i="10"/>
  <c r="F211" i="10"/>
  <c r="F219" i="10"/>
  <c r="F227" i="10"/>
  <c r="F235" i="10"/>
  <c r="F243" i="10"/>
  <c r="F251" i="10"/>
  <c r="F259" i="10"/>
  <c r="F267" i="10"/>
  <c r="F275" i="10"/>
  <c r="F283" i="10"/>
  <c r="F291" i="10"/>
  <c r="F299" i="10"/>
  <c r="F307" i="10"/>
  <c r="F315" i="10"/>
  <c r="F323" i="10"/>
  <c r="F331" i="10"/>
  <c r="F339" i="10"/>
  <c r="F347" i="10"/>
  <c r="F355" i="10"/>
  <c r="F363" i="10"/>
  <c r="F4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40" i="10"/>
  <c r="F348" i="10"/>
  <c r="F356" i="10"/>
  <c r="F364" i="10"/>
  <c r="F5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F157" i="10"/>
  <c r="F165" i="10"/>
  <c r="F173" i="10"/>
  <c r="F181" i="10"/>
  <c r="F189" i="10"/>
  <c r="F197" i="10"/>
  <c r="F205" i="10"/>
  <c r="F213" i="10"/>
  <c r="F221" i="10"/>
  <c r="F229" i="10"/>
  <c r="F237" i="10"/>
  <c r="F245" i="10"/>
  <c r="F253" i="10"/>
  <c r="F261" i="10"/>
  <c r="F6" i="10"/>
  <c r="F9" i="10"/>
  <c r="F17" i="10"/>
  <c r="F25" i="10"/>
  <c r="F33" i="10"/>
  <c r="F41" i="10"/>
  <c r="F49" i="10"/>
  <c r="F57" i="10"/>
  <c r="F65" i="10"/>
  <c r="F73" i="10"/>
  <c r="F81" i="10"/>
  <c r="F89" i="10"/>
  <c r="F97" i="10"/>
  <c r="F105" i="10"/>
  <c r="F113" i="10"/>
  <c r="F121" i="10"/>
  <c r="F129" i="10"/>
  <c r="F137" i="10"/>
  <c r="F145" i="10"/>
  <c r="F153" i="10"/>
  <c r="F161" i="10"/>
  <c r="F169" i="10"/>
  <c r="F177" i="10"/>
  <c r="F185" i="10"/>
  <c r="F193" i="10"/>
  <c r="F201" i="10"/>
  <c r="F209" i="10"/>
  <c r="F217" i="10"/>
  <c r="F225" i="10"/>
  <c r="F233" i="10"/>
  <c r="F241" i="10"/>
  <c r="F249" i="10"/>
  <c r="F257" i="10"/>
  <c r="F265" i="10"/>
  <c r="F273" i="10"/>
  <c r="F281" i="10"/>
  <c r="F289" i="10"/>
  <c r="F297" i="10"/>
  <c r="F305" i="10"/>
  <c r="F313" i="10"/>
  <c r="F321" i="10"/>
  <c r="F329" i="10"/>
  <c r="F337" i="10"/>
  <c r="F345" i="10"/>
  <c r="F353" i="10"/>
  <c r="F361" i="10"/>
  <c r="F354" i="10"/>
  <c r="F342" i="10"/>
  <c r="F328" i="10"/>
  <c r="F317" i="10"/>
  <c r="F303" i="10"/>
  <c r="F290" i="10"/>
  <c r="F278" i="10"/>
  <c r="F264" i="10"/>
  <c r="F248" i="10"/>
  <c r="F232" i="10"/>
  <c r="F216" i="10"/>
  <c r="F200" i="10"/>
  <c r="F184" i="10"/>
  <c r="F168" i="10"/>
  <c r="F152" i="10"/>
  <c r="F136" i="10"/>
  <c r="F120" i="10"/>
  <c r="F104" i="10"/>
  <c r="F88" i="10"/>
  <c r="F72" i="10"/>
  <c r="F56" i="10"/>
  <c r="F40" i="10"/>
  <c r="F24" i="10"/>
  <c r="F8" i="10"/>
  <c r="F2" i="10"/>
  <c r="F352" i="10"/>
  <c r="F341" i="10"/>
  <c r="F327" i="10"/>
  <c r="F314" i="10"/>
  <c r="F302" i="10"/>
  <c r="F288" i="10"/>
  <c r="F277" i="10"/>
  <c r="F263" i="10"/>
  <c r="F247" i="10"/>
  <c r="F231" i="10"/>
  <c r="F215" i="10"/>
  <c r="F199" i="10"/>
  <c r="F183" i="10"/>
  <c r="F167" i="10"/>
  <c r="F151" i="10"/>
  <c r="F135" i="10"/>
  <c r="F119" i="10"/>
  <c r="F103" i="10"/>
  <c r="F87" i="10"/>
  <c r="F71" i="10"/>
  <c r="F55" i="10"/>
  <c r="F39" i="10"/>
  <c r="F23" i="10"/>
  <c r="F7" i="10"/>
  <c r="E5" i="9" l="1"/>
  <c r="E11" i="9" l="1"/>
  <c r="E10" i="9"/>
  <c r="H11" i="9"/>
  <c r="H7" i="9"/>
  <c r="E8" i="9"/>
  <c r="E7" i="9"/>
  <c r="H4" i="9"/>
  <c r="E4" i="9"/>
  <c r="C11" i="8"/>
  <c r="D13" i="8"/>
  <c r="D12" i="8"/>
  <c r="D11" i="8"/>
  <c r="D10" i="8"/>
  <c r="D9" i="8"/>
  <c r="D8" i="8"/>
  <c r="D7" i="8"/>
  <c r="C6" i="8"/>
  <c r="D6" i="8"/>
  <c r="D5" i="8"/>
  <c r="D4" i="8"/>
  <c r="D3" i="8"/>
  <c r="D2" i="8"/>
  <c r="C13" i="8"/>
  <c r="C12" i="8"/>
  <c r="C10" i="8"/>
  <c r="C9" i="8"/>
  <c r="C8" i="8"/>
  <c r="C7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C2" i="8"/>
  <c r="B2" i="8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35" i="6"/>
  <c r="G33" i="6"/>
  <c r="G32" i="6"/>
  <c r="G28" i="6"/>
  <c r="G29" i="6"/>
  <c r="G30" i="6"/>
  <c r="G27" i="6"/>
  <c r="G25" i="6"/>
  <c r="G19" i="6"/>
  <c r="G20" i="6"/>
  <c r="G21" i="6"/>
  <c r="G22" i="6"/>
  <c r="G23" i="6"/>
  <c r="G18" i="6"/>
  <c r="G16" i="6"/>
  <c r="G14" i="6"/>
  <c r="G13" i="6"/>
  <c r="G11" i="6"/>
  <c r="G5" i="6"/>
  <c r="G6" i="6"/>
  <c r="G7" i="6"/>
  <c r="G8" i="6"/>
  <c r="G9" i="6"/>
  <c r="G34" i="6"/>
  <c r="G31" i="6"/>
  <c r="G26" i="6"/>
  <c r="G24" i="6"/>
  <c r="G17" i="6"/>
  <c r="G15" i="6"/>
  <c r="G12" i="6"/>
  <c r="G10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42" i="11" l="1"/>
  <c r="Q45" i="11"/>
  <c r="Q41" i="11"/>
  <c r="Q43" i="11"/>
  <c r="C48" i="11"/>
  <c r="E8" i="8"/>
  <c r="E9" i="8"/>
  <c r="F9" i="8" s="1"/>
  <c r="H15" i="9"/>
  <c r="H14" i="9"/>
  <c r="E15" i="9"/>
  <c r="E14" i="9"/>
  <c r="H8" i="8"/>
  <c r="E7" i="8"/>
  <c r="H7" i="8" s="1"/>
  <c r="G8" i="8"/>
  <c r="E2" i="8"/>
  <c r="E6" i="8"/>
  <c r="E13" i="8"/>
  <c r="H13" i="8" s="1"/>
  <c r="E5" i="8"/>
  <c r="F5" i="8" s="1"/>
  <c r="F8" i="8"/>
  <c r="E12" i="8"/>
  <c r="H12" i="8" s="1"/>
  <c r="E4" i="8"/>
  <c r="H4" i="8" s="1"/>
  <c r="E11" i="8"/>
  <c r="F11" i="8" s="1"/>
  <c r="E3" i="8"/>
  <c r="E10" i="8"/>
  <c r="F10" i="8" s="1"/>
  <c r="G9" i="8" l="1"/>
  <c r="H9" i="8"/>
  <c r="G3" i="8"/>
  <c r="H6" i="8"/>
  <c r="H2" i="8"/>
  <c r="F7" i="8"/>
  <c r="G7" i="8"/>
  <c r="G4" i="8"/>
  <c r="F12" i="8"/>
  <c r="H3" i="8"/>
  <c r="F4" i="8"/>
  <c r="G12" i="8"/>
  <c r="H11" i="8"/>
  <c r="G11" i="8"/>
  <c r="G13" i="8"/>
  <c r="G6" i="8"/>
  <c r="F3" i="8"/>
  <c r="G10" i="8"/>
  <c r="F2" i="8"/>
  <c r="F6" i="8"/>
  <c r="H10" i="8"/>
  <c r="G5" i="8"/>
  <c r="F13" i="8"/>
  <c r="H5" i="8"/>
  <c r="G2" i="8"/>
</calcChain>
</file>

<file path=xl/sharedStrings.xml><?xml version="1.0" encoding="utf-8"?>
<sst xmlns="http://schemas.openxmlformats.org/spreadsheetml/2006/main" count="9497" uniqueCount="2183">
  <si>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</si>
  <si>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</si>
  <si>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</si>
  <si>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</si>
  <si>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</si>
  <si>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</si>
  <si>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</si>
  <si>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</si>
  <si>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</si>
  <si>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</si>
  <si>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</si>
  <si>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</si>
  <si>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</si>
  <si>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</si>
  <si>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</si>
  <si>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</si>
  <si>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</si>
  <si>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</si>
  <si>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</si>
  <si>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</si>
  <si>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</si>
  <si>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</si>
  <si>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</si>
  <si>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</si>
  <si>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</si>
  <si>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</si>
  <si>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</si>
  <si>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</si>
  <si>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</si>
  <si>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</si>
  <si>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</si>
  <si>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</si>
  <si>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</si>
  <si>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</si>
  <si>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</si>
  <si>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</si>
  <si>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</si>
  <si>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</si>
  <si>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</si>
  <si>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</si>
  <si>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</si>
  <si>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</si>
  <si>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</si>
  <si>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</si>
  <si>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</si>
  <si>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</si>
  <si>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</si>
  <si>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</si>
  <si>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</si>
  <si>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</si>
  <si>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</si>
  <si>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</si>
  <si>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</si>
  <si>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</si>
  <si>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</si>
  <si>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</si>
  <si>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</si>
  <si>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</si>
  <si>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</si>
  <si>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</si>
  <si>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</si>
  <si>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</si>
  <si>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</si>
  <si>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</si>
  <si>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</si>
  <si>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</si>
  <si>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</si>
  <si>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</si>
  <si>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</si>
  <si>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</si>
  <si>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</si>
  <si>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</si>
  <si>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</si>
  <si>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</si>
  <si>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</si>
  <si>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</si>
  <si>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</si>
  <si>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</si>
  <si>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</si>
  <si>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</si>
  <si>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</si>
  <si>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</si>
  <si>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</si>
  <si>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</si>
  <si>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</si>
  <si>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</si>
  <si>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</si>
  <si>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</si>
  <si>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</si>
  <si>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</si>
  <si>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</si>
  <si>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</si>
  <si>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</si>
  <si>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</si>
  <si>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</si>
  <si>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</si>
  <si>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</si>
  <si>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</si>
  <si>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</si>
  <si>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</si>
  <si>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</si>
  <si>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</si>
  <si>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</si>
  <si>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</si>
  <si>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</si>
  <si>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</si>
  <si>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</si>
  <si>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</si>
  <si>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</si>
  <si>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</si>
  <si>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</si>
  <si>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</si>
  <si>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</si>
  <si>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</si>
  <si>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</si>
  <si>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</si>
  <si>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</si>
  <si>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</si>
  <si>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</si>
  <si>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</si>
  <si>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</si>
  <si>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</si>
  <si>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</si>
  <si>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</si>
  <si>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</si>
  <si>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</si>
  <si>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</si>
  <si>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</si>
  <si>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</si>
  <si>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</si>
  <si>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</si>
  <si>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</si>
  <si>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</si>
  <si>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</si>
  <si>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</si>
  <si>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</si>
  <si>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</si>
  <si>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</si>
  <si>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</si>
  <si>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</si>
  <si>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</si>
  <si>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</si>
  <si>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</si>
  <si>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</si>
  <si>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</si>
  <si>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</si>
  <si>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</si>
  <si>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</si>
  <si>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</si>
  <si>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</si>
  <si>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</si>
  <si>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</si>
  <si>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</si>
  <si>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</si>
  <si>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</si>
  <si>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</si>
  <si>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</si>
  <si>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</si>
  <si>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</si>
  <si>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</si>
  <si>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</si>
  <si>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</si>
  <si>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</si>
  <si>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</si>
  <si>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</si>
  <si>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</si>
  <si>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</si>
  <si>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</si>
  <si>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</si>
  <si>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</si>
  <si>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</si>
  <si>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</si>
  <si>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</si>
  <si>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</si>
  <si>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</si>
  <si>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</si>
  <si>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</si>
  <si>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</si>
  <si>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</si>
  <si>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</si>
  <si>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</si>
  <si>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</si>
  <si>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</si>
  <si>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</si>
  <si>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</si>
  <si>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</si>
  <si>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</si>
  <si>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</si>
  <si>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</si>
  <si>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</si>
  <si>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</si>
  <si>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</si>
  <si>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</si>
  <si>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</si>
  <si>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</si>
  <si>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</si>
  <si>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</si>
  <si>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</si>
  <si>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</si>
  <si>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</si>
  <si>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</si>
  <si>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</si>
  <si>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</si>
  <si>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</si>
  <si>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</si>
  <si>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</si>
  <si>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</si>
  <si>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</si>
  <si>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</si>
  <si>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</si>
  <si>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</si>
  <si>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</si>
  <si>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</si>
  <si>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</si>
  <si>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</si>
  <si>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</si>
  <si>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</si>
  <si>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</si>
  <si>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</si>
  <si>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</si>
  <si>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</si>
  <si>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</si>
  <si>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</si>
  <si>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</si>
  <si>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</si>
  <si>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</si>
  <si>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</si>
  <si>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</si>
  <si>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</si>
  <si>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</si>
  <si>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</si>
  <si>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</si>
  <si>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</si>
  <si>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</si>
  <si>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</si>
  <si>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</si>
  <si>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</si>
  <si>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</si>
  <si>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</si>
  <si>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</si>
  <si>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</si>
  <si>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</si>
  <si>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</si>
  <si>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</si>
  <si>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</si>
  <si>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</si>
  <si>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</si>
  <si>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</si>
  <si>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</si>
  <si>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</si>
  <si>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</si>
  <si>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</si>
  <si>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</si>
  <si>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</si>
  <si>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</si>
  <si>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</si>
  <si>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</si>
  <si>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</si>
  <si>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</si>
  <si>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</si>
  <si>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</si>
  <si>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</si>
  <si>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</si>
  <si>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</si>
  <si>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</si>
  <si>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</si>
  <si>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</si>
  <si>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</si>
  <si>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</si>
  <si>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</si>
  <si>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</si>
  <si>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</si>
  <si>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</si>
  <si>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</si>
  <si>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</si>
  <si>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</si>
  <si>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</si>
  <si>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</si>
  <si>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</si>
  <si>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</si>
  <si>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</si>
  <si>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</si>
  <si>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</si>
  <si>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</si>
  <si>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</si>
  <si>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</si>
  <si>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</si>
  <si>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</si>
  <si>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</si>
  <si>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</si>
  <si>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</si>
  <si>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</si>
  <si>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</si>
  <si>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</si>
  <si>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</si>
  <si>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</si>
  <si>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</si>
  <si>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</si>
  <si>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</si>
  <si>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</si>
  <si>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</si>
  <si>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</si>
  <si>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</si>
  <si>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</si>
  <si>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</si>
  <si>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</si>
  <si>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</si>
  <si>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</si>
  <si>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</si>
  <si>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</si>
  <si>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</si>
  <si>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</si>
  <si>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</si>
  <si>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</si>
  <si>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</si>
  <si>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</si>
  <si>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</si>
  <si>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</si>
  <si>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</si>
  <si>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</si>
  <si>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</si>
  <si>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</si>
  <si>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</si>
  <si>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</si>
  <si>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</si>
  <si>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</si>
  <si>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</si>
  <si>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</si>
  <si>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</si>
  <si>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</si>
  <si>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</si>
  <si>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</si>
  <si>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</si>
  <si>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</si>
  <si>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</si>
  <si>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</si>
  <si>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</si>
  <si>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</si>
  <si>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</si>
  <si>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</si>
  <si>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</si>
  <si>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</si>
  <si>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</si>
  <si>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</si>
  <si>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</si>
  <si>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</si>
  <si>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</si>
  <si>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</si>
  <si>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</si>
  <si>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</si>
  <si>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</si>
  <si>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</si>
  <si>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</si>
  <si>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</si>
  <si>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</si>
  <si>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</si>
  <si>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</si>
  <si>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</si>
  <si>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</si>
  <si>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</si>
  <si>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</si>
  <si>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</si>
  <si>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</si>
  <si>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</si>
  <si>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</si>
  <si>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</si>
  <si>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</si>
  <si>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</si>
  <si>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</si>
  <si>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</si>
  <si>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</si>
  <si>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</si>
  <si>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</si>
  <si>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</si>
  <si>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</si>
  <si>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</si>
  <si>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</si>
  <si>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</si>
  <si>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</si>
  <si>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</si>
  <si>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</si>
  <si>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</si>
  <si>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</si>
  <si>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</si>
  <si>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</si>
  <si>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</si>
  <si>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</si>
  <si>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</si>
  <si>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</si>
  <si>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</si>
  <si>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</si>
  <si>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</si>
  <si>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</si>
  <si>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</si>
  <si>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</si>
  <si>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</si>
  <si>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</si>
  <si>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</si>
  <si>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</si>
  <si>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</si>
  <si>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</si>
  <si>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</si>
  <si>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</si>
  <si>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</si>
  <si>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</si>
  <si>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</si>
  <si>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</si>
  <si>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</si>
  <si>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</si>
  <si>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</si>
  <si>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</si>
  <si>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</si>
  <si>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</si>
  <si>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</si>
  <si>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</si>
  <si>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</si>
  <si>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</si>
  <si>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</si>
  <si>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</si>
  <si>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</si>
  <si>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</si>
  <si>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</si>
  <si>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</si>
  <si>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</si>
  <si>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</si>
  <si>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</si>
  <si>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</si>
  <si>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</si>
  <si>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</si>
  <si>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</si>
  <si>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</si>
  <si>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</si>
  <si>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</si>
  <si>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</si>
  <si>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</si>
  <si>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</si>
  <si>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</si>
  <si>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</si>
  <si>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</si>
  <si>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</si>
  <si>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</si>
  <si>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</si>
  <si>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</si>
  <si>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</si>
  <si>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</si>
  <si>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</si>
  <si>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</si>
  <si>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</si>
  <si>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</si>
  <si>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</si>
  <si>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</si>
  <si>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</si>
  <si>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</si>
  <si>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</si>
  <si>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</si>
  <si>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</si>
  <si>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</si>
  <si>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</si>
  <si>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</si>
  <si>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</si>
  <si>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</si>
  <si>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</si>
  <si>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</si>
  <si>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</si>
  <si>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</si>
  <si>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</si>
  <si>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</si>
  <si>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</si>
  <si>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</si>
  <si>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</si>
  <si>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</si>
  <si>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</si>
  <si>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</si>
  <si>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</si>
  <si>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</si>
  <si>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</si>
  <si>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</si>
  <si>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</si>
  <si>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</si>
  <si>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</si>
  <si>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</si>
  <si>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</si>
  <si>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</si>
  <si>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</si>
  <si>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</si>
  <si>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</si>
  <si>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</si>
  <si>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</si>
  <si>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</si>
  <si>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</si>
  <si>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</si>
  <si>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</si>
  <si>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</si>
  <si>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</si>
  <si>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</si>
  <si>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</si>
  <si>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</si>
  <si>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</si>
  <si>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</si>
  <si>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</si>
  <si>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</si>
  <si>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</si>
  <si>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</si>
  <si>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</si>
  <si>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</si>
  <si>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</si>
  <si>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</si>
  <si>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</si>
  <si>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</si>
  <si>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</si>
  <si>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</si>
  <si>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</si>
  <si>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</si>
  <si>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</si>
  <si>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</si>
  <si>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</si>
  <si>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</si>
  <si>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</si>
  <si>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</si>
  <si>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</si>
  <si>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</si>
  <si>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</si>
  <si>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</si>
  <si>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</si>
  <si>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</si>
  <si>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</si>
  <si>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</si>
  <si>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</si>
  <si>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</si>
  <si>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</si>
  <si>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</si>
  <si>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</si>
  <si>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</si>
  <si>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</si>
  <si>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</si>
  <si>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</si>
  <si>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</si>
  <si>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</si>
  <si>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</si>
  <si>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</si>
  <si>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</si>
  <si>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</si>
  <si>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</si>
  <si>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</si>
  <si>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</si>
  <si>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</si>
  <si>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</si>
  <si>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</si>
  <si>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</si>
  <si>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</si>
  <si>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</si>
  <si>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</si>
  <si>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</si>
  <si>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</si>
  <si>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</si>
  <si>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</si>
  <si>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</si>
  <si>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</si>
  <si>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</si>
  <si>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</si>
  <si>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</si>
  <si>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</si>
  <si>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</si>
  <si>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</si>
  <si>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</si>
  <si>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</si>
  <si>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</si>
  <si>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</si>
  <si>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</si>
  <si>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</si>
  <si>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</si>
  <si>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</si>
  <si>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</si>
  <si>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</si>
  <si>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</si>
  <si>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</si>
  <si>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</si>
  <si>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</si>
  <si>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</si>
  <si>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</si>
  <si>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</si>
  <si>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</si>
  <si>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</si>
  <si>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</si>
  <si>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</si>
  <si>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</si>
  <si>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</si>
  <si>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</si>
  <si>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</si>
  <si>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</si>
  <si>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</si>
  <si>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</si>
  <si>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</si>
  <si>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</si>
  <si>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</si>
  <si>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</si>
  <si>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</si>
  <si>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</si>
  <si>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</si>
  <si>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</si>
  <si>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</si>
  <si>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</si>
  <si>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</si>
  <si>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</si>
  <si>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</si>
  <si>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</si>
  <si>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</si>
  <si>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</si>
  <si>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</si>
  <si>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</si>
  <si>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</si>
  <si>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</si>
  <si>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</si>
  <si>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</si>
  <si>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</si>
  <si>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</si>
  <si>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</si>
  <si>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</si>
  <si>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</si>
  <si>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</si>
  <si>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</si>
  <si>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</si>
  <si>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</si>
  <si>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</si>
  <si>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</si>
  <si>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</si>
  <si>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</si>
  <si>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</si>
  <si>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</si>
  <si>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</si>
  <si>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</si>
  <si>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</si>
  <si>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</si>
  <si>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</si>
  <si>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</si>
  <si>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</si>
  <si>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</si>
  <si>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</si>
  <si>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</si>
  <si>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</si>
  <si>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</si>
  <si>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</si>
  <si>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</si>
  <si>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</si>
  <si>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</si>
  <si>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</si>
  <si>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</si>
  <si>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</si>
  <si>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</si>
  <si>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</si>
  <si>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</si>
  <si>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</si>
  <si>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</si>
  <si>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</si>
  <si>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</si>
  <si>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</si>
  <si>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</si>
  <si>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</si>
  <si>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</si>
  <si>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</si>
  <si>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</si>
  <si>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</si>
  <si>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</si>
  <si>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</si>
  <si>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</si>
  <si>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</si>
  <si>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</si>
  <si>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</si>
  <si>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</si>
  <si>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</si>
  <si>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</si>
  <si>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</si>
  <si>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</si>
  <si>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</si>
  <si>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</si>
  <si>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</si>
  <si>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</si>
  <si>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</si>
  <si>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</si>
  <si>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</si>
  <si>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</si>
  <si>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</si>
  <si>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</si>
  <si>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</si>
  <si>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</si>
  <si>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</si>
  <si>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</si>
  <si>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</si>
  <si>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</si>
  <si>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</si>
  <si>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</si>
  <si>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</si>
  <si>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</si>
  <si>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</si>
  <si>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</si>
  <si>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</si>
  <si>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</si>
  <si>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</si>
  <si>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</si>
  <si>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</si>
  <si>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</si>
  <si>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</si>
  <si>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</si>
  <si>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</si>
  <si>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</si>
  <si>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</si>
  <si>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</si>
  <si>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</si>
  <si>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</si>
  <si>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</si>
  <si>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</si>
  <si>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</si>
  <si>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</si>
  <si>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</si>
  <si>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</si>
  <si>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</si>
  <si>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</si>
  <si>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</si>
  <si>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</si>
  <si>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</si>
  <si>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</si>
  <si>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</si>
  <si>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</si>
  <si>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</si>
  <si>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</si>
  <si>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</si>
  <si>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</si>
  <si>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</si>
  <si>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</si>
  <si>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</si>
  <si>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</si>
  <si>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</si>
  <si>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</si>
  <si>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</si>
  <si>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</si>
  <si>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</si>
  <si>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</si>
  <si>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</si>
  <si>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</si>
  <si>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</si>
  <si>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</si>
  <si>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</si>
  <si>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</si>
  <si>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</si>
  <si>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</si>
  <si>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</si>
  <si>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</si>
  <si>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</si>
  <si>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</si>
  <si>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</si>
  <si>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</si>
  <si>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</si>
  <si>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</si>
  <si>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</si>
  <si>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</si>
  <si>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</si>
  <si>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</si>
  <si>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</si>
  <si>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</si>
  <si>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</si>
  <si>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</si>
  <si>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</si>
  <si>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</si>
  <si>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</si>
  <si>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</si>
  <si>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</si>
  <si>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</si>
  <si>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</si>
  <si>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</si>
  <si>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</si>
  <si>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</si>
  <si>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</si>
  <si>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</si>
  <si>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</si>
  <si>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</si>
  <si>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</si>
  <si>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</si>
  <si>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</si>
  <si>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</si>
  <si>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</si>
  <si>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</si>
  <si>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</si>
  <si>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</si>
  <si>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</si>
  <si>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</si>
  <si>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</si>
  <si>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</si>
  <si>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</si>
  <si>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</si>
  <si>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</si>
  <si>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</si>
  <si>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</si>
  <si>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</si>
  <si>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</si>
  <si>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</si>
  <si>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</si>
  <si>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</si>
  <si>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</si>
  <si>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</si>
  <si>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</si>
  <si>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</si>
  <si>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</si>
  <si>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</si>
  <si>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</si>
  <si>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</si>
  <si>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</si>
  <si>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</si>
  <si>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</si>
  <si>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</si>
  <si>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</si>
  <si>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</si>
  <si>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</si>
  <si>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</si>
  <si>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</si>
  <si>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</si>
  <si>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</si>
  <si>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</si>
  <si>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</si>
  <si>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</si>
  <si>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</si>
  <si>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</si>
  <si>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</si>
  <si>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</si>
  <si>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</si>
  <si>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</si>
  <si>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</si>
  <si>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</si>
  <si>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</si>
  <si>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</si>
  <si>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</si>
  <si>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</si>
  <si>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</si>
  <si>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</si>
  <si>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</si>
  <si>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</si>
  <si>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</si>
  <si>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</si>
  <si>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</si>
  <si>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</si>
  <si>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</si>
  <si>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</si>
  <si>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</si>
  <si>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</si>
  <si>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</si>
  <si>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</si>
  <si>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</si>
  <si>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</si>
  <si>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</si>
  <si>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</si>
  <si>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</si>
  <si>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</si>
  <si>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</si>
  <si>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</si>
  <si>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</si>
  <si>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</si>
  <si>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</si>
  <si>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</si>
  <si>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</si>
  <si>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</si>
  <si>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</si>
  <si>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</si>
  <si>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</si>
  <si>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</si>
  <si>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</si>
  <si>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</si>
  <si>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</si>
  <si>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</si>
  <si>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</si>
  <si>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</si>
  <si>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</si>
  <si>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</si>
  <si>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</si>
  <si>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</si>
  <si>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</si>
  <si>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</si>
  <si>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</si>
  <si>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</si>
  <si>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</si>
  <si>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</si>
  <si>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</si>
  <si>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</si>
  <si>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</si>
  <si>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</si>
  <si>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</si>
  <si>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</si>
  <si>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</si>
  <si>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</si>
  <si>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</si>
  <si>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</si>
  <si>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</si>
  <si>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</si>
  <si>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</si>
  <si>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</si>
  <si>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</si>
  <si>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</si>
  <si>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</si>
  <si>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</si>
  <si>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</si>
  <si>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</si>
  <si>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</si>
  <si>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</si>
  <si>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</si>
  <si>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</si>
  <si>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</si>
  <si>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</si>
  <si>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</si>
  <si>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</si>
  <si>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</si>
  <si>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</si>
  <si>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</si>
  <si>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</si>
  <si>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</si>
  <si>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</si>
  <si>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</si>
  <si>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</si>
  <si>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</si>
  <si>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</si>
  <si>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</si>
  <si>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</si>
  <si>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</si>
  <si>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</si>
  <si>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</si>
  <si>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</si>
  <si>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</si>
  <si>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</si>
  <si>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</si>
  <si>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</si>
  <si>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</si>
  <si>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</si>
  <si>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</si>
  <si>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</si>
  <si>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</si>
  <si>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</si>
  <si>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</si>
  <si>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</si>
  <si>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</si>
  <si>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</si>
  <si>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</si>
  <si>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</si>
  <si>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</si>
  <si>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</si>
  <si>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</si>
  <si>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</si>
  <si>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</si>
  <si>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</si>
  <si>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</si>
  <si>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</si>
  <si>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</si>
  <si>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</si>
  <si>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</si>
  <si>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</si>
  <si>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</si>
  <si>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</si>
  <si>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</si>
  <si>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</si>
  <si>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</si>
  <si>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</si>
  <si>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</si>
  <si>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</si>
  <si>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</si>
  <si>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</si>
  <si>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</si>
  <si>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</si>
  <si>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</si>
  <si>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</si>
  <si>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</si>
  <si>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</si>
  <si>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</si>
  <si>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</si>
  <si>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</si>
  <si>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</si>
  <si>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</si>
  <si>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</si>
  <si>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</si>
  <si>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</si>
  <si>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</si>
  <si>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</si>
  <si>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</si>
  <si>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</si>
  <si>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</si>
  <si>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</si>
  <si>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</si>
  <si>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</si>
  <si>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</si>
  <si>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</si>
  <si>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</si>
  <si>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</si>
  <si>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</si>
  <si>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</si>
  <si>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</si>
  <si>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</si>
  <si>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</si>
  <si>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</si>
  <si>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</si>
  <si>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</si>
  <si>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</si>
  <si>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</si>
  <si>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</si>
  <si>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</si>
  <si>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</si>
  <si>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</si>
  <si>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</si>
  <si>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</si>
  <si>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</si>
  <si>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</si>
  <si>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</si>
  <si>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</si>
  <si>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</si>
  <si>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</si>
  <si>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</si>
  <si>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</si>
  <si>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</si>
  <si>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</si>
  <si>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</si>
  <si>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</si>
  <si>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</si>
  <si>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</si>
  <si>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</si>
  <si>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</si>
  <si>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</si>
  <si>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</si>
  <si>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</si>
  <si>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</si>
  <si>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</si>
  <si>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</si>
  <si>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</si>
  <si>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</si>
  <si>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</si>
  <si>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</si>
  <si>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</si>
  <si>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</si>
  <si>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</si>
  <si>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</si>
  <si>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</si>
  <si>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</si>
  <si>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</si>
  <si>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</si>
  <si>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</si>
  <si>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</si>
  <si>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</si>
  <si>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</si>
  <si>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</si>
  <si>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</si>
  <si>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</si>
  <si>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</si>
  <si>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</si>
  <si>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</si>
  <si>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</si>
  <si>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</si>
  <si>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</si>
  <si>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</si>
  <si>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</si>
  <si>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</si>
  <si>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</si>
  <si>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</si>
  <si>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</si>
  <si>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</si>
  <si>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</si>
  <si>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</si>
  <si>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</si>
  <si>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</si>
  <si>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</si>
  <si>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</si>
  <si>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</si>
  <si>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</si>
  <si>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</si>
  <si>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</si>
  <si>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</si>
  <si>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</si>
  <si>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</si>
  <si>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</si>
  <si>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</si>
  <si>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</si>
  <si>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</si>
  <si>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</si>
  <si>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</si>
  <si>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</si>
  <si>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</si>
  <si>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</si>
  <si>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</si>
  <si>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</si>
  <si>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</si>
  <si>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</si>
  <si>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</si>
  <si>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</si>
  <si>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</si>
  <si>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</si>
  <si>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</si>
  <si>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</si>
  <si>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</si>
  <si>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</si>
  <si>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</si>
  <si>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</si>
  <si>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</si>
  <si>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</si>
  <si>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</si>
  <si>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</si>
  <si>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</si>
  <si>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</si>
  <si>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</si>
  <si>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</si>
  <si>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</si>
  <si>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</si>
  <si>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</si>
  <si>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</si>
  <si>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</si>
  <si>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</si>
  <si>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</si>
  <si>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</si>
  <si>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</si>
  <si>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</si>
  <si>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</si>
  <si>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</si>
  <si>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</si>
  <si>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</si>
  <si>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</si>
  <si>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</si>
  <si>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</si>
  <si>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</si>
  <si>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</si>
  <si>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</si>
  <si>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</si>
  <si>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</si>
  <si>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</si>
  <si>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</si>
  <si>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</si>
  <si>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</si>
  <si>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</si>
  <si>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</si>
  <si>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</si>
  <si>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</si>
  <si>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</si>
  <si>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</si>
  <si>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</si>
  <si>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</si>
  <si>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</si>
  <si>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</si>
  <si>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</si>
  <si>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</si>
  <si>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</si>
  <si>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</si>
  <si>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</si>
  <si>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</si>
  <si>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</si>
  <si>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</si>
  <si>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</si>
  <si>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</si>
  <si>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</si>
  <si>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</si>
  <si>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</si>
  <si>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</si>
  <si>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</si>
  <si>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</si>
  <si>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</si>
  <si>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</si>
  <si>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</si>
  <si>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</si>
  <si>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</si>
  <si>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</si>
  <si>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</si>
  <si>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</si>
  <si>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</si>
  <si>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</si>
  <si>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</si>
  <si>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</si>
  <si>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</si>
  <si>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</si>
  <si>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</si>
  <si>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</si>
  <si>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</si>
  <si>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</si>
  <si>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</si>
  <si>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</si>
  <si>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</si>
  <si>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</si>
  <si>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</si>
  <si>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</si>
  <si>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</si>
  <si>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</si>
  <si>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</si>
  <si>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</si>
  <si>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</si>
  <si>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</si>
  <si>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</si>
  <si>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</si>
  <si>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</si>
  <si>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</si>
  <si>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</si>
  <si>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</si>
  <si>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</si>
  <si>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</si>
  <si>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</si>
  <si>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</si>
  <si>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</si>
  <si>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</si>
  <si>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</si>
  <si>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</si>
  <si>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</si>
  <si>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</si>
  <si>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</si>
  <si>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</si>
  <si>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</si>
  <si>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</si>
  <si>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</si>
  <si>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</si>
  <si>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</si>
  <si>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</si>
  <si>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</si>
  <si>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</si>
  <si>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</si>
  <si>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</si>
  <si>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</si>
  <si>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</si>
  <si>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</si>
  <si>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</si>
  <si>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</si>
  <si>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</si>
  <si>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</si>
  <si>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</si>
  <si>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</si>
  <si>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</si>
  <si>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</si>
  <si>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</si>
  <si>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</si>
  <si>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</si>
  <si>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</si>
  <si>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</si>
  <si>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</si>
  <si>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</si>
  <si>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</si>
  <si>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</si>
  <si>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</si>
  <si>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</si>
  <si>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</si>
  <si>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</si>
  <si>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</si>
  <si>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</si>
  <si>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</si>
  <si>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</si>
  <si>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</si>
  <si>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</si>
  <si>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</si>
  <si>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</si>
  <si>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</si>
  <si>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</si>
  <si>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</si>
  <si>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</si>
  <si>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</si>
  <si>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</si>
  <si>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</si>
  <si>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</si>
  <si>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</si>
  <si>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</si>
  <si>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</si>
  <si>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</si>
  <si>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</si>
  <si>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</si>
  <si>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</si>
  <si>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</si>
  <si>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</si>
  <si>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</si>
  <si>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</si>
  <si>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</si>
  <si>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</si>
  <si>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</si>
  <si>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</si>
  <si>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</si>
  <si>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</si>
  <si>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</si>
  <si>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</si>
  <si>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</si>
  <si>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</si>
  <si>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</si>
  <si>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</si>
  <si>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</si>
  <si>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</si>
  <si>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</si>
  <si>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</si>
  <si>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</si>
  <si>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</si>
  <si>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</si>
  <si>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</si>
  <si>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</si>
  <si>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</si>
  <si>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</si>
  <si>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</si>
  <si>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</si>
  <si>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</si>
  <si>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</si>
  <si>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</si>
  <si>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</si>
  <si>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</si>
  <si>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</si>
  <si>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</si>
  <si>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</si>
  <si>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</si>
  <si>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</si>
  <si>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</si>
  <si>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</si>
  <si>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</si>
  <si>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</si>
  <si>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</si>
  <si>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</si>
  <si>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</si>
  <si>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</si>
  <si>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</si>
  <si>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</si>
  <si>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</si>
  <si>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</si>
  <si>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</si>
  <si>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</si>
  <si>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</si>
  <si>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</si>
  <si>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</si>
  <si>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</si>
  <si>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</si>
  <si>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</si>
  <si>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</si>
  <si>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</si>
  <si>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</si>
  <si>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</si>
  <si>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</si>
  <si>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</si>
  <si>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</si>
  <si>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</si>
  <si>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</si>
  <si>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</si>
  <si>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</si>
  <si>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</si>
  <si>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</si>
  <si>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</si>
  <si>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</si>
  <si>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</si>
  <si>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</si>
  <si>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</si>
  <si>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</si>
  <si>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</si>
  <si>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</si>
  <si>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</si>
  <si>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</si>
  <si>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</si>
  <si>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</si>
  <si>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</si>
  <si>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</si>
  <si>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</si>
  <si>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</si>
  <si>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</si>
  <si>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</si>
  <si>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</si>
  <si>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</si>
  <si>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</si>
  <si>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</si>
  <si>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</si>
  <si>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</si>
  <si>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</si>
  <si>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</si>
  <si>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</si>
  <si>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</si>
  <si>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</si>
  <si>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</si>
  <si>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</si>
  <si>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</si>
  <si>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</si>
  <si>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</si>
  <si>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</si>
  <si>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</si>
  <si>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</si>
  <si>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</si>
  <si>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</si>
  <si>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</si>
  <si>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</si>
  <si>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</si>
  <si>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</si>
  <si>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</si>
  <si>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</si>
  <si>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</si>
  <si>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</si>
  <si>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</si>
  <si>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</si>
  <si>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</si>
  <si>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</si>
  <si>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</si>
  <si>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</si>
  <si>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</si>
  <si>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</si>
  <si>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</si>
  <si>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</si>
  <si>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</si>
  <si>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</si>
  <si>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</si>
  <si>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</si>
  <si>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</si>
  <si>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</si>
  <si>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</si>
  <si>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</si>
  <si>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</si>
  <si>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</si>
  <si>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</si>
  <si>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</si>
  <si>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</si>
  <si>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</si>
  <si>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</si>
  <si>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</si>
  <si>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</si>
  <si>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</si>
  <si>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</si>
  <si>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</si>
  <si>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</si>
  <si>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</si>
  <si>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</si>
  <si>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</si>
  <si>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</si>
  <si>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</si>
  <si>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</si>
  <si>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</si>
  <si>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</si>
  <si>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</si>
  <si>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</si>
  <si>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</si>
  <si>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</si>
  <si>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</si>
  <si>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</si>
  <si>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</si>
  <si>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</si>
  <si>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</si>
  <si>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</si>
  <si>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</si>
  <si>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</si>
  <si>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</si>
  <si>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</si>
  <si>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</si>
  <si>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</si>
  <si>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</si>
  <si>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</si>
  <si>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</si>
  <si>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</si>
  <si>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</si>
  <si>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</si>
  <si>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</si>
  <si>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</si>
  <si>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</si>
  <si>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</si>
  <si>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</si>
  <si>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</si>
  <si>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</si>
  <si>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</si>
  <si>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</si>
  <si>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</si>
  <si>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</si>
  <si>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</si>
  <si>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</si>
  <si>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</si>
  <si>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</si>
  <si>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</si>
  <si>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</si>
  <si>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</si>
  <si>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</si>
  <si>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</si>
  <si>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</si>
  <si>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</si>
  <si>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</si>
  <si>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</si>
  <si>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</si>
  <si>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</si>
  <si>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</si>
  <si>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</si>
  <si>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</si>
  <si>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</si>
  <si>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</si>
  <si>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</si>
  <si>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</si>
  <si>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</si>
  <si>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</si>
  <si>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</si>
  <si>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</si>
  <si>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</si>
  <si>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</si>
  <si>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</si>
  <si>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</si>
  <si>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</si>
  <si>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</si>
  <si>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</si>
  <si>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</si>
  <si>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</si>
  <si>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</si>
  <si>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</si>
  <si>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</si>
  <si>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</si>
  <si>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</si>
  <si>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</si>
  <si>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</si>
  <si>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</si>
  <si>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</si>
  <si>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</si>
  <si>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</si>
  <si>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</si>
  <si>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</si>
  <si>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</si>
  <si>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</si>
  <si>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</si>
  <si>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</si>
  <si>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</si>
  <si>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</si>
  <si>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</si>
  <si>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</si>
  <si>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</si>
  <si>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</si>
  <si>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</si>
  <si>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</si>
  <si>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</si>
  <si>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</si>
  <si>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</si>
  <si>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</si>
  <si>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</si>
  <si>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</si>
  <si>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</si>
  <si>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</si>
  <si>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</si>
  <si>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</si>
  <si>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</si>
  <si>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</si>
  <si>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</si>
  <si>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</si>
  <si>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</si>
  <si>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</si>
  <si>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</si>
  <si>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</si>
  <si>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</si>
  <si>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</si>
  <si>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</si>
  <si>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</si>
  <si>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</si>
  <si>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</si>
  <si>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</si>
  <si>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</si>
  <si>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</si>
  <si>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</si>
  <si>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</si>
  <si>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</si>
  <si>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</si>
  <si>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</si>
  <si>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</si>
  <si>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</si>
  <si>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</si>
  <si>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</si>
  <si>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</si>
  <si>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</si>
  <si>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</si>
  <si>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</si>
  <si>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</si>
  <si>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</si>
  <si>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</si>
  <si>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</si>
  <si>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</si>
  <si>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</si>
  <si>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</si>
  <si>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</si>
  <si>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</si>
  <si>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</si>
  <si>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</si>
  <si>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</si>
  <si>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</si>
  <si>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</si>
  <si>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</si>
  <si>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</si>
  <si>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</si>
  <si>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</si>
  <si>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</si>
  <si>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</si>
  <si>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</si>
  <si>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</si>
  <si>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</si>
  <si>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</si>
  <si>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</si>
  <si>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</si>
  <si>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</si>
  <si>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</si>
  <si>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</si>
  <si>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</si>
  <si>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</si>
  <si>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</si>
  <si>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</si>
  <si>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</si>
  <si>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</si>
  <si>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</si>
  <si>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</si>
  <si>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</si>
  <si>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</si>
  <si>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</si>
  <si>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</si>
  <si>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</si>
  <si>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</si>
  <si>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</si>
  <si>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</si>
  <si>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</si>
  <si>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</si>
  <si>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</si>
  <si>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</si>
  <si>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</si>
  <si>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</si>
  <si>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</si>
  <si>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</si>
  <si>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</si>
  <si>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</si>
  <si>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</si>
  <si>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</si>
  <si>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</si>
  <si>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</si>
  <si>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</si>
  <si>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</si>
  <si>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</si>
  <si>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</si>
  <si>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</si>
  <si>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</si>
  <si>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</si>
  <si>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</si>
  <si>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</si>
  <si>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</si>
  <si>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</si>
  <si>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</si>
  <si>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</si>
  <si>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</si>
  <si>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</si>
  <si>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</si>
  <si>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</si>
  <si>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</si>
  <si>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</si>
  <si>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</si>
  <si>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</si>
  <si>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</si>
  <si>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</si>
  <si>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</si>
  <si>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</si>
  <si>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</si>
  <si>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</si>
  <si>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</si>
  <si>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</si>
  <si>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</si>
  <si>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</si>
  <si>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</si>
  <si>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</si>
  <si>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</si>
  <si>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</si>
  <si>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</si>
  <si>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</si>
  <si>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</si>
  <si>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</si>
  <si>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</si>
  <si>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</si>
  <si>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</si>
  <si>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</si>
  <si>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</si>
  <si>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</si>
  <si>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</si>
  <si>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</si>
  <si>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</si>
  <si>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</si>
  <si>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</si>
  <si>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</si>
  <si>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</si>
  <si>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</si>
  <si>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</si>
  <si>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</si>
  <si>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</si>
  <si>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</si>
  <si>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</si>
  <si>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</si>
  <si>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</si>
  <si>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</si>
  <si>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</si>
  <si>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</si>
  <si>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</si>
  <si>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</si>
  <si>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</si>
  <si>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</si>
  <si>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</si>
  <si>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</si>
  <si>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</si>
  <si>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</si>
  <si>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</si>
  <si>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</si>
  <si>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</si>
  <si>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</si>
  <si>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</si>
  <si>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</si>
  <si>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</si>
  <si>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</si>
  <si>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</si>
  <si>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</si>
  <si>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</si>
  <si>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</si>
  <si>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</si>
  <si>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</si>
  <si>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</si>
  <si>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</si>
  <si>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</si>
  <si>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</si>
  <si>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</si>
  <si>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</si>
  <si>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</si>
  <si>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</si>
  <si>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</si>
  <si>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</si>
  <si>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</si>
  <si>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</si>
  <si>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</si>
  <si>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</si>
  <si>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</si>
  <si>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</si>
  <si>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</si>
  <si>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</si>
  <si>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</si>
  <si>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</si>
  <si>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</si>
  <si>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</si>
  <si>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</si>
  <si>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</si>
  <si>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</si>
  <si>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</si>
  <si>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</si>
  <si>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</si>
  <si>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</si>
  <si>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</si>
  <si>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</si>
  <si>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</si>
  <si>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</si>
  <si>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</si>
  <si>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</si>
  <si>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</si>
  <si>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</si>
  <si>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</si>
  <si>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</si>
  <si>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</si>
  <si>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</si>
  <si>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</si>
  <si>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</si>
  <si>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</si>
  <si>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</si>
  <si>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</si>
  <si>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</si>
  <si>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</si>
  <si>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</si>
  <si>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</si>
  <si>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</si>
  <si>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</si>
  <si>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</si>
  <si>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</si>
  <si>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</si>
  <si>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</si>
  <si>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</si>
  <si>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</si>
  <si>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</si>
  <si>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</si>
  <si>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</si>
  <si>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</si>
  <si>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</si>
  <si>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</si>
  <si>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</si>
  <si>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</si>
  <si>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</si>
  <si>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</si>
  <si>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</si>
  <si>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</si>
  <si>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</si>
  <si>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</si>
  <si>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</si>
  <si>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</si>
  <si>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</si>
  <si>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</si>
  <si>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</si>
  <si>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</si>
  <si>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</si>
  <si>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</si>
  <si>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</si>
  <si>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</si>
  <si>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</si>
  <si>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</si>
  <si>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</si>
  <si>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</si>
  <si>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</si>
  <si>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</si>
  <si>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</si>
  <si>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</si>
  <si>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</si>
  <si>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</si>
  <si>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</si>
  <si>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</si>
  <si>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</si>
  <si>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</si>
  <si>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</si>
  <si>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</si>
  <si>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</si>
  <si>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</si>
  <si>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</si>
  <si>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</si>
  <si>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</si>
  <si>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</si>
  <si>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</si>
  <si>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</si>
  <si>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</si>
  <si>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</si>
  <si>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</si>
  <si>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</si>
  <si>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</si>
  <si>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</si>
  <si>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</si>
  <si>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</si>
  <si>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</si>
  <si>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</si>
  <si>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</si>
  <si>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</si>
  <si>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</si>
  <si>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</si>
  <si>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</si>
  <si>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</si>
  <si>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</si>
  <si>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</si>
  <si>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</si>
  <si>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</si>
  <si>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</si>
  <si>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</si>
  <si>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</si>
  <si>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</si>
  <si>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</si>
  <si>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</si>
  <si>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</si>
  <si>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</si>
  <si>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</si>
  <si>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</si>
  <si>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</si>
  <si>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</si>
  <si>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</si>
  <si>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</si>
  <si>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</si>
  <si>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</si>
  <si>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</si>
  <si>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</si>
  <si>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</si>
  <si>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</si>
  <si>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</si>
  <si>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</si>
  <si>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</si>
  <si>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</si>
  <si>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</si>
  <si>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</si>
  <si>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</si>
  <si>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</si>
  <si>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</si>
  <si>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</si>
  <si>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</si>
  <si>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</si>
  <si>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</si>
  <si>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</si>
  <si>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</si>
  <si>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</si>
  <si>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</si>
  <si>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</si>
  <si>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</si>
  <si>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</si>
  <si>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</si>
  <si>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</si>
  <si>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</si>
  <si>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</si>
  <si>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</si>
  <si>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</si>
  <si>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</si>
  <si>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</si>
  <si>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</si>
  <si>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</si>
  <si>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</si>
  <si>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</si>
  <si>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</si>
  <si>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</si>
  <si>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</si>
  <si>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</si>
  <si>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</si>
  <si>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</si>
  <si>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</si>
  <si>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</si>
  <si>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</si>
  <si>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</si>
  <si>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</si>
  <si>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</si>
  <si>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</si>
  <si>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</si>
  <si>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</si>
  <si>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</si>
  <si>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</si>
  <si>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</si>
  <si>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</si>
  <si>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</si>
  <si>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</si>
  <si>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</si>
  <si>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</si>
  <si>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</si>
  <si>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</si>
  <si>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</si>
  <si>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</si>
  <si>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</si>
  <si>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</si>
  <si>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</si>
  <si>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</si>
  <si>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</si>
  <si>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</si>
  <si>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</si>
  <si>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</si>
  <si>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</si>
  <si>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</si>
  <si>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</si>
  <si>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</si>
  <si>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</si>
  <si>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</si>
  <si>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</si>
  <si>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</si>
  <si>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</si>
  <si>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</si>
  <si>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</si>
  <si>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</si>
  <si>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</si>
  <si>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</si>
  <si>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</si>
  <si>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</si>
  <si>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</si>
  <si>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</si>
  <si>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</si>
  <si>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</si>
  <si>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</si>
  <si>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</si>
  <si>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</si>
  <si>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</si>
  <si>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</si>
  <si>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</si>
  <si>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</si>
  <si>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</si>
  <si>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</si>
  <si>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</si>
  <si>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</si>
  <si>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</si>
  <si>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</si>
  <si>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</si>
  <si>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</si>
  <si>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</si>
  <si>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</si>
  <si>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</si>
  <si>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</si>
  <si>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</si>
  <si>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</si>
  <si>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</si>
  <si>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</si>
  <si>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</si>
  <si>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</si>
  <si>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</si>
  <si>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</si>
  <si>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</si>
  <si>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</si>
  <si>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</si>
  <si>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</si>
  <si>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</si>
  <si>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</si>
  <si>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</si>
  <si>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</si>
  <si>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</si>
  <si>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</si>
  <si>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</si>
  <si>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</si>
  <si>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</si>
  <si>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</si>
  <si>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</si>
  <si>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</si>
  <si>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</si>
  <si>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</si>
  <si>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</si>
  <si>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</si>
  <si>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</si>
  <si>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</si>
  <si>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</si>
  <si>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</si>
  <si>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</si>
  <si>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</si>
  <si>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</si>
  <si>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</si>
  <si>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</si>
  <si>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</si>
  <si>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</si>
  <si>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</si>
  <si>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</si>
  <si>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</si>
  <si>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</si>
  <si>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</si>
  <si>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</si>
  <si>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</si>
  <si>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</si>
  <si>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</si>
  <si>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</si>
  <si>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</si>
  <si>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</si>
  <si>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</si>
  <si>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</si>
  <si>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</si>
  <si>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</si>
  <si>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</si>
  <si>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</si>
  <si>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</si>
  <si>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</si>
  <si>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</si>
  <si>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</si>
  <si>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</si>
  <si>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</si>
  <si>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</si>
  <si>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</si>
  <si>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</si>
  <si>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</si>
  <si>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</si>
  <si>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</si>
  <si>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</si>
  <si>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</si>
  <si>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</si>
  <si>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</si>
  <si>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</si>
  <si>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</si>
  <si>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</si>
  <si>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</si>
  <si>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</si>
  <si>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</si>
  <si>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</si>
  <si>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</si>
  <si>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</si>
  <si>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</si>
  <si>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</si>
  <si>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</si>
  <si>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</si>
  <si>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Sub-Categpry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</si>
  <si>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</si>
  <si>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</si>
  <si>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</si>
  <si>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</si>
  <si>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</si>
  <si>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</si>
  <si>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</si>
  <si>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</si>
  <si>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</si>
  <si>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</si>
  <si>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</si>
  <si>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</si>
  <si>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</si>
  <si>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</si>
  <si>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</si>
  <si>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</si>
  <si>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</si>
  <si>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</si>
  <si>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</si>
  <si>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</si>
  <si>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</si>
  <si>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</si>
  <si>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</si>
  <si>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</si>
  <si>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</si>
  <si>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</si>
  <si>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</si>
  <si>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</si>
  <si>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</si>
  <si>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</si>
  <si>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</si>
  <si>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</si>
  <si>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</si>
  <si>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</si>
  <si>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</si>
  <si>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</si>
  <si>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</si>
  <si>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Parent Category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</si>
  <si>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</si>
  <si>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</si>
  <si>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</si>
  <si>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</si>
  <si>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</si>
  <si>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</si>
  <si>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</si>
  <si>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</si>
  <si>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</si>
  <si>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</si>
  <si>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</si>
  <si>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</si>
  <si>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</si>
  <si>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</si>
  <si>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</si>
  <si>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</si>
  <si>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</si>
  <si>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percentage succesfull </t>
  </si>
  <si>
    <t xml:space="preserve">Goal </t>
  </si>
  <si>
    <t xml:space="preserve">Number Succesful 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</si>
  <si>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</si>
  <si>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</si>
  <si>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</si>
  <si>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</si>
  <si>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</si>
  <si>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</si>
  <si>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</si>
  <si>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</si>
  <si>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</si>
  <si>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</si>
  <si>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</si>
  <si>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</si>
  <si>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</si>
  <si>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</si>
  <si>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</si>
  <si>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</si>
  <si>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</si>
  <si>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</si>
  <si>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</si>
  <si>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># of successful</t>
  </si>
  <si>
    <t># failed</t>
  </si>
  <si>
    <t>sum of successful</t>
  </si>
  <si>
    <t>sum of failed</t>
  </si>
  <si>
    <t>SUCCESSFUL</t>
  </si>
  <si>
    <t>FAILED</t>
  </si>
  <si>
    <t xml:space="preserve">Mean </t>
  </si>
  <si>
    <t>Median</t>
  </si>
  <si>
    <t>Min</t>
  </si>
  <si>
    <t>Max</t>
  </si>
  <si>
    <t>Variance</t>
  </si>
  <si>
    <t>Standard Deviation</t>
  </si>
  <si>
    <t>Mean + 1SD</t>
  </si>
  <si>
    <t>Mean - 1SD</t>
  </si>
  <si>
    <t xml:space="preserve">Geometric mean </t>
  </si>
  <si>
    <t>succesful backers_count</t>
  </si>
  <si>
    <t xml:space="preserve">failed backers_count </t>
  </si>
  <si>
    <t>% successful</t>
  </si>
  <si>
    <t>% failed</t>
  </si>
  <si>
    <t>percentage failed</t>
  </si>
  <si>
    <t>percentage canceled</t>
  </si>
  <si>
    <t>percentage live</t>
  </si>
  <si>
    <t xml:space="preserve">Parent Category </t>
  </si>
  <si>
    <t xml:space="preserve">Total number of submissions </t>
  </si>
  <si>
    <t>Parent Ctegory</t>
  </si>
  <si>
    <t>Mean failed</t>
  </si>
  <si>
    <t>Median failed</t>
  </si>
  <si>
    <t>Mean successful</t>
  </si>
  <si>
    <t>Median Successful</t>
  </si>
  <si>
    <t>Failure Rate</t>
  </si>
  <si>
    <t>Succesful Rate</t>
  </si>
  <si>
    <t>Sum of goal</t>
  </si>
  <si>
    <t>Average of Percent Funded</t>
  </si>
  <si>
    <t>Average of goal</t>
  </si>
  <si>
    <t xml:space="preserve">Min </t>
  </si>
  <si>
    <t>Max of goal</t>
  </si>
  <si>
    <t>Min  of goal</t>
  </si>
  <si>
    <t>Standard Deviation  of goal</t>
  </si>
  <si>
    <t>Mean  of goal</t>
  </si>
  <si>
    <t>Median  of goal</t>
  </si>
  <si>
    <t>Geometric Mean  of goal</t>
  </si>
  <si>
    <t>Max of percent funded</t>
  </si>
  <si>
    <t>Min  percent funded</t>
  </si>
  <si>
    <t>Standard Deviation  percent funded</t>
  </si>
  <si>
    <t>Mean  percent funded</t>
  </si>
  <si>
    <t>Median percent funded</t>
  </si>
  <si>
    <t>Average</t>
  </si>
  <si>
    <t>standard deviation</t>
  </si>
  <si>
    <t>mean + 1SD</t>
  </si>
  <si>
    <t>mean - 1SD</t>
  </si>
  <si>
    <t>median</t>
  </si>
  <si>
    <t>Average of % funded (parent)</t>
  </si>
  <si>
    <t>Average of % funded (sub)</t>
  </si>
  <si>
    <t>Average of Average Donation</t>
  </si>
  <si>
    <t>Percentage funded</t>
  </si>
  <si>
    <t>Mean sucessful_backers</t>
  </si>
  <si>
    <t>Median sucessful_backers</t>
  </si>
  <si>
    <t>Min sucessful_backers</t>
  </si>
  <si>
    <t>Max sucessful_backers</t>
  </si>
  <si>
    <t>Standard Variation sucessful_backers</t>
  </si>
  <si>
    <t>Variance sucessful_backers</t>
  </si>
  <si>
    <t>Standard Deviation sucessful_backers</t>
  </si>
  <si>
    <t>Less than $1,000</t>
  </si>
  <si>
    <t>$1,000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</si>
  <si>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</si>
  <si>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</si>
  <si>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</si>
  <si>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</si>
  <si>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</si>
  <si>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</si>
  <si>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</si>
  <si>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</si>
  <si>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</si>
  <si>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Greater than or equal to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</si>
</sst>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9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10" xfId="0" applyBorder="1"/>
    <xf numFmtId="0" fontId="0" fillId="33" borderId="10" xfId="0" applyFill="1" applyBorder="1"/>
    <xf numFmtId="10" fontId="0" fillId="0" borderId="10" xfId="0" applyNumberFormat="1" applyBorder="1"/>
    <xf numFmtId="10" fontId="0" fillId="33" borderId="10" xfId="0" applyNumberFormat="1" applyFill="1" applyBorder="1"/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34" borderId="0" xfId="0" applyFill="1"/>
    <xf numFmtId="0" fontId="18" fillId="0" borderId="10" xfId="0" applyFont="1" applyBorder="1"/>
    <xf numFmtId="9" fontId="0" fillId="0" borderId="10" xfId="0" applyNumberFormat="1" applyBorder="1"/>
    <xf numFmtId="0" fontId="16" fillId="3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3" borderId="0" xfId="0" applyFill="1"/>
    <xf numFmtId="0" fontId="0" fillId="0" borderId="10" xfId="0" applyBorder="1" applyAlignment="1">
      <alignment horizontal="left" wrapText="1"/>
    </xf>
    <xf numFmtId="0" fontId="0" fillId="34" borderId="10" xfId="0" applyFill="1" applyBorder="1"/>
    <xf numFmtId="9" fontId="0" fillId="34" borderId="10" xfId="0" applyNumberFormat="1" applyFill="1" applyBorder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color auto="1"/>
      </font>
      <fill>
        <patternFill>
          <bgColor rgb="FF00FA00"/>
        </patternFill>
      </fill>
    </dxf>
    <dxf>
      <fill>
        <patternFill>
          <bgColor rgb="FFFF0000"/>
        </patternFill>
      </fill>
    </dxf>
    <dxf>
      <fill>
        <patternFill>
          <bgColor rgb="FFFFFC00"/>
        </patternFill>
      </fill>
    </dxf>
    <dxf>
      <font>
        <color auto="1"/>
      </font>
      <fill>
        <patternFill>
          <bgColor rgb="FFFF40FF"/>
        </patternFill>
      </fill>
    </dxf>
    <dxf>
      <font>
        <b val="0"/>
        <i val="0"/>
        <color auto="1"/>
      </font>
      <fill>
        <patternFill>
          <bgColor rgb="FF00FA00"/>
        </patternFill>
      </fill>
    </dxf>
    <dxf>
      <fill>
        <patternFill>
          <bgColor rgb="FFFF0000"/>
        </patternFill>
      </fill>
    </dxf>
    <dxf>
      <fill>
        <patternFill>
          <bgColor rgb="FFFFFC00"/>
        </patternFill>
      </fill>
    </dxf>
    <dxf>
      <font>
        <color auto="1"/>
      </font>
      <fill>
        <patternFill>
          <bgColor rgb="FFFF40FF"/>
        </patternFill>
      </fill>
    </dxf>
  </dxfs>
  <tableStyles count="0" defaultTableStyle="TableStyleMedium2" defaultPivotStyle="PivotStyleLight16"/>
  <colors>
    <mruColors>
      <color rgb="FFFFFC00"/>
      <color rgb="FFFF40FF"/>
      <color rgb="FFFF0000"/>
      <color rgb="FF00FA00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[CrowdfundingBook_Andrea Aurrecoechea Diaz.xlsx]Pivot Table 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Breakdown</a:t>
            </a:r>
            <a:r>
              <a:rPr lang="en-GB" baseline="0"/>
              <a:t> of Projects by outcome per Parent Category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784B-B660-AD790622E547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7-784B-B660-AD790622E547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7-784B-B660-AD790622E547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17-784B-B660-AD790622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7994448"/>
        <c:axId val="336120239"/>
      </c:barChart>
      <c:catAx>
        <c:axId val="12379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0239"/>
        <c:crosses val="autoZero"/>
        <c:auto val="1"/>
        <c:lblAlgn val="ctr"/>
        <c:lblOffset val="100"/>
        <c:noMultiLvlLbl val="0"/>
      </c:catAx>
      <c:valAx>
        <c:axId val="3361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[CrowdfundingBook_Andrea Aurrecoechea Diaz.xlsx]Pivot Table 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Breakdown of Projects by outcome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E047-8F97-62CF8A3CECB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E047-8F97-62CF8A3CECB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E-E047-8F97-62CF8A3CECB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E-E047-8F97-62CF8A3C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53803407"/>
        <c:axId val="253933103"/>
      </c:barChart>
      <c:catAx>
        <c:axId val="25380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Sub</a:t>
                </a:r>
                <a:r>
                  <a:rPr lang="en-GB" sz="1100" baseline="0"/>
                  <a:t> Category Names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33103"/>
        <c:crosses val="autoZero"/>
        <c:auto val="1"/>
        <c:lblAlgn val="ctr"/>
        <c:lblOffset val="100"/>
        <c:noMultiLvlLbl val="0"/>
      </c:catAx>
      <c:valAx>
        <c:axId val="2539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[CrowdfundingBook_Andrea Aurrecoechea Diaz.xlsx]Pivot Table 3!PivotTable7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Cummulative</a:t>
            </a:r>
            <a:r>
              <a:rPr lang="en-GB" baseline="0"/>
              <a:t> n</a:t>
            </a:r>
            <a:r>
              <a:rPr lang="en-GB"/>
              <a:t>umber of succesful,</a:t>
            </a:r>
            <a:r>
              <a:rPr lang="en-GB" baseline="0"/>
              <a:t> failed and cancelled projects Jan to Dec  2010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C549-8B4D-CA2EF393C57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B-E047-9F44-0859C9C9FD6E}"/>
              </c:ext>
            </c:extLst>
          </c:dPt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AC-2046-BC01-624AC8BAF76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AC-2046-BC01-624AC8BA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75791"/>
        <c:axId val="262337983"/>
      </c:lineChart>
      <c:catAx>
        <c:axId val="3053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7983"/>
        <c:crosses val="autoZero"/>
        <c:auto val="1"/>
        <c:lblAlgn val="ctr"/>
        <c:lblOffset val="100"/>
        <c:noMultiLvlLbl val="0"/>
      </c:catAx>
      <c:valAx>
        <c:axId val="2623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successful, failed and cancelled projects by goal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9-D142-B524-7CE8BD33E29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9-D142-B524-7CE8BD33E29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$1,000</c:v>
                </c:pt>
                <c:pt idx="1">
                  <c:v>$1,000 to $4,999</c:v>
                </c:pt>
                <c:pt idx="2">
                  <c:v>$5,000 to $9,999</c:v>
                </c:pt>
                <c:pt idx="3">
                  <c:v>$10,000 to $14,999</c:v>
                </c:pt>
                <c:pt idx="4">
                  <c:v>$15,000 to $19,999</c:v>
                </c:pt>
                <c:pt idx="5">
                  <c:v>$20,000 to $24,999</c:v>
                </c:pt>
                <c:pt idx="6">
                  <c:v>$25,000 to $29,999</c:v>
                </c:pt>
                <c:pt idx="7">
                  <c:v>$30,000 to $34,999</c:v>
                </c:pt>
                <c:pt idx="8">
                  <c:v>$35,000 to $39,999</c:v>
                </c:pt>
                <c:pt idx="9">
                  <c:v>$40,000 to $44,999</c:v>
                </c:pt>
                <c:pt idx="10">
                  <c:v>$45,000 to $49,999</c:v>
                </c:pt>
                <c:pt idx="11">
                  <c:v>Greater than or equal to $50,000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9-D142-B524-7CE8BD33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05279"/>
        <c:axId val="768169791"/>
      </c:lineChart>
      <c:catAx>
        <c:axId val="768005279"/>
        <c:scaling>
          <c:orientation val="minMax"/>
        </c:scaling>
        <c:delete val="0"/>
        <c:axPos val="b"/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9791"/>
        <c:crosses val="autoZero"/>
        <c:auto val="1"/>
        <c:lblAlgn val="ctr"/>
        <c:lblOffset val="100"/>
        <c:noMultiLvlLbl val="0"/>
      </c:catAx>
      <c:valAx>
        <c:axId val="768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number of projects per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me'!$A$41:$A$49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'For me'!$C$41:$C$49</c:f>
              <c:numCache>
                <c:formatCode>0.00%</c:formatCode>
                <c:ptCount val="9"/>
                <c:pt idx="0">
                  <c:v>0.18052738336713997</c:v>
                </c:pt>
                <c:pt idx="1">
                  <c:v>4.665314401622718E-2</c:v>
                </c:pt>
                <c:pt idx="2">
                  <c:v>4.8681541582150101E-2</c:v>
                </c:pt>
                <c:pt idx="3">
                  <c:v>4.0567951318458417E-3</c:v>
                </c:pt>
                <c:pt idx="4">
                  <c:v>0.17748478701825557</c:v>
                </c:pt>
                <c:pt idx="5">
                  <c:v>4.2596348884381338E-2</c:v>
                </c:pt>
                <c:pt idx="6">
                  <c:v>6.7951318458417856E-2</c:v>
                </c:pt>
                <c:pt idx="7">
                  <c:v>9.7363083164300201E-2</c:v>
                </c:pt>
                <c:pt idx="8">
                  <c:v>0.34888438133874239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C-EA4A-A830-4237816D7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299568304"/>
        <c:axId val="1627527040"/>
      </c:barChart>
      <c:catAx>
        <c:axId val="12995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27040"/>
        <c:crosses val="autoZero"/>
        <c:auto val="1"/>
        <c:lblAlgn val="ctr"/>
        <c:lblOffset val="100"/>
        <c:noMultiLvlLbl val="0"/>
      </c:catAx>
      <c:valAx>
        <c:axId val="1627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successful and failed campaigns per parent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me'!$E$53</c:f>
              <c:strCache>
                <c:ptCount val="1"/>
                <c:pt idx="0">
                  <c:v>Failure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me'!$A$54:$A$62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'For me'!$E$54:$E$62</c:f>
              <c:numCache>
                <c:formatCode>0.00%</c:formatCode>
                <c:ptCount val="9"/>
                <c:pt idx="0">
                  <c:v>0.37037037037037035</c:v>
                </c:pt>
                <c:pt idx="1">
                  <c:v>0.47619047619047616</c:v>
                </c:pt>
                <c:pt idx="2">
                  <c:v>0.52272727272727271</c:v>
                </c:pt>
                <c:pt idx="3">
                  <c:v>0</c:v>
                </c:pt>
                <c:pt idx="4">
                  <c:v>0.4</c:v>
                </c:pt>
                <c:pt idx="5">
                  <c:v>0.29729729729729731</c:v>
                </c:pt>
                <c:pt idx="6">
                  <c:v>0.375</c:v>
                </c:pt>
                <c:pt idx="7">
                  <c:v>0.30434782608695654</c:v>
                </c:pt>
                <c:pt idx="8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2-5444-B791-494A0F1A60D5}"/>
            </c:ext>
          </c:extLst>
        </c:ser>
        <c:ser>
          <c:idx val="1"/>
          <c:order val="1"/>
          <c:tx>
            <c:strRef>
              <c:f>'For me'!$F$53</c:f>
              <c:strCache>
                <c:ptCount val="1"/>
                <c:pt idx="0">
                  <c:v>Succesful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me'!$A$54:$A$62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'For me'!$F$54:$F$62</c:f>
              <c:numCache>
                <c:formatCode>0.00%</c:formatCode>
                <c:ptCount val="9"/>
                <c:pt idx="0">
                  <c:v>0.37037037037037035</c:v>
                </c:pt>
                <c:pt idx="1">
                  <c:v>0.52380952380952384</c:v>
                </c:pt>
                <c:pt idx="2">
                  <c:v>0.47727272727272729</c:v>
                </c:pt>
                <c:pt idx="3">
                  <c:v>1</c:v>
                </c:pt>
                <c:pt idx="4">
                  <c:v>0.6</c:v>
                </c:pt>
                <c:pt idx="5">
                  <c:v>0.70270270270270274</c:v>
                </c:pt>
                <c:pt idx="6">
                  <c:v>0.625</c:v>
                </c:pt>
                <c:pt idx="7">
                  <c:v>0.69565217391304346</c:v>
                </c:pt>
                <c:pt idx="8">
                  <c:v>0.58620689655172409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2-5444-B791-494A0F1A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568928"/>
        <c:axId val="1463566512"/>
      </c:barChart>
      <c:catAx>
        <c:axId val="14635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66512"/>
        <c:crosses val="autoZero"/>
        <c:auto val="1"/>
        <c:lblAlgn val="ctr"/>
        <c:lblOffset val="100"/>
        <c:noMultiLvlLbl val="0"/>
      </c:catAx>
      <c:valAx>
        <c:axId val="14635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of Percent Funded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('For me'!$A$111,'For me'!$A$118,'For me'!$A$120,'For me'!$A$123,'For me'!$A$125,'For me'!$A$132,'For me'!$A$134,'For me'!$A$139,'For me'!$A$142)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('For me'!$B$111,'For me'!$B$118,'For me'!$B$120,'For me'!$B$123,'For me'!$B$125,'For me'!$B$132,'For me'!$B$134,'For me'!$B$139,'For me'!$B$142)</c:f>
              <c:numCache>
                <c:formatCode>General</c:formatCode>
                <c:ptCount val="9"/>
                <c:pt idx="0">
                  <c:v>195.94033055476157</c:v>
                </c:pt>
                <c:pt idx="1">
                  <c:v>213.78270048973548</c:v>
                </c:pt>
                <c:pt idx="2">
                  <c:v>213.47729023479724</c:v>
                </c:pt>
                <c:pt idx="3">
                  <c:v>150.62984968701983</c:v>
                </c:pt>
                <c:pt idx="4">
                  <c:v>205.80641971112456</c:v>
                </c:pt>
                <c:pt idx="5">
                  <c:v>184.16268965580605</c:v>
                </c:pt>
                <c:pt idx="6">
                  <c:v>194.14115048825448</c:v>
                </c:pt>
                <c:pt idx="7">
                  <c:v>225.63291032008226</c:v>
                </c:pt>
                <c:pt idx="8">
                  <c:v>193.20420481618629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744E-8077-14B3456858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99970848"/>
        <c:axId val="1599604368"/>
      </c:barChart>
      <c:catAx>
        <c:axId val="1599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04368"/>
        <c:crosses val="autoZero"/>
        <c:auto val="1"/>
        <c:lblAlgn val="ctr"/>
        <c:lblOffset val="100"/>
        <c:noMultiLvlLbl val="0"/>
      </c:catAx>
      <c:valAx>
        <c:axId val="1599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Goal per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('For me'!$A$151,'For me'!$A$158,'For me'!$A$160,'For me'!$A$163,'For me'!$A$165,'For me'!$A$172,'For me'!$A$174,'For me'!$A$179,'For me'!$A$182)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('For me'!$B$151,'For me'!$B$158,'For me'!$B$160,'For me'!$B$163,'For me'!$B$165,'For me'!$B$172,'For me'!$B$174,'For me'!$B$179,'For me'!$B$182)</c:f>
              <c:numCache>
                <c:formatCode>General</c:formatCode>
                <c:ptCount val="9"/>
                <c:pt idx="0">
                  <c:v>49127.528089887637</c:v>
                </c:pt>
                <c:pt idx="1">
                  <c:v>41767.391304347824</c:v>
                </c:pt>
                <c:pt idx="2">
                  <c:v>59541.666666666664</c:v>
                </c:pt>
                <c:pt idx="3">
                  <c:v>6425</c:v>
                </c:pt>
                <c:pt idx="4">
                  <c:v>40150.285714285717</c:v>
                </c:pt>
                <c:pt idx="5">
                  <c:v>32183.333333333332</c:v>
                </c:pt>
                <c:pt idx="6">
                  <c:v>48359.701492537315</c:v>
                </c:pt>
                <c:pt idx="7">
                  <c:v>33097.916666666664</c:v>
                </c:pt>
                <c:pt idx="8">
                  <c:v>45459.011627906977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8-C546-BC78-6E27C090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530096"/>
        <c:axId val="1599531824"/>
      </c:barChart>
      <c:catAx>
        <c:axId val="15995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31824"/>
        <c:crosses val="autoZero"/>
        <c:auto val="1"/>
        <c:lblAlgn val="ctr"/>
        <c:lblOffset val="100"/>
        <c:noMultiLvlLbl val="0"/>
      </c:catAx>
      <c:valAx>
        <c:axId val="15995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Funded per 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('For me'!$A$112:$A$117,'For me'!$A$119,'For me'!$A$121:$A$122,'For me'!$A$124,'For me'!$A$126:$A$131,'For me'!$A$133,'For me'!$A$135:$A$138,'For me'!$A$140:$A$141,'For me'!$A$143)</c:f>
              <c:strCache>
                <c:ptCount val="24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  <c:pt idx="6">
                  <c:v>food trucks</c:v>
                </c:pt>
                <c:pt idx="7">
                  <c:v>mobile games</c:v>
                </c:pt>
                <c:pt idx="8">
                  <c:v>video games</c:v>
                </c:pt>
                <c:pt idx="9">
                  <c:v>audio</c:v>
                </c:pt>
                <c:pt idx="10">
                  <c:v>electric music</c:v>
                </c:pt>
                <c:pt idx="11">
                  <c:v>indie rock</c:v>
                </c:pt>
                <c:pt idx="12">
                  <c:v>jazz</c:v>
                </c:pt>
                <c:pt idx="13">
                  <c:v>metal</c:v>
                </c:pt>
                <c:pt idx="14">
                  <c:v>rock</c:v>
                </c:pt>
                <c:pt idx="15">
                  <c:v>world music</c:v>
                </c:pt>
                <c:pt idx="16">
                  <c:v>photography books</c:v>
                </c:pt>
                <c:pt idx="17">
                  <c:v>fiction</c:v>
                </c:pt>
                <c:pt idx="18">
                  <c:v>nonfiction</c:v>
                </c:pt>
                <c:pt idx="19">
                  <c:v>radio &amp; podcasts</c:v>
                </c:pt>
                <c:pt idx="20">
                  <c:v>translations</c:v>
                </c:pt>
                <c:pt idx="21">
                  <c:v>wearables</c:v>
                </c:pt>
                <c:pt idx="22">
                  <c:v>web</c:v>
                </c:pt>
                <c:pt idx="23">
                  <c:v>plays</c:v>
                </c:pt>
              </c:strCache>
            </c:strRef>
          </c:cat>
          <c:val>
            <c:numRef>
              <c:f>('For me'!$B$112:$B$117,'For me'!$B$119,'For me'!$B$121:$B$122,'For me'!$B$124,'For me'!$B$126:$B$131,'For me'!$B$133,'For me'!$B$135:$B$138,'For me'!$B$140:$B$141,'For me'!$B$143)</c:f>
              <c:numCache>
                <c:formatCode>General</c:formatCode>
                <c:ptCount val="24"/>
                <c:pt idx="0">
                  <c:v>224.62288586093641</c:v>
                </c:pt>
                <c:pt idx="1">
                  <c:v>193.88301336022903</c:v>
                </c:pt>
                <c:pt idx="2">
                  <c:v>206.68022472876208</c:v>
                </c:pt>
                <c:pt idx="3">
                  <c:v>114.7637566804634</c:v>
                </c:pt>
                <c:pt idx="4">
                  <c:v>215.2067782631234</c:v>
                </c:pt>
                <c:pt idx="5">
                  <c:v>171.17944453890121</c:v>
                </c:pt>
                <c:pt idx="6">
                  <c:v>213.78270048973548</c:v>
                </c:pt>
                <c:pt idx="7">
                  <c:v>90.379715029367176</c:v>
                </c:pt>
                <c:pt idx="8">
                  <c:v>259.19924673967125</c:v>
                </c:pt>
                <c:pt idx="9">
                  <c:v>150.62984968701983</c:v>
                </c:pt>
                <c:pt idx="10">
                  <c:v>227.60741000080967</c:v>
                </c:pt>
                <c:pt idx="11">
                  <c:v>169.36194162245764</c:v>
                </c:pt>
                <c:pt idx="12">
                  <c:v>286.21848132416062</c:v>
                </c:pt>
                <c:pt idx="13">
                  <c:v>202.55488545021595</c:v>
                </c:pt>
                <c:pt idx="14">
                  <c:v>204.59457992867092</c:v>
                </c:pt>
                <c:pt idx="15">
                  <c:v>207.92167394078589</c:v>
                </c:pt>
                <c:pt idx="16">
                  <c:v>184.16268965580605</c:v>
                </c:pt>
                <c:pt idx="17">
                  <c:v>204.72504628555089</c:v>
                </c:pt>
                <c:pt idx="18">
                  <c:v>239.74808801982181</c:v>
                </c:pt>
                <c:pt idx="19">
                  <c:v>108.18859711378562</c:v>
                </c:pt>
                <c:pt idx="20">
                  <c:v>172.71012716819746</c:v>
                </c:pt>
                <c:pt idx="21">
                  <c:v>197.02757388403674</c:v>
                </c:pt>
                <c:pt idx="22">
                  <c:v>250.87291305776941</c:v>
                </c:pt>
                <c:pt idx="23">
                  <c:v>193.20420481618629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8-8149-9B3D-35ABFA47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3393952"/>
        <c:axId val="1813390832"/>
      </c:barChart>
      <c:catAx>
        <c:axId val="18133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0832"/>
        <c:crosses val="autoZero"/>
        <c:auto val="1"/>
        <c:lblAlgn val="ctr"/>
        <c:lblOffset val="100"/>
        <c:noMultiLvlLbl val="0"/>
      </c:catAx>
      <c:valAx>
        <c:axId val="18133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hidden="1" uniqueId="{AE5C5434-4AEC-F541-8D8E-C7FC12189E64}" formatIdx="0">
          <cx:dataId val="0"/>
          <cx:layoutPr>
            <cx:binning intervalClosed="r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Success Rate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Rate Histogram</a:t>
          </a:r>
        </a:p>
      </cx:txPr>
    </cx:title>
    <cx:plotArea>
      <cx:plotAreaRegion>
        <cx:series layoutId="clusteredColumn" uniqueId="{A560B510-DBAB-D34F-82EE-5E50614A483C}">
          <cx:tx>
            <cx:txData>
              <cx:f>_xlchart.v1.15</cx:f>
              <cx:v>Succesful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Average Donation Histogram - per subcategory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Donation Histogram - per subcategory </a:t>
          </a:r>
        </a:p>
      </cx:txPr>
    </cx:title>
    <cx:plotArea>
      <cx:plotAreaRegion>
        <cx:series layoutId="clusteredColumn" uniqueId="{623D4E37-4BBD-F543-A28C-31D511FD317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Average Donation Histogram - per parent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Donation Histogram - per parent category</a:t>
          </a:r>
        </a:p>
      </cx:txPr>
    </cx:title>
    <cx:plotArea>
      <cx:plotAreaRegion>
        <cx:series layoutId="clusteredColumn" uniqueId="{D1FF0655-4420-D542-B1D5-0C41B69ADC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Goal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Goal Histogram</a:t>
          </a:r>
        </a:p>
      </cx:txPr>
    </cx:title>
    <cx:plotArea>
      <cx:plotAreaRegion>
        <cx:series layoutId="clusteredColumn" uniqueId="{9C283F4C-6CFF-FE4D-A168-9E2E859AD3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Percent Funded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Funded Histogram</a:t>
          </a:r>
        </a:p>
      </cx:txPr>
    </cx:title>
    <cx:plotArea>
      <cx:plotAreaRegion>
        <cx:series layoutId="clusteredColumn" uniqueId="{7871E5E8-7026-3149-91FB-5C681FB1D4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Average Donation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Donation Histogram</a:t>
          </a:r>
        </a:p>
      </cx:txPr>
    </cx:title>
    <cx:plotArea>
      <cx:plotAreaRegion>
        <cx:series layoutId="clusteredColumn" uniqueId="{CCCA2B9A-6374-E04D-8D3F-39AF28E7A0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Successful Backers</a:t>
          </a:r>
        </a:p>
      </cx:txPr>
    </cx:title>
    <cx:plotArea>
      <cx:plotAreaRegion>
        <cx:series layoutId="boxWhisker" uniqueId="{4EBFFA3A-35A9-594B-833C-395C6B37C695}">
          <cx:tx>
            <cx:txData>
              <cx:f>_xlchart.v1.3</cx:f>
              <cx:v>succesful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Failed Backers</a:t>
          </a:r>
        </a:p>
      </cx:txPr>
    </cx:title>
    <cx:plotArea>
      <cx:plotAreaRegion>
        <cx:series layoutId="boxWhisker" uniqueId="{C0657AE1-EE1B-2540-8A51-7D8AB4BD5816}">
          <cx:tx>
            <cx:txData>
              <cx:f>_xlchart.v1.1</cx:f>
              <cx:v>failed backers_count </cx:v>
            </cx:txData>
          </cx:tx>
          <cx:dataLabels pos="r"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</cx:chartData>
  <cx:chart>
    <cx:title pos="t" align="ctr" overlay="0">
      <cx:tx>
        <cx:txData>
          <cx:v>Distribution of Successful and Failed Backers Compared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Successful and Failed Backers Compared</a:t>
          </a:r>
        </a:p>
      </cx:txPr>
    </cx:title>
    <cx:plotArea>
      <cx:plotAreaRegion>
        <cx:series layoutId="boxWhisker" uniqueId="{D4DD9398-6F21-A74E-A268-E96859A97019}">
          <cx:tx>
            <cx:txData>
              <cx:f>_xlchart.v1.5</cx:f>
              <cx:v>succesful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F3FC6E8-0B7D-D74B-81A6-0BFCE9EFE7F5}">
          <cx:tx>
            <cx:txData>
              <cx:f>_xlchart.v1.7</cx:f>
              <cx:v>failed backers_count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Succesful Backers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 Backers </a:t>
          </a:r>
        </a:p>
      </cx:txPr>
    </cx:title>
    <cx:plotArea>
      <cx:plotAreaRegion>
        <cx:series layoutId="clusteredColumn" uniqueId="{1CC24A41-2626-8A49-827D-3502C8D4D4B9}" formatIdx="0">
          <cx:tx>
            <cx:txData>
              <cx:f>_xlchart.v1.10</cx:f>
              <cx:v>% successful</cx:v>
            </cx:txData>
          </cx:tx>
          <cx:dataId val="0"/>
          <cx:layoutPr>
            <cx:binning intervalClosed="r"/>
          </cx:layoutPr>
        </cx:series>
        <cx:series layoutId="clusteredColumn" hidden="1" uniqueId="{9BBD1F2B-2C35-B842-AEE0-A7632340B532}" formatIdx="1">
          <cx:tx>
            <cx:txData>
              <cx:f>_xlchart.v1.12</cx:f>
              <cx:v>% failed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4B266305-F77A-004F-B159-60028947AF9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Distribution Percentage of Failed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Percentage of Failed  </a:t>
          </a:r>
        </a:p>
      </cx:txPr>
    </cx:title>
    <cx:plotArea>
      <cx:plotAreaRegion>
        <cx:series layoutId="boxWhisker" uniqueId="{087E02AF-6819-1644-8000-2DFC9ACD9CA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80000000000000004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Distribution percentage of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percentage of Successful</a:t>
          </a:r>
        </a:p>
      </cx:txPr>
    </cx:title>
    <cx:plotArea>
      <cx:plotAreaRegion>
        <cx:series layoutId="boxWhisker" uniqueId="{B2C476D2-FFE8-A046-9559-3B1A0C2FCD9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Failure rate - 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 rate - Histogram </a:t>
          </a:r>
        </a:p>
      </cx:txPr>
    </cx:title>
    <cx:plotArea>
      <cx:plotAreaRegion>
        <cx:series layoutId="clusteredColumn" uniqueId="{CE9C84B5-1433-AC4F-B4FC-E7FFBC96E090}">
          <cx:tx>
            <cx:txData>
              <cx:f>_xlchart.v1.21</cx:f>
              <cx:v>Failure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7.xml"/><Relationship Id="rId7" Type="http://schemas.microsoft.com/office/2014/relationships/chartEx" Target="../charts/chartEx10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9.xml"/><Relationship Id="rId11" Type="http://schemas.microsoft.com/office/2014/relationships/chartEx" Target="../charts/chartEx12.xml"/><Relationship Id="rId5" Type="http://schemas.microsoft.com/office/2014/relationships/chartEx" Target="../charts/chartEx8.xml"/><Relationship Id="rId10" Type="http://schemas.microsoft.com/office/2014/relationships/chartEx" Target="../charts/chartEx11.xml"/><Relationship Id="rId4" Type="http://schemas.microsoft.com/office/2014/relationships/chartEx" Target="../charts/chartEx7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120650</xdr:rowOff>
    </xdr:from>
    <xdr:to>
      <xdr:col>17</xdr:col>
      <xdr:colOff>685800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2FAC2-18F7-0172-15CA-C4F7E89F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12700</xdr:rowOff>
    </xdr:from>
    <xdr:to>
      <xdr:col>23</xdr:col>
      <xdr:colOff>139700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00A31-C391-C2DF-D714-23A3DB58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31750</xdr:rowOff>
    </xdr:from>
    <xdr:to>
      <xdr:col>14</xdr:col>
      <xdr:colOff>177800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5E836-D096-A305-9E00-577611EE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38100</xdr:rowOff>
    </xdr:from>
    <xdr:to>
      <xdr:col>8</xdr:col>
      <xdr:colOff>546100</xdr:colOff>
      <xdr:row>47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FF2FDF-C69E-2D2D-43AD-88B763403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467360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15</xdr:row>
      <xdr:rowOff>184150</xdr:rowOff>
    </xdr:from>
    <xdr:to>
      <xdr:col>8</xdr:col>
      <xdr:colOff>508000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4F15D-4F8A-E509-40B2-4894A6B71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127000</xdr:rowOff>
    </xdr:from>
    <xdr:to>
      <xdr:col>16</xdr:col>
      <xdr:colOff>127000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78A8A81-BBEB-13F1-E63A-A4116946A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6300" y="330200"/>
              <a:ext cx="6299200" cy="448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24</xdr:row>
      <xdr:rowOff>152400</xdr:rowOff>
    </xdr:from>
    <xdr:to>
      <xdr:col>16</xdr:col>
      <xdr:colOff>152400</xdr:colOff>
      <xdr:row>46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C73C92-FA55-E944-AFE5-274F87A9D8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1700" y="5029200"/>
              <a:ext cx="629920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641350</xdr:colOff>
      <xdr:row>17</xdr:row>
      <xdr:rowOff>165100</xdr:rowOff>
    </xdr:from>
    <xdr:to>
      <xdr:col>7</xdr:col>
      <xdr:colOff>304800</xdr:colOff>
      <xdr:row>34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FBD6453-2DAA-46B1-1F13-93F8DBE5FC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3619500"/>
              <a:ext cx="537845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3</xdr:row>
      <xdr:rowOff>165100</xdr:rowOff>
    </xdr:from>
    <xdr:to>
      <xdr:col>15</xdr:col>
      <xdr:colOff>495300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485C0B-254C-8FEF-AC8F-1D6D3E86A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1800" y="774700"/>
              <a:ext cx="647700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584200</xdr:colOff>
      <xdr:row>22</xdr:row>
      <xdr:rowOff>63500</xdr:rowOff>
    </xdr:from>
    <xdr:to>
      <xdr:col>15</xdr:col>
      <xdr:colOff>457200</xdr:colOff>
      <xdr:row>39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2EB6C3-C6CD-A1D6-4775-A5C898966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3700" y="4533900"/>
              <a:ext cx="647700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1</xdr:row>
      <xdr:rowOff>25400</xdr:rowOff>
    </xdr:from>
    <xdr:to>
      <xdr:col>16</xdr:col>
      <xdr:colOff>317500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13E17-951F-F7E3-9E8C-5E500043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16</xdr:row>
      <xdr:rowOff>177800</xdr:rowOff>
    </xdr:from>
    <xdr:to>
      <xdr:col>18</xdr:col>
      <xdr:colOff>431800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D206D-B693-537B-ACEF-05A104C8C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89</xdr:row>
      <xdr:rowOff>177800</xdr:rowOff>
    </xdr:from>
    <xdr:to>
      <xdr:col>12</xdr:col>
      <xdr:colOff>88900</xdr:colOff>
      <xdr:row>112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677D0-A396-8308-D8E9-5553BE0F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622300</xdr:colOff>
      <xdr:row>180</xdr:row>
      <xdr:rowOff>152400</xdr:rowOff>
    </xdr:from>
    <xdr:to>
      <xdr:col>8</xdr:col>
      <xdr:colOff>25400</xdr:colOff>
      <xdr:row>194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3A5132C-DB05-9EEC-CABC-16DDDC8C9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0100" y="36728400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177800</xdr:colOff>
      <xdr:row>180</xdr:row>
      <xdr:rowOff>177800</xdr:rowOff>
    </xdr:from>
    <xdr:to>
      <xdr:col>11</xdr:col>
      <xdr:colOff>673100</xdr:colOff>
      <xdr:row>194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6751D64-0991-5FD7-693D-7D48DF4E6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7400" y="36753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596900</xdr:colOff>
      <xdr:row>196</xdr:row>
      <xdr:rowOff>12700</xdr:rowOff>
    </xdr:from>
    <xdr:to>
      <xdr:col>8</xdr:col>
      <xdr:colOff>0</xdr:colOff>
      <xdr:row>209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FBCC7C1-F90B-C37A-2994-12F2F3B4D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4700" y="39839900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393700</xdr:colOff>
      <xdr:row>196</xdr:row>
      <xdr:rowOff>25400</xdr:rowOff>
    </xdr:from>
    <xdr:to>
      <xdr:col>12</xdr:col>
      <xdr:colOff>63500</xdr:colOff>
      <xdr:row>209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61326532-C2AF-75A8-CE4C-3B31343A5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3300" y="3985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393700</xdr:colOff>
      <xdr:row>113</xdr:row>
      <xdr:rowOff>12700</xdr:rowOff>
    </xdr:from>
    <xdr:to>
      <xdr:col>12</xdr:col>
      <xdr:colOff>76200</xdr:colOff>
      <xdr:row>133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3FA834-0E7F-4A3C-E186-6F944BF8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393700</xdr:colOff>
      <xdr:row>134</xdr:row>
      <xdr:rowOff>76200</xdr:rowOff>
    </xdr:from>
    <xdr:to>
      <xdr:col>12</xdr:col>
      <xdr:colOff>88900</xdr:colOff>
      <xdr:row>155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6AB6E9-6274-FD7D-984E-B4AD9714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514350</xdr:colOff>
      <xdr:row>213</xdr:row>
      <xdr:rowOff>165100</xdr:rowOff>
    </xdr:from>
    <xdr:to>
      <xdr:col>9</xdr:col>
      <xdr:colOff>565150</xdr:colOff>
      <xdr:row>227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783229C-5EC3-3E07-F21B-19F48B39E4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3750" y="4344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628650</xdr:colOff>
      <xdr:row>228</xdr:row>
      <xdr:rowOff>177800</xdr:rowOff>
    </xdr:from>
    <xdr:to>
      <xdr:col>9</xdr:col>
      <xdr:colOff>679450</xdr:colOff>
      <xdr:row>242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9AC8A97F-7C21-9900-41E8-9A00016FC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8050" y="4650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50</xdr:row>
      <xdr:rowOff>44450</xdr:rowOff>
    </xdr:from>
    <xdr:to>
      <xdr:col>3</xdr:col>
      <xdr:colOff>622300</xdr:colOff>
      <xdr:row>64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A27DBB-CE8A-7342-B812-197F2E9B8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0" y="10204450"/>
              <a:ext cx="456565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57150</xdr:colOff>
      <xdr:row>50</xdr:row>
      <xdr:rowOff>19050</xdr:rowOff>
    </xdr:from>
    <xdr:to>
      <xdr:col>8</xdr:col>
      <xdr:colOff>558800</xdr:colOff>
      <xdr:row>65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3519C2-EB0E-4846-96F3-26348F908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5750" y="10179050"/>
              <a:ext cx="559435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450850</xdr:colOff>
      <xdr:row>67</xdr:row>
      <xdr:rowOff>158750</xdr:rowOff>
    </xdr:from>
    <xdr:to>
      <xdr:col>7</xdr:col>
      <xdr:colOff>736600</xdr:colOff>
      <xdr:row>82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F00030-35E7-CA4C-9DBC-50016387C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0850" y="13773150"/>
              <a:ext cx="7816850" cy="296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urrecoechea Diaz" refreshedDate="45132.761487615739" createdVersion="8" refreshedVersion="8" minRefreshableVersion="3" recordCount="1001" xr:uid="{EA64B8A3-A8F6-0240-AB59-AFBFD09C887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2">
      <sharedItems containsString="0" containsBlank="1" containsNumber="1" containsInteger="1" minValue="100" maxValue="199200"/>
    </cacheField>
    <cacheField name="pledged" numFmtId="2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p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m/>
    <x v="3"/>
    <n v="1122"/>
    <x v="1"/>
    <s v="USD"/>
    <n v="1467176400"/>
    <x v="878"/>
    <n v="1467781200"/>
    <d v="2016-07-06T05:00:00"/>
    <b v="0"/>
    <b v="0"/>
    <s v="food/food trucks"/>
    <n v="0"/>
    <n v="0"/>
    <x v="0"/>
    <x v="0"/>
  </r>
  <r>
    <m/>
    <m/>
    <m/>
    <m/>
    <m/>
    <x v="4"/>
    <m/>
    <x v="7"/>
    <m/>
    <m/>
    <x v="879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967C6-6D7A-D34F-A45B-35570E4FF70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3:F14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sortType="ascending">
      <items count="6">
        <item x="3"/>
        <item x="0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2"/>
    </i>
    <i>
      <x/>
    </i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66CC0-0C18-9240-A70B-760F998B6390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30AC6-2DF1-DB49-8D44-CD7B0F7D5F5A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0" count="1" selected="0">
            <x v="1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6D4E5-949E-6F4A-BB25-D0C852ED6627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0" firstHeaderRow="0" firstDataRow="1" firstDataCol="1"/>
  <pivotFields count="2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18"/>
    <field x="19"/>
  </rowFields>
  <rowItems count="36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>
      <x v="9"/>
    </i>
    <i r="1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 Funded" fld="16" subtotal="average" baseField="0" baseItem="0"/>
    <dataField name="Average of goal" fld="3" subtotal="average" baseField="0" baseItem="0"/>
    <dataField name="Average of Average Donation" fld="1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951" activePane="bottomLeft" state="frozen"/>
      <selection pane="bottomLeft" activeCell="J1004" sqref="J100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5" style="19" bestFit="1" customWidth="1"/>
    <col min="5" max="5" width="26.5" style="19" customWidth="1"/>
    <col min="6" max="6" width="26.33203125" customWidth="1"/>
    <col min="7" max="7" width="13" bestFit="1" customWidth="1"/>
    <col min="10" max="10" width="11.1640625" bestFit="1" customWidth="1"/>
    <col min="11" max="11" width="26.83203125" bestFit="1" customWidth="1"/>
    <col min="12" max="12" width="11.1640625" bestFit="1" customWidth="1"/>
    <col min="13" max="13" width="22.6640625" style="10" customWidth="1"/>
    <col min="16" max="16" width="28" bestFit="1" customWidth="1"/>
    <col min="17" max="17" width="19.83203125" style="17" customWidth="1"/>
    <col min="18" max="18" width="26.6640625" style="31" customWidth="1"/>
    <col min="19" max="19" width="21.6640625" customWidth="1"/>
    <col min="20" max="20" width="25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8" t="s">
        <v>2</v>
      </c>
      <c r="E1" s="18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1" t="s">
        <v>2073</v>
      </c>
      <c r="N1" s="1" t="s">
        <v>10</v>
      </c>
      <c r="O1" s="1" t="s">
        <v>11</v>
      </c>
      <c r="P1" s="1" t="s">
        <v>2028</v>
      </c>
      <c r="Q1" s="16" t="s">
        <v>2029</v>
      </c>
      <c r="R1" s="30" t="s">
        <v>2030</v>
      </c>
      <c r="S1" s="1" t="s">
        <v>2069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 s="19">
        <v>100</v>
      </c>
      <c r="E2" s="19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 t="shared" ref="K2:K65" si="0">(((J2/60)/60)/24)+DATE(1970,1,1)</f>
        <v>42336.25</v>
      </c>
      <c r="L2">
        <v>1450159200</v>
      </c>
      <c r="M2" s="10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 s="6">
        <f t="shared" ref="Q2:Q65" si="2">E2/D2*100</f>
        <v>0</v>
      </c>
      <c r="R2" s="31">
        <f>IF(G2,E2/G2,0)</f>
        <v>0</v>
      </c>
      <c r="S2" s="5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 s="19">
        <v>1400</v>
      </c>
      <c r="E3" s="19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si="0"/>
        <v>41870.208333333336</v>
      </c>
      <c r="L3">
        <v>1408597200</v>
      </c>
      <c r="M3" s="10">
        <f t="shared" si="1"/>
        <v>41872.208333333336</v>
      </c>
      <c r="N3" t="b">
        <v>0</v>
      </c>
      <c r="O3" t="b">
        <v>1</v>
      </c>
      <c r="P3" t="s">
        <v>23</v>
      </c>
      <c r="Q3" s="6">
        <f t="shared" si="2"/>
        <v>1040</v>
      </c>
      <c r="R3" s="31">
        <f t="shared" ref="R3:R66" si="3">(E3/G3)</f>
        <v>92.151898734177209</v>
      </c>
      <c r="S3" t="s">
        <v>2034</v>
      </c>
      <c r="T3" s="4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 s="19">
        <v>108400</v>
      </c>
      <c r="E4" s="19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0"/>
        <v>41595.25</v>
      </c>
      <c r="L4">
        <v>1384840800</v>
      </c>
      <c r="M4" s="10">
        <f t="shared" si="1"/>
        <v>41597.25</v>
      </c>
      <c r="N4" t="b">
        <v>0</v>
      </c>
      <c r="O4" t="b">
        <v>0</v>
      </c>
      <c r="P4" t="s">
        <v>28</v>
      </c>
      <c r="Q4" s="6">
        <f t="shared" si="2"/>
        <v>131.4787822878229</v>
      </c>
      <c r="R4" s="31">
        <f t="shared" si="3"/>
        <v>100.01614035087719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 s="19">
        <v>4200</v>
      </c>
      <c r="E5" s="19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0"/>
        <v>43688.208333333328</v>
      </c>
      <c r="L5">
        <v>1568955600</v>
      </c>
      <c r="M5" s="10">
        <f t="shared" si="1"/>
        <v>43728.208333333328</v>
      </c>
      <c r="N5" t="b">
        <v>0</v>
      </c>
      <c r="O5" t="b">
        <v>0</v>
      </c>
      <c r="P5" t="s">
        <v>23</v>
      </c>
      <c r="Q5" s="6">
        <f t="shared" si="2"/>
        <v>58.976190476190467</v>
      </c>
      <c r="R5" s="31">
        <f t="shared" si="3"/>
        <v>103.20833333333333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 s="19">
        <v>7600</v>
      </c>
      <c r="E6" s="19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0"/>
        <v>43485.25</v>
      </c>
      <c r="L6">
        <v>1548309600</v>
      </c>
      <c r="M6" s="10">
        <f t="shared" si="1"/>
        <v>43489.25</v>
      </c>
      <c r="N6" t="b">
        <v>0</v>
      </c>
      <c r="O6" t="b">
        <v>0</v>
      </c>
      <c r="P6" t="s">
        <v>33</v>
      </c>
      <c r="Q6" s="6">
        <f t="shared" si="2"/>
        <v>69.276315789473685</v>
      </c>
      <c r="R6" s="31">
        <f t="shared" si="3"/>
        <v>99.339622641509436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 s="19">
        <v>7600</v>
      </c>
      <c r="E7" s="19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0"/>
        <v>41149.208333333336</v>
      </c>
      <c r="L7">
        <v>1347080400</v>
      </c>
      <c r="M7" s="10">
        <f t="shared" si="1"/>
        <v>41160.208333333336</v>
      </c>
      <c r="N7" t="b">
        <v>0</v>
      </c>
      <c r="O7" t="b">
        <v>0</v>
      </c>
      <c r="P7" t="s">
        <v>33</v>
      </c>
      <c r="Q7" s="6">
        <f t="shared" si="2"/>
        <v>173.61842105263159</v>
      </c>
      <c r="R7" s="31">
        <f t="shared" si="3"/>
        <v>75.833333333333329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 s="19">
        <v>5200</v>
      </c>
      <c r="E8" s="19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0"/>
        <v>42991.208333333328</v>
      </c>
      <c r="L8">
        <v>1505365200</v>
      </c>
      <c r="M8" s="10">
        <f t="shared" si="1"/>
        <v>42992.208333333328</v>
      </c>
      <c r="N8" t="b">
        <v>0</v>
      </c>
      <c r="O8" t="b">
        <v>0</v>
      </c>
      <c r="P8" t="s">
        <v>42</v>
      </c>
      <c r="Q8" s="6">
        <f t="shared" si="2"/>
        <v>20.961538461538463</v>
      </c>
      <c r="R8" s="31">
        <f t="shared" si="3"/>
        <v>60.555555555555557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 s="19">
        <v>4500</v>
      </c>
      <c r="E9" s="1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0"/>
        <v>42229.208333333328</v>
      </c>
      <c r="L9">
        <v>1439614800</v>
      </c>
      <c r="M9" s="10">
        <f t="shared" si="1"/>
        <v>42231.208333333328</v>
      </c>
      <c r="N9" t="b">
        <v>0</v>
      </c>
      <c r="O9" t="b">
        <v>0</v>
      </c>
      <c r="P9" t="s">
        <v>33</v>
      </c>
      <c r="Q9" s="6">
        <f t="shared" si="2"/>
        <v>327.57777777777778</v>
      </c>
      <c r="R9" s="31">
        <f t="shared" si="3"/>
        <v>64.93832599118943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 s="19">
        <v>110100</v>
      </c>
      <c r="E10" s="19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0"/>
        <v>40399.208333333336</v>
      </c>
      <c r="L10">
        <v>1281502800</v>
      </c>
      <c r="M10" s="10">
        <f t="shared" si="1"/>
        <v>40401.208333333336</v>
      </c>
      <c r="N10" t="b">
        <v>0</v>
      </c>
      <c r="O10" t="b">
        <v>0</v>
      </c>
      <c r="P10" t="s">
        <v>33</v>
      </c>
      <c r="Q10" s="6">
        <f t="shared" si="2"/>
        <v>19.932788374205266</v>
      </c>
      <c r="R10" s="31">
        <f t="shared" si="3"/>
        <v>30.997175141242938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 s="19">
        <v>6200</v>
      </c>
      <c r="E11" s="19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0"/>
        <v>41536.208333333336</v>
      </c>
      <c r="L11">
        <v>1383804000</v>
      </c>
      <c r="M11" s="10">
        <f t="shared" si="1"/>
        <v>41585.25</v>
      </c>
      <c r="N11" t="b">
        <v>0</v>
      </c>
      <c r="O11" t="b">
        <v>0</v>
      </c>
      <c r="P11" t="s">
        <v>50</v>
      </c>
      <c r="Q11" s="6">
        <f t="shared" si="2"/>
        <v>51.741935483870968</v>
      </c>
      <c r="R11" s="31">
        <f t="shared" si="3"/>
        <v>72.909090909090907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 s="19">
        <v>5200</v>
      </c>
      <c r="E12" s="19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0"/>
        <v>40404.208333333336</v>
      </c>
      <c r="L12">
        <v>1285909200</v>
      </c>
      <c r="M12" s="10">
        <f t="shared" si="1"/>
        <v>40452.208333333336</v>
      </c>
      <c r="N12" t="b">
        <v>0</v>
      </c>
      <c r="O12" t="b">
        <v>0</v>
      </c>
      <c r="P12" t="s">
        <v>53</v>
      </c>
      <c r="Q12" s="6">
        <f t="shared" si="2"/>
        <v>266.11538461538464</v>
      </c>
      <c r="R12" s="31">
        <f t="shared" si="3"/>
        <v>62.9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 s="19">
        <v>6300</v>
      </c>
      <c r="E13" s="19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0"/>
        <v>40442.208333333336</v>
      </c>
      <c r="L13">
        <v>1285563600</v>
      </c>
      <c r="M13" s="10">
        <f t="shared" si="1"/>
        <v>40448.208333333336</v>
      </c>
      <c r="N13" t="b">
        <v>0</v>
      </c>
      <c r="O13" t="b">
        <v>1</v>
      </c>
      <c r="P13" t="s">
        <v>33</v>
      </c>
      <c r="Q13" s="6">
        <f t="shared" si="2"/>
        <v>48.095238095238095</v>
      </c>
      <c r="R13" s="31">
        <f t="shared" si="3"/>
        <v>112.22222222222223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 s="19">
        <v>6300</v>
      </c>
      <c r="E14" s="19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0"/>
        <v>43760.208333333328</v>
      </c>
      <c r="L14">
        <v>1572411600</v>
      </c>
      <c r="M14" s="10">
        <f t="shared" si="1"/>
        <v>43768.208333333328</v>
      </c>
      <c r="N14" t="b">
        <v>0</v>
      </c>
      <c r="O14" t="b">
        <v>0</v>
      </c>
      <c r="P14" t="s">
        <v>53</v>
      </c>
      <c r="Q14" s="6">
        <f t="shared" si="2"/>
        <v>89.349206349206341</v>
      </c>
      <c r="R14" s="31">
        <f t="shared" si="3"/>
        <v>102.34545454545454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 s="19">
        <v>4200</v>
      </c>
      <c r="E15" s="19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0"/>
        <v>42532.208333333328</v>
      </c>
      <c r="L15">
        <v>1466658000</v>
      </c>
      <c r="M15" s="10">
        <f t="shared" si="1"/>
        <v>42544.208333333328</v>
      </c>
      <c r="N15" t="b">
        <v>0</v>
      </c>
      <c r="O15" t="b">
        <v>0</v>
      </c>
      <c r="P15" t="s">
        <v>60</v>
      </c>
      <c r="Q15" s="6">
        <f t="shared" si="2"/>
        <v>245.11904761904765</v>
      </c>
      <c r="R15" s="31">
        <f t="shared" si="3"/>
        <v>105.05102040816327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 s="19">
        <v>28200</v>
      </c>
      <c r="E16" s="19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0"/>
        <v>40974.25</v>
      </c>
      <c r="L16">
        <v>1333342800</v>
      </c>
      <c r="M16" s="10">
        <f t="shared" si="1"/>
        <v>41001.208333333336</v>
      </c>
      <c r="N16" t="b">
        <v>0</v>
      </c>
      <c r="O16" t="b">
        <v>0</v>
      </c>
      <c r="P16" t="s">
        <v>60</v>
      </c>
      <c r="Q16" s="6">
        <f t="shared" si="2"/>
        <v>66.769503546099301</v>
      </c>
      <c r="R16" s="31">
        <f t="shared" si="3"/>
        <v>94.144999999999996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 s="19">
        <v>81200</v>
      </c>
      <c r="E17" s="19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0"/>
        <v>43809.25</v>
      </c>
      <c r="L17">
        <v>1576303200</v>
      </c>
      <c r="M17" s="10">
        <f t="shared" si="1"/>
        <v>43813.25</v>
      </c>
      <c r="N17" t="b">
        <v>0</v>
      </c>
      <c r="O17" t="b">
        <v>0</v>
      </c>
      <c r="P17" t="s">
        <v>65</v>
      </c>
      <c r="Q17" s="6">
        <f t="shared" si="2"/>
        <v>47.307881773399011</v>
      </c>
      <c r="R17" s="31">
        <f t="shared" si="3"/>
        <v>84.986725663716811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 s="19">
        <v>1700</v>
      </c>
      <c r="E18" s="19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0"/>
        <v>41661.25</v>
      </c>
      <c r="L18">
        <v>1392271200</v>
      </c>
      <c r="M18" s="10">
        <f t="shared" si="1"/>
        <v>41683.25</v>
      </c>
      <c r="N18" t="b">
        <v>0</v>
      </c>
      <c r="O18" t="b">
        <v>0</v>
      </c>
      <c r="P18" t="s">
        <v>68</v>
      </c>
      <c r="Q18" s="6">
        <f t="shared" si="2"/>
        <v>649.47058823529414</v>
      </c>
      <c r="R18" s="31">
        <f t="shared" si="3"/>
        <v>110.41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 s="19">
        <v>84600</v>
      </c>
      <c r="E19" s="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0"/>
        <v>40555.25</v>
      </c>
      <c r="L19">
        <v>1294898400</v>
      </c>
      <c r="M19" s="10">
        <f t="shared" si="1"/>
        <v>40556.25</v>
      </c>
      <c r="N19" t="b">
        <v>0</v>
      </c>
      <c r="O19" t="b">
        <v>0</v>
      </c>
      <c r="P19" t="s">
        <v>71</v>
      </c>
      <c r="Q19" s="6">
        <f t="shared" si="2"/>
        <v>159.39125295508273</v>
      </c>
      <c r="R19" s="31">
        <f t="shared" si="3"/>
        <v>107.96236989591674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 s="19">
        <v>9100</v>
      </c>
      <c r="E20" s="19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0"/>
        <v>43351.208333333328</v>
      </c>
      <c r="L20">
        <v>1537074000</v>
      </c>
      <c r="M20" s="10">
        <f t="shared" si="1"/>
        <v>43359.208333333328</v>
      </c>
      <c r="N20" t="b">
        <v>0</v>
      </c>
      <c r="O20" t="b">
        <v>0</v>
      </c>
      <c r="P20" t="s">
        <v>33</v>
      </c>
      <c r="Q20" s="6">
        <f t="shared" si="2"/>
        <v>66.912087912087912</v>
      </c>
      <c r="R20" s="31">
        <f t="shared" si="3"/>
        <v>45.103703703703701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 s="19">
        <v>62500</v>
      </c>
      <c r="E21" s="19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0"/>
        <v>43528.25</v>
      </c>
      <c r="L21">
        <v>1553490000</v>
      </c>
      <c r="M21" s="10">
        <f t="shared" si="1"/>
        <v>43549.208333333328</v>
      </c>
      <c r="N21" t="b">
        <v>0</v>
      </c>
      <c r="O21" t="b">
        <v>1</v>
      </c>
      <c r="P21" t="s">
        <v>33</v>
      </c>
      <c r="Q21" s="6">
        <f t="shared" si="2"/>
        <v>48.529600000000002</v>
      </c>
      <c r="R21" s="31">
        <f t="shared" si="3"/>
        <v>45.001483679525222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 s="19">
        <v>131800</v>
      </c>
      <c r="E22" s="19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0"/>
        <v>41848.208333333336</v>
      </c>
      <c r="L22">
        <v>1406523600</v>
      </c>
      <c r="M22" s="10">
        <f t="shared" si="1"/>
        <v>41848.208333333336</v>
      </c>
      <c r="N22" t="b">
        <v>0</v>
      </c>
      <c r="O22" t="b">
        <v>0</v>
      </c>
      <c r="P22" t="s">
        <v>53</v>
      </c>
      <c r="Q22" s="6">
        <f t="shared" si="2"/>
        <v>112.24279210925646</v>
      </c>
      <c r="R22" s="31">
        <f t="shared" si="3"/>
        <v>105.97134670487107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 s="19">
        <v>94000</v>
      </c>
      <c r="E23" s="19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0"/>
        <v>40770.208333333336</v>
      </c>
      <c r="L23">
        <v>1316322000</v>
      </c>
      <c r="M23" s="10">
        <f t="shared" si="1"/>
        <v>40804.208333333336</v>
      </c>
      <c r="N23" t="b">
        <v>0</v>
      </c>
      <c r="O23" t="b">
        <v>0</v>
      </c>
      <c r="P23" t="s">
        <v>33</v>
      </c>
      <c r="Q23" s="6">
        <f t="shared" si="2"/>
        <v>40.992553191489364</v>
      </c>
      <c r="R23" s="31">
        <f t="shared" si="3"/>
        <v>69.055555555555557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 s="19">
        <v>59100</v>
      </c>
      <c r="E24" s="19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0"/>
        <v>43193.208333333328</v>
      </c>
      <c r="L24">
        <v>1524027600</v>
      </c>
      <c r="M24" s="10">
        <f t="shared" si="1"/>
        <v>43208.208333333328</v>
      </c>
      <c r="N24" t="b">
        <v>0</v>
      </c>
      <c r="O24" t="b">
        <v>0</v>
      </c>
      <c r="P24" t="s">
        <v>33</v>
      </c>
      <c r="Q24" s="6">
        <f t="shared" si="2"/>
        <v>128.07106598984771</v>
      </c>
      <c r="R24" s="31">
        <f t="shared" si="3"/>
        <v>85.044943820224717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 s="19">
        <v>4500</v>
      </c>
      <c r="E25" s="19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0"/>
        <v>43510.25</v>
      </c>
      <c r="L25">
        <v>1554699600</v>
      </c>
      <c r="M25" s="10">
        <f t="shared" si="1"/>
        <v>43563.208333333328</v>
      </c>
      <c r="N25" t="b">
        <v>0</v>
      </c>
      <c r="O25" t="b">
        <v>0</v>
      </c>
      <c r="P25" t="s">
        <v>42</v>
      </c>
      <c r="Q25" s="6">
        <f t="shared" si="2"/>
        <v>332.04444444444448</v>
      </c>
      <c r="R25" s="31">
        <f t="shared" si="3"/>
        <v>105.22535211267606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 s="19">
        <v>92400</v>
      </c>
      <c r="E26" s="19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0"/>
        <v>41811.208333333336</v>
      </c>
      <c r="L26">
        <v>1403499600</v>
      </c>
      <c r="M26" s="10">
        <f t="shared" si="1"/>
        <v>41813.208333333336</v>
      </c>
      <c r="N26" t="b">
        <v>0</v>
      </c>
      <c r="O26" t="b">
        <v>0</v>
      </c>
      <c r="P26" t="s">
        <v>65</v>
      </c>
      <c r="Q26" s="6">
        <f t="shared" si="2"/>
        <v>112.83225108225108</v>
      </c>
      <c r="R26" s="31">
        <f t="shared" si="3"/>
        <v>39.003741114852225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 s="19">
        <v>5500</v>
      </c>
      <c r="E27" s="19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0"/>
        <v>40681.208333333336</v>
      </c>
      <c r="L27">
        <v>1307422800</v>
      </c>
      <c r="M27" s="10">
        <f t="shared" si="1"/>
        <v>40701.208333333336</v>
      </c>
      <c r="N27" t="b">
        <v>0</v>
      </c>
      <c r="O27" t="b">
        <v>1</v>
      </c>
      <c r="P27" t="s">
        <v>89</v>
      </c>
      <c r="Q27" s="6">
        <f t="shared" si="2"/>
        <v>216.43636363636364</v>
      </c>
      <c r="R27" s="31">
        <f t="shared" si="3"/>
        <v>73.030674846625772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 s="19">
        <v>107500</v>
      </c>
      <c r="E28" s="19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0"/>
        <v>43312.208333333328</v>
      </c>
      <c r="L28">
        <v>1535346000</v>
      </c>
      <c r="M28" s="10">
        <f t="shared" si="1"/>
        <v>43339.208333333328</v>
      </c>
      <c r="N28" t="b">
        <v>0</v>
      </c>
      <c r="O28" t="b">
        <v>0</v>
      </c>
      <c r="P28" t="s">
        <v>33</v>
      </c>
      <c r="Q28" s="6">
        <f t="shared" si="2"/>
        <v>48.199069767441863</v>
      </c>
      <c r="R28" s="31">
        <f t="shared" si="3"/>
        <v>35.009459459459457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 s="19">
        <v>2000</v>
      </c>
      <c r="E29" s="1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0"/>
        <v>42280.208333333328</v>
      </c>
      <c r="L29">
        <v>1444539600</v>
      </c>
      <c r="M29" s="10">
        <f t="shared" si="1"/>
        <v>42288.208333333328</v>
      </c>
      <c r="N29" t="b">
        <v>0</v>
      </c>
      <c r="O29" t="b">
        <v>0</v>
      </c>
      <c r="P29" t="s">
        <v>23</v>
      </c>
      <c r="Q29" s="6">
        <f t="shared" si="2"/>
        <v>79.95</v>
      </c>
      <c r="R29" s="31">
        <f t="shared" si="3"/>
        <v>106.6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 s="19">
        <v>130800</v>
      </c>
      <c r="E30" s="19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0"/>
        <v>40218.25</v>
      </c>
      <c r="L30">
        <v>1267682400</v>
      </c>
      <c r="M30" s="10">
        <f t="shared" si="1"/>
        <v>40241.25</v>
      </c>
      <c r="N30" t="b">
        <v>0</v>
      </c>
      <c r="O30" t="b">
        <v>1</v>
      </c>
      <c r="P30" t="s">
        <v>33</v>
      </c>
      <c r="Q30" s="6">
        <f t="shared" si="2"/>
        <v>105.22553516819573</v>
      </c>
      <c r="R30" s="31">
        <f t="shared" si="3"/>
        <v>61.997747747747745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 s="19">
        <v>45900</v>
      </c>
      <c r="E31" s="19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0"/>
        <v>43301.208333333328</v>
      </c>
      <c r="L31">
        <v>1535518800</v>
      </c>
      <c r="M31" s="10">
        <f t="shared" si="1"/>
        <v>43341.208333333328</v>
      </c>
      <c r="N31" t="b">
        <v>0</v>
      </c>
      <c r="O31" t="b">
        <v>0</v>
      </c>
      <c r="P31" t="s">
        <v>100</v>
      </c>
      <c r="Q31" s="6">
        <f t="shared" si="2"/>
        <v>328.89978213507629</v>
      </c>
      <c r="R31" s="31">
        <f t="shared" si="3"/>
        <v>94.000622665006233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 s="19">
        <v>9000</v>
      </c>
      <c r="E32" s="19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0"/>
        <v>43609.208333333328</v>
      </c>
      <c r="L32">
        <v>1559106000</v>
      </c>
      <c r="M32" s="10">
        <f t="shared" si="1"/>
        <v>43614.208333333328</v>
      </c>
      <c r="N32" t="b">
        <v>0</v>
      </c>
      <c r="O32" t="b">
        <v>0</v>
      </c>
      <c r="P32" t="s">
        <v>71</v>
      </c>
      <c r="Q32" s="6">
        <f t="shared" si="2"/>
        <v>160.61111111111111</v>
      </c>
      <c r="R32" s="31">
        <f t="shared" si="3"/>
        <v>112.05426356589147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 s="19">
        <v>3500</v>
      </c>
      <c r="E33" s="19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0"/>
        <v>42374.25</v>
      </c>
      <c r="L33">
        <v>1454392800</v>
      </c>
      <c r="M33" s="10">
        <f t="shared" si="1"/>
        <v>42402.25</v>
      </c>
      <c r="N33" t="b">
        <v>0</v>
      </c>
      <c r="O33" t="b">
        <v>0</v>
      </c>
      <c r="P33" t="s">
        <v>89</v>
      </c>
      <c r="Q33" s="6">
        <f t="shared" si="2"/>
        <v>310</v>
      </c>
      <c r="R33" s="31">
        <f t="shared" si="3"/>
        <v>48.008849557522126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 s="19">
        <v>101000</v>
      </c>
      <c r="E34" s="19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0"/>
        <v>43110.25</v>
      </c>
      <c r="L34">
        <v>1517896800</v>
      </c>
      <c r="M34" s="10">
        <f t="shared" si="1"/>
        <v>43137.25</v>
      </c>
      <c r="N34" t="b">
        <v>0</v>
      </c>
      <c r="O34" t="b">
        <v>0</v>
      </c>
      <c r="P34" t="s">
        <v>42</v>
      </c>
      <c r="Q34" s="6">
        <f t="shared" si="2"/>
        <v>86.807920792079202</v>
      </c>
      <c r="R34" s="31">
        <f t="shared" si="3"/>
        <v>38.004334633723452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 s="19">
        <v>50200</v>
      </c>
      <c r="E35" s="19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0"/>
        <v>41917.208333333336</v>
      </c>
      <c r="L35">
        <v>1415685600</v>
      </c>
      <c r="M35" s="10">
        <f t="shared" si="1"/>
        <v>41954.25</v>
      </c>
      <c r="N35" t="b">
        <v>0</v>
      </c>
      <c r="O35" t="b">
        <v>0</v>
      </c>
      <c r="P35" t="s">
        <v>33</v>
      </c>
      <c r="Q35" s="6">
        <f t="shared" si="2"/>
        <v>377.82071713147411</v>
      </c>
      <c r="R35" s="31">
        <f t="shared" si="3"/>
        <v>35.000184535892231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 s="19">
        <v>9300</v>
      </c>
      <c r="E36" s="19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0"/>
        <v>42817.208333333328</v>
      </c>
      <c r="L36">
        <v>1490677200</v>
      </c>
      <c r="M36" s="10">
        <f t="shared" si="1"/>
        <v>42822.208333333328</v>
      </c>
      <c r="N36" t="b">
        <v>0</v>
      </c>
      <c r="O36" t="b">
        <v>0</v>
      </c>
      <c r="P36" t="s">
        <v>42</v>
      </c>
      <c r="Q36" s="6">
        <f t="shared" si="2"/>
        <v>150.80645161290323</v>
      </c>
      <c r="R36" s="31">
        <f t="shared" si="3"/>
        <v>85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 s="19">
        <v>125500</v>
      </c>
      <c r="E37" s="19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0"/>
        <v>43484.25</v>
      </c>
      <c r="L37">
        <v>1551506400</v>
      </c>
      <c r="M37" s="10">
        <f t="shared" si="1"/>
        <v>43526.25</v>
      </c>
      <c r="N37" t="b">
        <v>0</v>
      </c>
      <c r="O37" t="b">
        <v>1</v>
      </c>
      <c r="P37" t="s">
        <v>53</v>
      </c>
      <c r="Q37" s="6">
        <f t="shared" si="2"/>
        <v>150.30119521912351</v>
      </c>
      <c r="R37" s="31">
        <f t="shared" si="3"/>
        <v>95.993893129770996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 s="19">
        <v>700</v>
      </c>
      <c r="E38" s="19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0"/>
        <v>40600.25</v>
      </c>
      <c r="L38">
        <v>1300856400</v>
      </c>
      <c r="M38" s="10">
        <f t="shared" si="1"/>
        <v>40625.208333333336</v>
      </c>
      <c r="N38" t="b">
        <v>0</v>
      </c>
      <c r="O38" t="b">
        <v>0</v>
      </c>
      <c r="P38" t="s">
        <v>33</v>
      </c>
      <c r="Q38" s="6">
        <f t="shared" si="2"/>
        <v>157.28571428571431</v>
      </c>
      <c r="R38" s="31">
        <f t="shared" si="3"/>
        <v>68.8125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 s="19">
        <v>8100</v>
      </c>
      <c r="E39" s="1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0"/>
        <v>43744.208333333328</v>
      </c>
      <c r="L39">
        <v>1573192800</v>
      </c>
      <c r="M39" s="10">
        <f t="shared" si="1"/>
        <v>43777.25</v>
      </c>
      <c r="N39" t="b">
        <v>0</v>
      </c>
      <c r="O39" t="b">
        <v>1</v>
      </c>
      <c r="P39" t="s">
        <v>119</v>
      </c>
      <c r="Q39" s="6">
        <f t="shared" si="2"/>
        <v>139.98765432098764</v>
      </c>
      <c r="R39" s="31">
        <f t="shared" si="3"/>
        <v>105.97196261682242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 s="19">
        <v>3100</v>
      </c>
      <c r="E40" s="19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0"/>
        <v>40469.208333333336</v>
      </c>
      <c r="L40">
        <v>1287810000</v>
      </c>
      <c r="M40" s="10">
        <f t="shared" si="1"/>
        <v>40474.208333333336</v>
      </c>
      <c r="N40" t="b">
        <v>0</v>
      </c>
      <c r="O40" t="b">
        <v>0</v>
      </c>
      <c r="P40" t="s">
        <v>122</v>
      </c>
      <c r="Q40" s="6">
        <f t="shared" si="2"/>
        <v>325.32258064516128</v>
      </c>
      <c r="R40" s="31">
        <f t="shared" si="3"/>
        <v>75.261194029850742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 s="19">
        <v>9900</v>
      </c>
      <c r="E41" s="19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0"/>
        <v>41330.25</v>
      </c>
      <c r="L41">
        <v>1362978000</v>
      </c>
      <c r="M41" s="10">
        <f t="shared" si="1"/>
        <v>41344.208333333336</v>
      </c>
      <c r="N41" t="b">
        <v>0</v>
      </c>
      <c r="O41" t="b">
        <v>0</v>
      </c>
      <c r="P41" t="s">
        <v>33</v>
      </c>
      <c r="Q41" s="6">
        <f t="shared" si="2"/>
        <v>50.777777777777779</v>
      </c>
      <c r="R41" s="31">
        <f t="shared" si="3"/>
        <v>57.125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 s="19">
        <v>8800</v>
      </c>
      <c r="E42" s="19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0"/>
        <v>40334.208333333336</v>
      </c>
      <c r="L42">
        <v>1277355600</v>
      </c>
      <c r="M42" s="10">
        <f t="shared" si="1"/>
        <v>40353.208333333336</v>
      </c>
      <c r="N42" t="b">
        <v>0</v>
      </c>
      <c r="O42" t="b">
        <v>1</v>
      </c>
      <c r="P42" t="s">
        <v>65</v>
      </c>
      <c r="Q42" s="6">
        <f t="shared" si="2"/>
        <v>169.06818181818181</v>
      </c>
      <c r="R42" s="31">
        <f t="shared" si="3"/>
        <v>75.141414141414145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 s="19">
        <v>5600</v>
      </c>
      <c r="E43" s="19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0"/>
        <v>41156.208333333336</v>
      </c>
      <c r="L43">
        <v>1348981200</v>
      </c>
      <c r="M43" s="10">
        <f t="shared" si="1"/>
        <v>41182.208333333336</v>
      </c>
      <c r="N43" t="b">
        <v>0</v>
      </c>
      <c r="O43" t="b">
        <v>1</v>
      </c>
      <c r="P43" t="s">
        <v>23</v>
      </c>
      <c r="Q43" s="6">
        <f t="shared" si="2"/>
        <v>212.92857142857144</v>
      </c>
      <c r="R43" s="31">
        <f t="shared" si="3"/>
        <v>107.42342342342343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 s="19">
        <v>1800</v>
      </c>
      <c r="E44" s="19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0"/>
        <v>40728.208333333336</v>
      </c>
      <c r="L44">
        <v>1310533200</v>
      </c>
      <c r="M44" s="10">
        <f t="shared" si="1"/>
        <v>40737.208333333336</v>
      </c>
      <c r="N44" t="b">
        <v>0</v>
      </c>
      <c r="O44" t="b">
        <v>0</v>
      </c>
      <c r="P44" t="s">
        <v>17</v>
      </c>
      <c r="Q44" s="6">
        <f t="shared" si="2"/>
        <v>443.94444444444446</v>
      </c>
      <c r="R44" s="31">
        <f t="shared" si="3"/>
        <v>35.995495495495497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 s="19">
        <v>90200</v>
      </c>
      <c r="E45" s="19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0"/>
        <v>41844.208333333336</v>
      </c>
      <c r="L45">
        <v>1407560400</v>
      </c>
      <c r="M45" s="10">
        <f t="shared" si="1"/>
        <v>41860.208333333336</v>
      </c>
      <c r="N45" t="b">
        <v>0</v>
      </c>
      <c r="O45" t="b">
        <v>0</v>
      </c>
      <c r="P45" t="s">
        <v>133</v>
      </c>
      <c r="Q45" s="6">
        <f t="shared" si="2"/>
        <v>185.9390243902439</v>
      </c>
      <c r="R45" s="31">
        <f t="shared" si="3"/>
        <v>26.998873148744366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 s="19">
        <v>1600</v>
      </c>
      <c r="E46" s="19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0"/>
        <v>43541.208333333328</v>
      </c>
      <c r="L46">
        <v>1552885200</v>
      </c>
      <c r="M46" s="10">
        <f t="shared" si="1"/>
        <v>43542.208333333328</v>
      </c>
      <c r="N46" t="b">
        <v>0</v>
      </c>
      <c r="O46" t="b">
        <v>0</v>
      </c>
      <c r="P46" t="s">
        <v>119</v>
      </c>
      <c r="Q46" s="6">
        <f t="shared" si="2"/>
        <v>658.8125</v>
      </c>
      <c r="R46" s="31">
        <f t="shared" si="3"/>
        <v>107.56122448979592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 s="19">
        <v>9500</v>
      </c>
      <c r="E47" s="19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0"/>
        <v>42676.208333333328</v>
      </c>
      <c r="L47">
        <v>1479362400</v>
      </c>
      <c r="M47" s="10">
        <f t="shared" si="1"/>
        <v>42691.25</v>
      </c>
      <c r="N47" t="b">
        <v>0</v>
      </c>
      <c r="O47" t="b">
        <v>1</v>
      </c>
      <c r="P47" t="s">
        <v>33</v>
      </c>
      <c r="Q47" s="6">
        <f t="shared" si="2"/>
        <v>47.684210526315788</v>
      </c>
      <c r="R47" s="31">
        <f t="shared" si="3"/>
        <v>94.375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 s="19">
        <v>3700</v>
      </c>
      <c r="E48" s="19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0"/>
        <v>40367.208333333336</v>
      </c>
      <c r="L48">
        <v>1280552400</v>
      </c>
      <c r="M48" s="10">
        <f t="shared" si="1"/>
        <v>40390.208333333336</v>
      </c>
      <c r="N48" t="b">
        <v>0</v>
      </c>
      <c r="O48" t="b">
        <v>0</v>
      </c>
      <c r="P48" t="s">
        <v>23</v>
      </c>
      <c r="Q48" s="6">
        <f t="shared" si="2"/>
        <v>114.78378378378378</v>
      </c>
      <c r="R48" s="31">
        <f t="shared" si="3"/>
        <v>46.163043478260867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 s="19">
        <v>1500</v>
      </c>
      <c r="E49" s="1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0"/>
        <v>41727.208333333336</v>
      </c>
      <c r="L49">
        <v>1398661200</v>
      </c>
      <c r="M49" s="10">
        <f t="shared" si="1"/>
        <v>41757.208333333336</v>
      </c>
      <c r="N49" t="b">
        <v>0</v>
      </c>
      <c r="O49" t="b">
        <v>0</v>
      </c>
      <c r="P49" t="s">
        <v>33</v>
      </c>
      <c r="Q49" s="6">
        <f t="shared" si="2"/>
        <v>475.26666666666665</v>
      </c>
      <c r="R49" s="31">
        <f t="shared" si="3"/>
        <v>47.845637583892618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 s="19">
        <v>33300</v>
      </c>
      <c r="E50" s="19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0"/>
        <v>42180.208333333328</v>
      </c>
      <c r="L50">
        <v>1436245200</v>
      </c>
      <c r="M50" s="10">
        <f t="shared" si="1"/>
        <v>42192.208333333328</v>
      </c>
      <c r="N50" t="b">
        <v>0</v>
      </c>
      <c r="O50" t="b">
        <v>0</v>
      </c>
      <c r="P50" t="s">
        <v>33</v>
      </c>
      <c r="Q50" s="6">
        <f t="shared" si="2"/>
        <v>386.97297297297297</v>
      </c>
      <c r="R50" s="31">
        <f t="shared" si="3"/>
        <v>53.007815713698065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 s="19">
        <v>7200</v>
      </c>
      <c r="E51" s="19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0"/>
        <v>43758.208333333328</v>
      </c>
      <c r="L51">
        <v>1575439200</v>
      </c>
      <c r="M51" s="10">
        <f t="shared" si="1"/>
        <v>43803.25</v>
      </c>
      <c r="N51" t="b">
        <v>0</v>
      </c>
      <c r="O51" t="b">
        <v>0</v>
      </c>
      <c r="P51" t="s">
        <v>23</v>
      </c>
      <c r="Q51" s="6">
        <f t="shared" si="2"/>
        <v>189.625</v>
      </c>
      <c r="R51" s="31">
        <f t="shared" si="3"/>
        <v>45.059405940594061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 s="19">
        <v>100</v>
      </c>
      <c r="E52" s="19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0"/>
        <v>41487.208333333336</v>
      </c>
      <c r="L52">
        <v>1377752400</v>
      </c>
      <c r="M52" s="10">
        <f t="shared" si="1"/>
        <v>41515.208333333336</v>
      </c>
      <c r="N52" t="b">
        <v>0</v>
      </c>
      <c r="O52" t="b">
        <v>0</v>
      </c>
      <c r="P52" t="s">
        <v>148</v>
      </c>
      <c r="Q52" s="6">
        <f t="shared" si="2"/>
        <v>2</v>
      </c>
      <c r="R52" s="31">
        <f t="shared" si="3"/>
        <v>2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 s="19">
        <v>158100</v>
      </c>
      <c r="E53" s="19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0"/>
        <v>40995.208333333336</v>
      </c>
      <c r="L53">
        <v>1334206800</v>
      </c>
      <c r="M53" s="10">
        <f t="shared" si="1"/>
        <v>41011.208333333336</v>
      </c>
      <c r="N53" t="b">
        <v>0</v>
      </c>
      <c r="O53" t="b">
        <v>1</v>
      </c>
      <c r="P53" t="s">
        <v>65</v>
      </c>
      <c r="Q53" s="6">
        <f t="shared" si="2"/>
        <v>91.867805186590772</v>
      </c>
      <c r="R53" s="31">
        <f t="shared" si="3"/>
        <v>99.006816632583508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 s="19">
        <v>7200</v>
      </c>
      <c r="E54" s="19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0"/>
        <v>40436.208333333336</v>
      </c>
      <c r="L54">
        <v>1284872400</v>
      </c>
      <c r="M54" s="10">
        <f t="shared" si="1"/>
        <v>40440.208333333336</v>
      </c>
      <c r="N54" t="b">
        <v>0</v>
      </c>
      <c r="O54" t="b">
        <v>0</v>
      </c>
      <c r="P54" t="s">
        <v>33</v>
      </c>
      <c r="Q54" s="6">
        <f t="shared" si="2"/>
        <v>34.152777777777779</v>
      </c>
      <c r="R54" s="31">
        <f t="shared" si="3"/>
        <v>32.786666666666669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 s="19">
        <v>8800</v>
      </c>
      <c r="E55" s="19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0"/>
        <v>41779.208333333336</v>
      </c>
      <c r="L55">
        <v>1403931600</v>
      </c>
      <c r="M55" s="10">
        <f t="shared" si="1"/>
        <v>41818.208333333336</v>
      </c>
      <c r="N55" t="b">
        <v>0</v>
      </c>
      <c r="O55" t="b">
        <v>0</v>
      </c>
      <c r="P55" t="s">
        <v>53</v>
      </c>
      <c r="Q55" s="6">
        <f t="shared" si="2"/>
        <v>140.40909090909091</v>
      </c>
      <c r="R55" s="31">
        <f t="shared" si="3"/>
        <v>59.119617224880386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 s="19">
        <v>6000</v>
      </c>
      <c r="E56" s="19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0"/>
        <v>43170.25</v>
      </c>
      <c r="L56">
        <v>1521262800</v>
      </c>
      <c r="M56" s="10">
        <f t="shared" si="1"/>
        <v>43176.208333333328</v>
      </c>
      <c r="N56" t="b">
        <v>0</v>
      </c>
      <c r="O56" t="b">
        <v>0</v>
      </c>
      <c r="P56" t="s">
        <v>65</v>
      </c>
      <c r="Q56" s="6">
        <f t="shared" si="2"/>
        <v>89.86666666666666</v>
      </c>
      <c r="R56" s="31">
        <f t="shared" si="3"/>
        <v>44.93333333333333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 s="19">
        <v>6600</v>
      </c>
      <c r="E57" s="19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0"/>
        <v>43311.208333333328</v>
      </c>
      <c r="L57">
        <v>1533358800</v>
      </c>
      <c r="M57" s="10">
        <f t="shared" si="1"/>
        <v>43316.208333333328</v>
      </c>
      <c r="N57" t="b">
        <v>0</v>
      </c>
      <c r="O57" t="b">
        <v>0</v>
      </c>
      <c r="P57" t="s">
        <v>159</v>
      </c>
      <c r="Q57" s="6">
        <f t="shared" si="2"/>
        <v>177.96969696969697</v>
      </c>
      <c r="R57" s="31">
        <f t="shared" si="3"/>
        <v>89.664122137404576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 s="19">
        <v>8000</v>
      </c>
      <c r="E58" s="19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0"/>
        <v>42014.25</v>
      </c>
      <c r="L58">
        <v>1421474400</v>
      </c>
      <c r="M58" s="10">
        <f t="shared" si="1"/>
        <v>42021.25</v>
      </c>
      <c r="N58" t="b">
        <v>0</v>
      </c>
      <c r="O58" t="b">
        <v>0</v>
      </c>
      <c r="P58" t="s">
        <v>65</v>
      </c>
      <c r="Q58" s="6">
        <f t="shared" si="2"/>
        <v>143.66249999999999</v>
      </c>
      <c r="R58" s="31">
        <f t="shared" si="3"/>
        <v>70.079268292682926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 s="19">
        <v>2900</v>
      </c>
      <c r="E59" s="1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0"/>
        <v>42979.208333333328</v>
      </c>
      <c r="L59">
        <v>1505278800</v>
      </c>
      <c r="M59" s="10">
        <f t="shared" si="1"/>
        <v>42991.208333333328</v>
      </c>
      <c r="N59" t="b">
        <v>0</v>
      </c>
      <c r="O59" t="b">
        <v>0</v>
      </c>
      <c r="P59" t="s">
        <v>89</v>
      </c>
      <c r="Q59" s="6">
        <f t="shared" si="2"/>
        <v>215.27586206896552</v>
      </c>
      <c r="R59" s="31">
        <f t="shared" si="3"/>
        <v>31.059701492537314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 s="19">
        <v>2700</v>
      </c>
      <c r="E60" s="19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0"/>
        <v>42268.208333333328</v>
      </c>
      <c r="L60">
        <v>1443934800</v>
      </c>
      <c r="M60" s="10">
        <f t="shared" si="1"/>
        <v>42281.208333333328</v>
      </c>
      <c r="N60" t="b">
        <v>0</v>
      </c>
      <c r="O60" t="b">
        <v>0</v>
      </c>
      <c r="P60" t="s">
        <v>33</v>
      </c>
      <c r="Q60" s="6">
        <f t="shared" si="2"/>
        <v>227.11111111111114</v>
      </c>
      <c r="R60" s="31">
        <f t="shared" si="3"/>
        <v>29.061611374407583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 s="19">
        <v>1400</v>
      </c>
      <c r="E61" s="19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0"/>
        <v>42898.208333333328</v>
      </c>
      <c r="L61">
        <v>1498539600</v>
      </c>
      <c r="M61" s="10">
        <f t="shared" si="1"/>
        <v>42913.208333333328</v>
      </c>
      <c r="N61" t="b">
        <v>0</v>
      </c>
      <c r="O61" t="b">
        <v>1</v>
      </c>
      <c r="P61" t="s">
        <v>33</v>
      </c>
      <c r="Q61" s="6">
        <f t="shared" si="2"/>
        <v>275.07142857142861</v>
      </c>
      <c r="R61" s="31">
        <f t="shared" si="3"/>
        <v>30.0859375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 s="19">
        <v>94200</v>
      </c>
      <c r="E62" s="19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0"/>
        <v>41107.208333333336</v>
      </c>
      <c r="L62">
        <v>1342760400</v>
      </c>
      <c r="M62" s="10">
        <f t="shared" si="1"/>
        <v>41110.208333333336</v>
      </c>
      <c r="N62" t="b">
        <v>0</v>
      </c>
      <c r="O62" t="b">
        <v>0</v>
      </c>
      <c r="P62" t="s">
        <v>33</v>
      </c>
      <c r="Q62" s="6">
        <f t="shared" si="2"/>
        <v>144.37048832271762</v>
      </c>
      <c r="R62" s="31">
        <f t="shared" si="3"/>
        <v>84.998125000000002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 s="19">
        <v>199200</v>
      </c>
      <c r="E63" s="19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0"/>
        <v>40595.25</v>
      </c>
      <c r="L63">
        <v>1301720400</v>
      </c>
      <c r="M63" s="10">
        <f t="shared" si="1"/>
        <v>40635.208333333336</v>
      </c>
      <c r="N63" t="b">
        <v>0</v>
      </c>
      <c r="O63" t="b">
        <v>0</v>
      </c>
      <c r="P63" t="s">
        <v>33</v>
      </c>
      <c r="Q63" s="6">
        <f t="shared" si="2"/>
        <v>92.74598393574297</v>
      </c>
      <c r="R63" s="31">
        <f t="shared" si="3"/>
        <v>82.001775410563695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 s="19">
        <v>2000</v>
      </c>
      <c r="E64" s="19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0"/>
        <v>42160.208333333328</v>
      </c>
      <c r="L64">
        <v>1433566800</v>
      </c>
      <c r="M64" s="10">
        <f t="shared" si="1"/>
        <v>42161.208333333328</v>
      </c>
      <c r="N64" t="b">
        <v>0</v>
      </c>
      <c r="O64" t="b">
        <v>0</v>
      </c>
      <c r="P64" t="s">
        <v>28</v>
      </c>
      <c r="Q64" s="6">
        <f t="shared" si="2"/>
        <v>722.6</v>
      </c>
      <c r="R64" s="31">
        <f t="shared" si="3"/>
        <v>58.040160642570278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 s="19">
        <v>4700</v>
      </c>
      <c r="E65" s="19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0"/>
        <v>42853.208333333328</v>
      </c>
      <c r="L65">
        <v>1493874000</v>
      </c>
      <c r="M65" s="10">
        <f t="shared" si="1"/>
        <v>42859.208333333328</v>
      </c>
      <c r="N65" t="b">
        <v>0</v>
      </c>
      <c r="O65" t="b">
        <v>0</v>
      </c>
      <c r="P65" t="s">
        <v>33</v>
      </c>
      <c r="Q65" s="6">
        <f t="shared" si="2"/>
        <v>11.851063829787234</v>
      </c>
      <c r="R65" s="31">
        <f t="shared" si="3"/>
        <v>111.4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 s="19">
        <v>2800</v>
      </c>
      <c r="E66" s="19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ref="K66:K129" si="4">(((J66/60)/60)/24)+DATE(1970,1,1)</f>
        <v>43283.208333333328</v>
      </c>
      <c r="L66">
        <v>1531803600</v>
      </c>
      <c r="M66" s="10">
        <f t="shared" ref="M66:M129" si="5">(((L66/60)/60)/24)+DATE(1970,1,1)</f>
        <v>43298.208333333328</v>
      </c>
      <c r="N66" t="b">
        <v>0</v>
      </c>
      <c r="O66" t="b">
        <v>1</v>
      </c>
      <c r="P66" t="s">
        <v>28</v>
      </c>
      <c r="Q66" s="6">
        <f t="shared" ref="Q66:Q129" si="6">E66/D66*100</f>
        <v>97.642857142857139</v>
      </c>
      <c r="R66" s="31">
        <f t="shared" si="3"/>
        <v>71.94736842105263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 s="19">
        <v>6100</v>
      </c>
      <c r="E67" s="19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si="4"/>
        <v>40570.25</v>
      </c>
      <c r="L67">
        <v>1296712800</v>
      </c>
      <c r="M67" s="10">
        <f t="shared" si="5"/>
        <v>40577.25</v>
      </c>
      <c r="N67" t="b">
        <v>0</v>
      </c>
      <c r="O67" t="b">
        <v>0</v>
      </c>
      <c r="P67" t="s">
        <v>33</v>
      </c>
      <c r="Q67" s="6">
        <f t="shared" si="6"/>
        <v>236.14754098360655</v>
      </c>
      <c r="R67" s="31">
        <f t="shared" ref="R67:R130" si="7">(E67/G67)</f>
        <v>61.038135593220339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 s="19">
        <v>2900</v>
      </c>
      <c r="E68" s="19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s="6">
        <f t="shared" si="6"/>
        <v>45.068965517241381</v>
      </c>
      <c r="R68" s="31">
        <f t="shared" si="7"/>
        <v>108.91666666666667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 s="19">
        <v>72600</v>
      </c>
      <c r="E69" s="1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s="6">
        <f t="shared" si="6"/>
        <v>162.38567493112947</v>
      </c>
      <c r="R69" s="31">
        <f t="shared" si="7"/>
        <v>29.001722017220171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 s="19">
        <v>5700</v>
      </c>
      <c r="E70" s="19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s="6">
        <f t="shared" si="6"/>
        <v>254.52631578947367</v>
      </c>
      <c r="R70" s="31">
        <f t="shared" si="7"/>
        <v>58.975609756097562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 s="19">
        <v>7900</v>
      </c>
      <c r="E71" s="19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s="6">
        <f t="shared" si="6"/>
        <v>24.063291139240505</v>
      </c>
      <c r="R71" s="31">
        <f t="shared" si="7"/>
        <v>111.82352941176471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 s="19">
        <v>128000</v>
      </c>
      <c r="E72" s="19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s="6">
        <f t="shared" si="6"/>
        <v>123.74140625000001</v>
      </c>
      <c r="R72" s="31">
        <f t="shared" si="7"/>
        <v>63.995555555555555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 s="19">
        <v>6000</v>
      </c>
      <c r="E73" s="19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s="6">
        <f t="shared" si="6"/>
        <v>108.06666666666666</v>
      </c>
      <c r="R73" s="31">
        <f t="shared" si="7"/>
        <v>85.315789473684205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 s="19">
        <v>600</v>
      </c>
      <c r="E74" s="19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s="6">
        <f t="shared" si="6"/>
        <v>670.33333333333326</v>
      </c>
      <c r="R74" s="31">
        <f t="shared" si="7"/>
        <v>74.481481481481481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 s="19">
        <v>1400</v>
      </c>
      <c r="E75" s="19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s="6">
        <f t="shared" si="6"/>
        <v>660.92857142857144</v>
      </c>
      <c r="R75" s="31">
        <f t="shared" si="7"/>
        <v>105.14772727272727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 s="19">
        <v>3900</v>
      </c>
      <c r="E76" s="19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s="6">
        <f t="shared" si="6"/>
        <v>122.46153846153847</v>
      </c>
      <c r="R76" s="31">
        <f t="shared" si="7"/>
        <v>56.188235294117646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 s="19">
        <v>9700</v>
      </c>
      <c r="E77" s="19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s="6">
        <f t="shared" si="6"/>
        <v>150.57731958762886</v>
      </c>
      <c r="R77" s="31">
        <f t="shared" si="7"/>
        <v>85.917647058823533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 s="19">
        <v>122900</v>
      </c>
      <c r="E78" s="19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s="6">
        <f t="shared" si="6"/>
        <v>78.106590724165997</v>
      </c>
      <c r="R78" s="31">
        <f t="shared" si="7"/>
        <v>57.00296912114014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 s="19">
        <v>9500</v>
      </c>
      <c r="E79" s="1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s="6">
        <f t="shared" si="6"/>
        <v>46.94736842105263</v>
      </c>
      <c r="R79" s="31">
        <f t="shared" si="7"/>
        <v>79.642857142857139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 s="19">
        <v>4500</v>
      </c>
      <c r="E80" s="19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s="6">
        <f t="shared" si="6"/>
        <v>300.8</v>
      </c>
      <c r="R80" s="31">
        <f t="shared" si="7"/>
        <v>41.018181818181816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 s="19">
        <v>57800</v>
      </c>
      <c r="E81" s="19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s="6">
        <f t="shared" si="6"/>
        <v>69.598615916955026</v>
      </c>
      <c r="R81" s="31">
        <f t="shared" si="7"/>
        <v>48.004773269689736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 s="19">
        <v>1100</v>
      </c>
      <c r="E82" s="19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s="6">
        <f t="shared" si="6"/>
        <v>637.4545454545455</v>
      </c>
      <c r="R82" s="31">
        <f t="shared" si="7"/>
        <v>55.212598425196852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 s="19">
        <v>16800</v>
      </c>
      <c r="E83" s="19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s="6">
        <f t="shared" si="6"/>
        <v>225.33928571428569</v>
      </c>
      <c r="R83" s="31">
        <f t="shared" si="7"/>
        <v>92.109489051094897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 s="19">
        <v>1000</v>
      </c>
      <c r="E84" s="19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s="6">
        <f t="shared" si="6"/>
        <v>1497.3000000000002</v>
      </c>
      <c r="R84" s="31">
        <f t="shared" si="7"/>
        <v>83.183333333333337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 s="19">
        <v>106400</v>
      </c>
      <c r="E85" s="19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s="6">
        <f t="shared" si="6"/>
        <v>37.590225563909776</v>
      </c>
      <c r="R85" s="31">
        <f t="shared" si="7"/>
        <v>39.996000000000002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 s="19">
        <v>31400</v>
      </c>
      <c r="E86" s="19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s="6">
        <f t="shared" si="6"/>
        <v>132.36942675159236</v>
      </c>
      <c r="R86" s="31">
        <f t="shared" si="7"/>
        <v>111.1336898395722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 s="19">
        <v>4900</v>
      </c>
      <c r="E87" s="19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s="6">
        <f t="shared" si="6"/>
        <v>131.22448979591837</v>
      </c>
      <c r="R87" s="31">
        <f t="shared" si="7"/>
        <v>90.563380281690144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 s="19">
        <v>7400</v>
      </c>
      <c r="E88" s="19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s="6">
        <f t="shared" si="6"/>
        <v>167.63513513513513</v>
      </c>
      <c r="R88" s="31">
        <f t="shared" si="7"/>
        <v>61.108374384236456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 s="19">
        <v>198500</v>
      </c>
      <c r="E89" s="1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s="6">
        <f t="shared" si="6"/>
        <v>61.984886649874063</v>
      </c>
      <c r="R89" s="31">
        <f t="shared" si="7"/>
        <v>83.022941970310384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 s="19">
        <v>4800</v>
      </c>
      <c r="E90" s="19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s="6">
        <f t="shared" si="6"/>
        <v>260.75</v>
      </c>
      <c r="R90" s="31">
        <f t="shared" si="7"/>
        <v>110.76106194690266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 s="19">
        <v>3400</v>
      </c>
      <c r="E91" s="19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s="6">
        <f t="shared" si="6"/>
        <v>252.58823529411765</v>
      </c>
      <c r="R91" s="31">
        <f t="shared" si="7"/>
        <v>89.458333333333329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 s="19">
        <v>7800</v>
      </c>
      <c r="E92" s="19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s="6">
        <f t="shared" si="6"/>
        <v>78.615384615384613</v>
      </c>
      <c r="R92" s="31">
        <f t="shared" si="7"/>
        <v>57.849056603773583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 s="19">
        <v>154300</v>
      </c>
      <c r="E93" s="19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s="6">
        <f t="shared" si="6"/>
        <v>48.404406999351913</v>
      </c>
      <c r="R93" s="31">
        <f t="shared" si="7"/>
        <v>109.99705449189985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 s="19">
        <v>20000</v>
      </c>
      <c r="E94" s="19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s="6">
        <f t="shared" si="6"/>
        <v>258.875</v>
      </c>
      <c r="R94" s="31">
        <f t="shared" si="7"/>
        <v>103.96586345381526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 s="19">
        <v>108800</v>
      </c>
      <c r="E95" s="19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s="6">
        <f t="shared" si="6"/>
        <v>60.548713235294116</v>
      </c>
      <c r="R95" s="31">
        <f t="shared" si="7"/>
        <v>107.99508196721311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 s="19">
        <v>2900</v>
      </c>
      <c r="E96" s="19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s="6">
        <f t="shared" si="6"/>
        <v>303.68965517241378</v>
      </c>
      <c r="R96" s="31">
        <f t="shared" si="7"/>
        <v>48.927777777777777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 s="19">
        <v>900</v>
      </c>
      <c r="E97" s="19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s="6">
        <f t="shared" si="6"/>
        <v>112.99999999999999</v>
      </c>
      <c r="R97" s="31">
        <f t="shared" si="7"/>
        <v>37.666666666666664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 s="19">
        <v>69700</v>
      </c>
      <c r="E98" s="19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s="6">
        <f t="shared" si="6"/>
        <v>217.37876614060258</v>
      </c>
      <c r="R98" s="31">
        <f t="shared" si="7"/>
        <v>64.999141999141997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 s="19">
        <v>1300</v>
      </c>
      <c r="E99" s="1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s="6">
        <f t="shared" si="6"/>
        <v>926.69230769230762</v>
      </c>
      <c r="R99" s="31">
        <f t="shared" si="7"/>
        <v>106.61061946902655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 s="19">
        <v>97800</v>
      </c>
      <c r="E100" s="19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s="6">
        <f t="shared" si="6"/>
        <v>33.692229038854805</v>
      </c>
      <c r="R100" s="31">
        <f t="shared" si="7"/>
        <v>27.009016393442622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 s="19">
        <v>7600</v>
      </c>
      <c r="E101" s="19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s="6">
        <f t="shared" si="6"/>
        <v>196.7236842105263</v>
      </c>
      <c r="R101" s="31">
        <f t="shared" si="7"/>
        <v>91.16463414634147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 s="19">
        <v>100</v>
      </c>
      <c r="E102" s="19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s="6">
        <f t="shared" si="6"/>
        <v>1</v>
      </c>
      <c r="R102" s="31">
        <f t="shared" si="7"/>
        <v>1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 s="19">
        <v>900</v>
      </c>
      <c r="E103" s="19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s="6">
        <f t="shared" si="6"/>
        <v>1021.4444444444445</v>
      </c>
      <c r="R103" s="31">
        <f t="shared" si="7"/>
        <v>56.054878048780488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 s="19">
        <v>3700</v>
      </c>
      <c r="E104" s="19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s="6">
        <f t="shared" si="6"/>
        <v>281.67567567567568</v>
      </c>
      <c r="R104" s="31">
        <f t="shared" si="7"/>
        <v>31.017857142857142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 s="19">
        <v>10000</v>
      </c>
      <c r="E105" s="19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s="6">
        <f t="shared" si="6"/>
        <v>24.610000000000003</v>
      </c>
      <c r="R105" s="31">
        <f t="shared" si="7"/>
        <v>66.513513513513516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 s="19">
        <v>119200</v>
      </c>
      <c r="E106" s="19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s="6">
        <f t="shared" si="6"/>
        <v>143.14010067114094</v>
      </c>
      <c r="R106" s="31">
        <f t="shared" si="7"/>
        <v>89.005216484089729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 s="19">
        <v>6800</v>
      </c>
      <c r="E107" s="19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s="6">
        <f t="shared" si="6"/>
        <v>144.54411764705884</v>
      </c>
      <c r="R107" s="31">
        <f t="shared" si="7"/>
        <v>103.46315789473684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 s="19">
        <v>3900</v>
      </c>
      <c r="E108" s="19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s="6">
        <f t="shared" si="6"/>
        <v>359.12820512820514</v>
      </c>
      <c r="R108" s="31">
        <f t="shared" si="7"/>
        <v>95.278911564625844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 s="19">
        <v>3500</v>
      </c>
      <c r="E109" s="1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s="6">
        <f t="shared" si="6"/>
        <v>186.48571428571427</v>
      </c>
      <c r="R109" s="31">
        <f t="shared" si="7"/>
        <v>75.895348837209298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 s="19">
        <v>1500</v>
      </c>
      <c r="E110" s="19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s="6">
        <f t="shared" si="6"/>
        <v>595.26666666666665</v>
      </c>
      <c r="R110" s="31">
        <f t="shared" si="7"/>
        <v>107.57831325301204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 s="19">
        <v>5200</v>
      </c>
      <c r="E111" s="19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s="6">
        <f t="shared" si="6"/>
        <v>59.21153846153846</v>
      </c>
      <c r="R111" s="31">
        <f t="shared" si="7"/>
        <v>51.31666666666667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 s="19">
        <v>142400</v>
      </c>
      <c r="E112" s="19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s="6">
        <f t="shared" si="6"/>
        <v>14.962780898876405</v>
      </c>
      <c r="R112" s="31">
        <f t="shared" si="7"/>
        <v>71.983108108108112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 s="19">
        <v>61400</v>
      </c>
      <c r="E113" s="19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s="6">
        <f t="shared" si="6"/>
        <v>119.95602605863192</v>
      </c>
      <c r="R113" s="31">
        <f t="shared" si="7"/>
        <v>108.95414201183432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 s="19">
        <v>4700</v>
      </c>
      <c r="E114" s="19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s="6">
        <f t="shared" si="6"/>
        <v>268.82978723404256</v>
      </c>
      <c r="R114" s="31">
        <f t="shared" si="7"/>
        <v>35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 s="19">
        <v>3300</v>
      </c>
      <c r="E115" s="19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s="6">
        <f t="shared" si="6"/>
        <v>376.87878787878788</v>
      </c>
      <c r="R115" s="31">
        <f t="shared" si="7"/>
        <v>94.938931297709928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 s="19">
        <v>1900</v>
      </c>
      <c r="E116" s="19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s="6">
        <f t="shared" si="6"/>
        <v>727.15789473684208</v>
      </c>
      <c r="R116" s="31">
        <f t="shared" si="7"/>
        <v>109.65079365079364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 s="19">
        <v>166700</v>
      </c>
      <c r="E117" s="19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s="6">
        <f t="shared" si="6"/>
        <v>87.211757648470297</v>
      </c>
      <c r="R117" s="31">
        <f t="shared" si="7"/>
        <v>44.001815980629537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 s="19">
        <v>7200</v>
      </c>
      <c r="E118" s="19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s="6">
        <f t="shared" si="6"/>
        <v>88</v>
      </c>
      <c r="R118" s="31">
        <f t="shared" si="7"/>
        <v>86.794520547945211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 s="19">
        <v>4900</v>
      </c>
      <c r="E119" s="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s="6">
        <f t="shared" si="6"/>
        <v>173.9387755102041</v>
      </c>
      <c r="R119" s="31">
        <f t="shared" si="7"/>
        <v>30.992727272727272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 s="19">
        <v>5400</v>
      </c>
      <c r="E120" s="19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s="6">
        <f t="shared" si="6"/>
        <v>117.61111111111111</v>
      </c>
      <c r="R120" s="31">
        <f t="shared" si="7"/>
        <v>94.791044776119406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 s="19">
        <v>5000</v>
      </c>
      <c r="E121" s="19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s="6">
        <f t="shared" si="6"/>
        <v>214.96</v>
      </c>
      <c r="R121" s="31">
        <f t="shared" si="7"/>
        <v>69.79220779220779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 s="19">
        <v>75100</v>
      </c>
      <c r="E122" s="19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s="6">
        <f t="shared" si="6"/>
        <v>149.49667110519306</v>
      </c>
      <c r="R122" s="31">
        <f t="shared" si="7"/>
        <v>63.003367003367003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 s="19">
        <v>45300</v>
      </c>
      <c r="E123" s="19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s="6">
        <f t="shared" si="6"/>
        <v>219.33995584988963</v>
      </c>
      <c r="R123" s="31">
        <f t="shared" si="7"/>
        <v>110.0343300110742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 s="19">
        <v>136800</v>
      </c>
      <c r="E124" s="19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s="6">
        <f t="shared" si="6"/>
        <v>64.367690058479525</v>
      </c>
      <c r="R124" s="31">
        <f t="shared" si="7"/>
        <v>25.997933274284026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 s="19">
        <v>177700</v>
      </c>
      <c r="E125" s="19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s="6">
        <f t="shared" si="6"/>
        <v>18.622397298818232</v>
      </c>
      <c r="R125" s="31">
        <f t="shared" si="7"/>
        <v>49.987915407854985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 s="19">
        <v>2600</v>
      </c>
      <c r="E126" s="19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s="6">
        <f t="shared" si="6"/>
        <v>367.76923076923077</v>
      </c>
      <c r="R126" s="31">
        <f t="shared" si="7"/>
        <v>101.72340425531915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 s="19">
        <v>5300</v>
      </c>
      <c r="E127" s="19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s="6">
        <f t="shared" si="6"/>
        <v>159.90566037735849</v>
      </c>
      <c r="R127" s="31">
        <f t="shared" si="7"/>
        <v>47.083333333333336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 s="19">
        <v>180200</v>
      </c>
      <c r="E128" s="19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s="6">
        <f t="shared" si="6"/>
        <v>38.633185349611544</v>
      </c>
      <c r="R128" s="31">
        <f t="shared" si="7"/>
        <v>89.944444444444443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 s="19">
        <v>103200</v>
      </c>
      <c r="E129" s="1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s="6">
        <f t="shared" si="6"/>
        <v>51.42151162790698</v>
      </c>
      <c r="R129" s="31">
        <f t="shared" si="7"/>
        <v>78.96875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 s="19">
        <v>70600</v>
      </c>
      <c r="E130" s="19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ref="K130:K193" si="8">(((J130/60)/60)/24)+DATE(1970,1,1)</f>
        <v>40417.208333333336</v>
      </c>
      <c r="L130">
        <v>1284008400</v>
      </c>
      <c r="M130" s="10">
        <f t="shared" ref="M130:M193" si="9">(((L130/60)/60)/24)+DATE(1970,1,1)</f>
        <v>40430.208333333336</v>
      </c>
      <c r="N130" t="b">
        <v>0</v>
      </c>
      <c r="O130" t="b">
        <v>0</v>
      </c>
      <c r="P130" t="s">
        <v>23</v>
      </c>
      <c r="Q130" s="6">
        <f t="shared" ref="Q130:Q193" si="10">E130/D130*100</f>
        <v>60.334277620396605</v>
      </c>
      <c r="R130" s="31">
        <f t="shared" si="7"/>
        <v>80.067669172932327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 s="19">
        <v>148500</v>
      </c>
      <c r="E131" s="19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si="8"/>
        <v>42038.25</v>
      </c>
      <c r="L131">
        <v>1425103200</v>
      </c>
      <c r="M131" s="10">
        <f t="shared" si="9"/>
        <v>42063.25</v>
      </c>
      <c r="N131" t="b">
        <v>0</v>
      </c>
      <c r="O131" t="b">
        <v>0</v>
      </c>
      <c r="P131" t="s">
        <v>17</v>
      </c>
      <c r="Q131" s="6">
        <f t="shared" si="10"/>
        <v>3.202693602693603</v>
      </c>
      <c r="R131" s="31">
        <f t="shared" ref="R131:R194" si="11">(E131/G131)</f>
        <v>86.472727272727269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 s="19">
        <v>9600</v>
      </c>
      <c r="E132" s="19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s="6">
        <f t="shared" si="10"/>
        <v>155.46875</v>
      </c>
      <c r="R132" s="31">
        <f t="shared" si="11"/>
        <v>28.001876172607879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 s="19">
        <v>164700</v>
      </c>
      <c r="E133" s="19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s="6">
        <f t="shared" si="10"/>
        <v>100.85974499089254</v>
      </c>
      <c r="R133" s="31">
        <f t="shared" si="11"/>
        <v>67.996725337699544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 s="19">
        <v>3300</v>
      </c>
      <c r="E134" s="19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s="6">
        <f t="shared" si="10"/>
        <v>116.18181818181819</v>
      </c>
      <c r="R134" s="31">
        <f t="shared" si="11"/>
        <v>43.078651685393261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 s="19">
        <v>4500</v>
      </c>
      <c r="E135" s="19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s="6">
        <f t="shared" si="10"/>
        <v>310.77777777777777</v>
      </c>
      <c r="R135" s="31">
        <f t="shared" si="11"/>
        <v>87.95597484276729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 s="19">
        <v>99500</v>
      </c>
      <c r="E136" s="19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s="6">
        <f t="shared" si="10"/>
        <v>89.73668341708543</v>
      </c>
      <c r="R136" s="31">
        <f t="shared" si="11"/>
        <v>94.987234042553197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 s="19">
        <v>7700</v>
      </c>
      <c r="E137" s="19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s="6">
        <f t="shared" si="10"/>
        <v>71.27272727272728</v>
      </c>
      <c r="R137" s="31">
        <f t="shared" si="11"/>
        <v>46.905982905982903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 s="19">
        <v>82800</v>
      </c>
      <c r="E138" s="19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s="6">
        <f t="shared" si="10"/>
        <v>3.2862318840579712</v>
      </c>
      <c r="R138" s="31">
        <f t="shared" si="11"/>
        <v>46.913793103448278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 s="19">
        <v>1800</v>
      </c>
      <c r="E139" s="1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s="6">
        <f t="shared" si="10"/>
        <v>261.77777777777777</v>
      </c>
      <c r="R139" s="31">
        <f t="shared" si="11"/>
        <v>94.24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 s="19">
        <v>9600</v>
      </c>
      <c r="E140" s="19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s="6">
        <f t="shared" si="10"/>
        <v>96</v>
      </c>
      <c r="R140" s="31">
        <f t="shared" si="11"/>
        <v>80.139130434782615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 s="19">
        <v>92100</v>
      </c>
      <c r="E141" s="19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s="6">
        <f t="shared" si="10"/>
        <v>20.896851248642779</v>
      </c>
      <c r="R141" s="31">
        <f t="shared" si="11"/>
        <v>59.036809815950917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 s="19">
        <v>5500</v>
      </c>
      <c r="E142" s="19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s="6">
        <f t="shared" si="10"/>
        <v>223.16363636363636</v>
      </c>
      <c r="R142" s="31">
        <f t="shared" si="11"/>
        <v>65.989247311827953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 s="19">
        <v>64300</v>
      </c>
      <c r="E143" s="19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s="6">
        <f t="shared" si="10"/>
        <v>101.59097978227061</v>
      </c>
      <c r="R143" s="31">
        <f t="shared" si="11"/>
        <v>60.992530345471522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 s="19">
        <v>5000</v>
      </c>
      <c r="E144" s="19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s="6">
        <f t="shared" si="10"/>
        <v>230.03999999999996</v>
      </c>
      <c r="R144" s="31">
        <f t="shared" si="11"/>
        <v>98.307692307692307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 s="19">
        <v>5400</v>
      </c>
      <c r="E145" s="19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s="6">
        <f t="shared" si="10"/>
        <v>135.59259259259261</v>
      </c>
      <c r="R145" s="31">
        <f t="shared" si="11"/>
        <v>104.6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 s="19">
        <v>9000</v>
      </c>
      <c r="E146" s="19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s="6">
        <f t="shared" si="10"/>
        <v>129.1</v>
      </c>
      <c r="R146" s="31">
        <f t="shared" si="11"/>
        <v>86.066666666666663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 s="19">
        <v>25000</v>
      </c>
      <c r="E147" s="19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s="6">
        <f t="shared" si="10"/>
        <v>236.512</v>
      </c>
      <c r="R147" s="31">
        <f t="shared" si="11"/>
        <v>76.989583333333329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 s="19">
        <v>8800</v>
      </c>
      <c r="E148" s="19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s="6">
        <f t="shared" si="10"/>
        <v>17.25</v>
      </c>
      <c r="R148" s="31">
        <f t="shared" si="11"/>
        <v>29.764705882352942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 s="19">
        <v>8300</v>
      </c>
      <c r="E149" s="1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s="6">
        <f t="shared" si="10"/>
        <v>112.49397590361446</v>
      </c>
      <c r="R149" s="31">
        <f t="shared" si="11"/>
        <v>46.91959798994975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 s="19">
        <v>9300</v>
      </c>
      <c r="E150" s="19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s="6">
        <f t="shared" si="10"/>
        <v>121.02150537634408</v>
      </c>
      <c r="R150" s="31">
        <f t="shared" si="11"/>
        <v>105.18691588785046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 s="19">
        <v>6200</v>
      </c>
      <c r="E151" s="19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s="6">
        <f t="shared" si="10"/>
        <v>219.87096774193549</v>
      </c>
      <c r="R151" s="31">
        <f t="shared" si="11"/>
        <v>69.907692307692301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 s="19">
        <v>100</v>
      </c>
      <c r="E152" s="19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s="6">
        <f t="shared" si="10"/>
        <v>1</v>
      </c>
      <c r="R152" s="31">
        <f t="shared" si="11"/>
        <v>1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 s="19">
        <v>137200</v>
      </c>
      <c r="E153" s="19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s="6">
        <f t="shared" si="10"/>
        <v>64.166909620991248</v>
      </c>
      <c r="R153" s="31">
        <f t="shared" si="11"/>
        <v>60.011588275391958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 s="19">
        <v>41500</v>
      </c>
      <c r="E154" s="19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s="6">
        <f t="shared" si="10"/>
        <v>423.06746987951806</v>
      </c>
      <c r="R154" s="31">
        <f t="shared" si="11"/>
        <v>52.006220379146917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 s="19">
        <v>189400</v>
      </c>
      <c r="E155" s="19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s="6">
        <f t="shared" si="10"/>
        <v>92.984160506863773</v>
      </c>
      <c r="R155" s="31">
        <f t="shared" si="11"/>
        <v>31.000176025347649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 s="19">
        <v>171300</v>
      </c>
      <c r="E156" s="19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s="6">
        <f t="shared" si="10"/>
        <v>58.756567425569173</v>
      </c>
      <c r="R156" s="31">
        <f t="shared" si="11"/>
        <v>95.042492917847028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 s="19">
        <v>139500</v>
      </c>
      <c r="E157" s="19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s="6">
        <f t="shared" si="10"/>
        <v>65.022222222222226</v>
      </c>
      <c r="R157" s="31">
        <f t="shared" si="11"/>
        <v>75.968174204355108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 s="19">
        <v>36400</v>
      </c>
      <c r="E158" s="19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s="6">
        <f t="shared" si="10"/>
        <v>73.939560439560438</v>
      </c>
      <c r="R158" s="31">
        <f t="shared" si="11"/>
        <v>71.013192612137203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 s="19">
        <v>4200</v>
      </c>
      <c r="E159" s="1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s="6">
        <f t="shared" si="10"/>
        <v>52.666666666666664</v>
      </c>
      <c r="R159" s="31">
        <f t="shared" si="11"/>
        <v>73.733333333333334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 s="19">
        <v>2100</v>
      </c>
      <c r="E160" s="19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s="6">
        <f t="shared" si="10"/>
        <v>220.95238095238096</v>
      </c>
      <c r="R160" s="31">
        <f t="shared" si="11"/>
        <v>113.17073170731707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 s="19">
        <v>191200</v>
      </c>
      <c r="E161" s="19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s="6">
        <f t="shared" si="10"/>
        <v>100.01150627615063</v>
      </c>
      <c r="R161" s="31">
        <f t="shared" si="11"/>
        <v>105.00933552992861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 s="19">
        <v>8000</v>
      </c>
      <c r="E162" s="19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s="6">
        <f t="shared" si="10"/>
        <v>162.3125</v>
      </c>
      <c r="R162" s="31">
        <f t="shared" si="11"/>
        <v>79.176829268292678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 s="19">
        <v>5500</v>
      </c>
      <c r="E163" s="19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s="6">
        <f t="shared" si="10"/>
        <v>78.181818181818187</v>
      </c>
      <c r="R163" s="31">
        <f t="shared" si="11"/>
        <v>57.333333333333336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 s="19">
        <v>6100</v>
      </c>
      <c r="E164" s="19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s="6">
        <f t="shared" si="10"/>
        <v>149.73770491803279</v>
      </c>
      <c r="R164" s="31">
        <f t="shared" si="11"/>
        <v>58.178343949044589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 s="19">
        <v>3500</v>
      </c>
      <c r="E165" s="19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s="6">
        <f t="shared" si="10"/>
        <v>253.25714285714284</v>
      </c>
      <c r="R165" s="31">
        <f t="shared" si="11"/>
        <v>36.032520325203251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 s="19">
        <v>150500</v>
      </c>
      <c r="E166" s="19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s="6">
        <f t="shared" si="10"/>
        <v>100.16943521594683</v>
      </c>
      <c r="R166" s="31">
        <f t="shared" si="11"/>
        <v>107.99068767908309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 s="19">
        <v>90400</v>
      </c>
      <c r="E167" s="19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s="6">
        <f t="shared" si="10"/>
        <v>121.99004424778761</v>
      </c>
      <c r="R167" s="31">
        <f t="shared" si="11"/>
        <v>44.005985634477256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 s="19">
        <v>9800</v>
      </c>
      <c r="E168" s="19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s="6">
        <f t="shared" si="10"/>
        <v>137.13265306122449</v>
      </c>
      <c r="R168" s="31">
        <f t="shared" si="11"/>
        <v>55.077868852459019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 s="19">
        <v>2600</v>
      </c>
      <c r="E169" s="1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s="6">
        <f t="shared" si="10"/>
        <v>415.53846153846149</v>
      </c>
      <c r="R169" s="31">
        <f t="shared" si="11"/>
        <v>74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 s="19">
        <v>128100</v>
      </c>
      <c r="E170" s="19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s="6">
        <f t="shared" si="10"/>
        <v>31.30913348946136</v>
      </c>
      <c r="R170" s="31">
        <f t="shared" si="11"/>
        <v>41.996858638743454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 s="19">
        <v>23300</v>
      </c>
      <c r="E171" s="19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s="6">
        <f t="shared" si="10"/>
        <v>424.08154506437768</v>
      </c>
      <c r="R171" s="31">
        <f t="shared" si="11"/>
        <v>77.988161010260455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 s="19">
        <v>188100</v>
      </c>
      <c r="E172" s="19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s="6">
        <f t="shared" si="10"/>
        <v>2.93886230728336</v>
      </c>
      <c r="R172" s="31">
        <f t="shared" si="11"/>
        <v>82.507462686567166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 s="19">
        <v>4900</v>
      </c>
      <c r="E173" s="19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s="6">
        <f t="shared" si="10"/>
        <v>10.63265306122449</v>
      </c>
      <c r="R173" s="31">
        <f t="shared" si="11"/>
        <v>104.2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 s="19">
        <v>800</v>
      </c>
      <c r="E174" s="19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s="6">
        <f t="shared" si="10"/>
        <v>82.875</v>
      </c>
      <c r="R174" s="31">
        <f t="shared" si="11"/>
        <v>25.5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 s="19">
        <v>96700</v>
      </c>
      <c r="E175" s="19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s="6">
        <f t="shared" si="10"/>
        <v>163.01447776628748</v>
      </c>
      <c r="R175" s="31">
        <f t="shared" si="11"/>
        <v>100.98334401024984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 s="19">
        <v>600</v>
      </c>
      <c r="E176" s="19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s="6">
        <f t="shared" si="10"/>
        <v>894.66666666666674</v>
      </c>
      <c r="R176" s="31">
        <f t="shared" si="11"/>
        <v>111.83333333333333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 s="19">
        <v>181200</v>
      </c>
      <c r="E177" s="19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s="6">
        <f t="shared" si="10"/>
        <v>26.191501103752756</v>
      </c>
      <c r="R177" s="31">
        <f t="shared" si="11"/>
        <v>41.999115044247787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 s="19">
        <v>115000</v>
      </c>
      <c r="E178" s="19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s="6">
        <f t="shared" si="10"/>
        <v>74.834782608695647</v>
      </c>
      <c r="R178" s="31">
        <f t="shared" si="11"/>
        <v>110.05115089514067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 s="19">
        <v>38800</v>
      </c>
      <c r="E179" s="1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s="6">
        <f t="shared" si="10"/>
        <v>416.47680412371136</v>
      </c>
      <c r="R179" s="31">
        <f t="shared" si="11"/>
        <v>58.997079225994888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 s="19">
        <v>7200</v>
      </c>
      <c r="E180" s="19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s="6">
        <f t="shared" si="10"/>
        <v>96.208333333333329</v>
      </c>
      <c r="R180" s="31">
        <f t="shared" si="11"/>
        <v>32.985714285714288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 s="19">
        <v>44500</v>
      </c>
      <c r="E181" s="19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s="6">
        <f t="shared" si="10"/>
        <v>357.71910112359546</v>
      </c>
      <c r="R181" s="31">
        <f t="shared" si="11"/>
        <v>45.005654509471306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 s="19">
        <v>56000</v>
      </c>
      <c r="E182" s="19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s="6">
        <f t="shared" si="10"/>
        <v>308.45714285714286</v>
      </c>
      <c r="R182" s="31">
        <f t="shared" si="11"/>
        <v>81.98196487897485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 s="19">
        <v>8600</v>
      </c>
      <c r="E183" s="19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s="6">
        <f t="shared" si="10"/>
        <v>61.802325581395344</v>
      </c>
      <c r="R183" s="31">
        <f t="shared" si="11"/>
        <v>39.080882352941174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 s="19">
        <v>27100</v>
      </c>
      <c r="E184" s="19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s="6">
        <f t="shared" si="10"/>
        <v>722.32472324723244</v>
      </c>
      <c r="R184" s="31">
        <f t="shared" si="11"/>
        <v>58.996383363471971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 s="19">
        <v>5100</v>
      </c>
      <c r="E185" s="19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s="6">
        <f t="shared" si="10"/>
        <v>69.117647058823522</v>
      </c>
      <c r="R185" s="31">
        <f t="shared" si="11"/>
        <v>40.988372093023258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 s="19">
        <v>3600</v>
      </c>
      <c r="E186" s="19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s="6">
        <f t="shared" si="10"/>
        <v>293.05555555555554</v>
      </c>
      <c r="R186" s="31">
        <f t="shared" si="11"/>
        <v>31.029411764705884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 s="19">
        <v>1000</v>
      </c>
      <c r="E187" s="19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s="6">
        <f t="shared" si="10"/>
        <v>71.8</v>
      </c>
      <c r="R187" s="31">
        <f t="shared" si="11"/>
        <v>37.789473684210527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 s="19">
        <v>88800</v>
      </c>
      <c r="E188" s="19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s="6">
        <f t="shared" si="10"/>
        <v>31.934684684684683</v>
      </c>
      <c r="R188" s="31">
        <f t="shared" si="11"/>
        <v>32.006772009029348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 s="19">
        <v>60200</v>
      </c>
      <c r="E189" s="1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s="6">
        <f t="shared" si="10"/>
        <v>229.87375415282392</v>
      </c>
      <c r="R189" s="31">
        <f t="shared" si="11"/>
        <v>95.966712898751737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 s="19">
        <v>8200</v>
      </c>
      <c r="E190" s="19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s="6">
        <f t="shared" si="10"/>
        <v>32.012195121951223</v>
      </c>
      <c r="R190" s="31">
        <f t="shared" si="11"/>
        <v>75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 s="19">
        <v>191300</v>
      </c>
      <c r="E191" s="19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s="6">
        <f t="shared" si="10"/>
        <v>23.525352848928385</v>
      </c>
      <c r="R191" s="31">
        <f t="shared" si="11"/>
        <v>102.0498866213152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 s="19">
        <v>3700</v>
      </c>
      <c r="E192" s="19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s="6">
        <f t="shared" si="10"/>
        <v>68.594594594594597</v>
      </c>
      <c r="R192" s="31">
        <f t="shared" si="11"/>
        <v>105.75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 s="19">
        <v>8400</v>
      </c>
      <c r="E193" s="19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s="6">
        <f t="shared" si="10"/>
        <v>37.952380952380956</v>
      </c>
      <c r="R193" s="31">
        <f t="shared" si="11"/>
        <v>37.069767441860463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 s="19">
        <v>42600</v>
      </c>
      <c r="E194" s="19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ref="K194:K257" si="12">(((J194/60)/60)/24)+DATE(1970,1,1)</f>
        <v>41817.208333333336</v>
      </c>
      <c r="L194">
        <v>1404190800</v>
      </c>
      <c r="M194" s="10">
        <f t="shared" ref="M194:M257" si="13">(((L194/60)/60)/24)+DATE(1970,1,1)</f>
        <v>41821.208333333336</v>
      </c>
      <c r="N194" t="b">
        <v>0</v>
      </c>
      <c r="O194" t="b">
        <v>0</v>
      </c>
      <c r="P194" t="s">
        <v>23</v>
      </c>
      <c r="Q194" s="6">
        <f t="shared" ref="Q194:Q257" si="14">E194/D194*100</f>
        <v>19.992957746478872</v>
      </c>
      <c r="R194" s="31">
        <f t="shared" si="11"/>
        <v>35.049382716049379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 s="19">
        <v>6600</v>
      </c>
      <c r="E195" s="19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si="12"/>
        <v>43198.208333333328</v>
      </c>
      <c r="L195">
        <v>1523509200</v>
      </c>
      <c r="M195" s="10">
        <f t="shared" si="13"/>
        <v>43202.208333333328</v>
      </c>
      <c r="N195" t="b">
        <v>1</v>
      </c>
      <c r="O195" t="b">
        <v>0</v>
      </c>
      <c r="P195" t="s">
        <v>60</v>
      </c>
      <c r="Q195" s="6">
        <f t="shared" si="14"/>
        <v>45.636363636363633</v>
      </c>
      <c r="R195" s="31">
        <f t="shared" ref="R195:R258" si="15">(E195/G195)</f>
        <v>46.338461538461537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 s="19">
        <v>7100</v>
      </c>
      <c r="E196" s="19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s="6">
        <f t="shared" si="14"/>
        <v>122.7605633802817</v>
      </c>
      <c r="R196" s="31">
        <f t="shared" si="15"/>
        <v>69.174603174603178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 s="19">
        <v>15800</v>
      </c>
      <c r="E197" s="19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s="6">
        <f t="shared" si="14"/>
        <v>361.75316455696202</v>
      </c>
      <c r="R197" s="31">
        <f t="shared" si="15"/>
        <v>109.07824427480917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 s="19">
        <v>8200</v>
      </c>
      <c r="E198" s="19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s="6">
        <f t="shared" si="14"/>
        <v>63.146341463414636</v>
      </c>
      <c r="R198" s="31">
        <f t="shared" si="15"/>
        <v>51.78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 s="19">
        <v>54700</v>
      </c>
      <c r="E199" s="1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s="6">
        <f t="shared" si="14"/>
        <v>298.20475319926874</v>
      </c>
      <c r="R199" s="31">
        <f t="shared" si="15"/>
        <v>82.010055304172951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 s="19">
        <v>63200</v>
      </c>
      <c r="E200" s="19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s="6">
        <f t="shared" si="14"/>
        <v>9.5585443037974684</v>
      </c>
      <c r="R200" s="31">
        <f t="shared" si="15"/>
        <v>35.958333333333336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 s="19">
        <v>1800</v>
      </c>
      <c r="E201" s="19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s="6">
        <f t="shared" si="14"/>
        <v>53.777777777777779</v>
      </c>
      <c r="R201" s="31">
        <f t="shared" si="15"/>
        <v>74.461538461538467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 s="19">
        <v>100</v>
      </c>
      <c r="E202" s="19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s="6">
        <f t="shared" si="14"/>
        <v>2</v>
      </c>
      <c r="R202" s="31">
        <f t="shared" si="15"/>
        <v>2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 s="19">
        <v>2100</v>
      </c>
      <c r="E203" s="19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s="6">
        <f t="shared" si="14"/>
        <v>681.19047619047615</v>
      </c>
      <c r="R203" s="31">
        <f t="shared" si="15"/>
        <v>91.114649681528661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 s="19">
        <v>8300</v>
      </c>
      <c r="E204" s="19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s="6">
        <f t="shared" si="14"/>
        <v>78.831325301204828</v>
      </c>
      <c r="R204" s="31">
        <f t="shared" si="15"/>
        <v>79.792682926829272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 s="19">
        <v>143900</v>
      </c>
      <c r="E205" s="19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s="6">
        <f t="shared" si="14"/>
        <v>134.40792216817235</v>
      </c>
      <c r="R205" s="31">
        <f t="shared" si="15"/>
        <v>42.999777678968428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 s="19">
        <v>75000</v>
      </c>
      <c r="E206" s="19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s="6">
        <f t="shared" si="14"/>
        <v>3.3719999999999999</v>
      </c>
      <c r="R206" s="31">
        <f t="shared" si="15"/>
        <v>63.225000000000001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 s="19">
        <v>1300</v>
      </c>
      <c r="E207" s="19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s="6">
        <f t="shared" si="14"/>
        <v>431.84615384615387</v>
      </c>
      <c r="R207" s="31">
        <f t="shared" si="15"/>
        <v>70.174999999999997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 s="19">
        <v>9000</v>
      </c>
      <c r="E208" s="19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s="6">
        <f t="shared" si="14"/>
        <v>38.844444444444441</v>
      </c>
      <c r="R208" s="31">
        <f t="shared" si="15"/>
        <v>61.333333333333336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 s="19">
        <v>1000</v>
      </c>
      <c r="E209" s="1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s="6">
        <f t="shared" si="14"/>
        <v>425.7</v>
      </c>
      <c r="R209" s="31">
        <f t="shared" si="15"/>
        <v>99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 s="19">
        <v>196900</v>
      </c>
      <c r="E210" s="19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s="6">
        <f t="shared" si="14"/>
        <v>101.12239715591672</v>
      </c>
      <c r="R210" s="31">
        <f t="shared" si="15"/>
        <v>96.984900146127615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 s="19">
        <v>194500</v>
      </c>
      <c r="E211" s="19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s="6">
        <f t="shared" si="14"/>
        <v>21.188688946015425</v>
      </c>
      <c r="R211" s="31">
        <f t="shared" si="15"/>
        <v>51.004950495049506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 s="19">
        <v>9400</v>
      </c>
      <c r="E212" s="19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s="6">
        <f t="shared" si="14"/>
        <v>67.425531914893625</v>
      </c>
      <c r="R212" s="31">
        <f t="shared" si="15"/>
        <v>28.044247787610619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 s="19">
        <v>104400</v>
      </c>
      <c r="E213" s="19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s="6">
        <f t="shared" si="14"/>
        <v>94.923371647509583</v>
      </c>
      <c r="R213" s="31">
        <f t="shared" si="15"/>
        <v>60.984615384615381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 s="19">
        <v>8100</v>
      </c>
      <c r="E214" s="19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s="6">
        <f t="shared" si="14"/>
        <v>151.85185185185185</v>
      </c>
      <c r="R214" s="31">
        <f t="shared" si="15"/>
        <v>73.214285714285708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 s="19">
        <v>87900</v>
      </c>
      <c r="E215" s="19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s="6">
        <f t="shared" si="14"/>
        <v>195.16382252559728</v>
      </c>
      <c r="R215" s="31">
        <f t="shared" si="15"/>
        <v>39.997435299603637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 s="19">
        <v>1400</v>
      </c>
      <c r="E216" s="19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s="6">
        <f t="shared" si="14"/>
        <v>1023.1428571428571</v>
      </c>
      <c r="R216" s="31">
        <f t="shared" si="15"/>
        <v>86.812121212121212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 s="19">
        <v>156800</v>
      </c>
      <c r="E217" s="19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s="6">
        <f t="shared" si="14"/>
        <v>3.841836734693878</v>
      </c>
      <c r="R217" s="31">
        <f t="shared" si="15"/>
        <v>42.125874125874127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 s="19">
        <v>121700</v>
      </c>
      <c r="E218" s="19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s="6">
        <f t="shared" si="14"/>
        <v>155.07066557107643</v>
      </c>
      <c r="R218" s="31">
        <f t="shared" si="15"/>
        <v>103.97851239669421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 s="19">
        <v>129400</v>
      </c>
      <c r="E219" s="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s="6">
        <f t="shared" si="14"/>
        <v>44.753477588871718</v>
      </c>
      <c r="R219" s="31">
        <f t="shared" si="15"/>
        <v>62.003211991434689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 s="19">
        <v>5700</v>
      </c>
      <c r="E220" s="19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s="6">
        <f t="shared" si="14"/>
        <v>215.94736842105263</v>
      </c>
      <c r="R220" s="31">
        <f t="shared" si="15"/>
        <v>31.005037783375315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 s="19">
        <v>41700</v>
      </c>
      <c r="E221" s="19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s="6">
        <f t="shared" si="14"/>
        <v>332.12709832134288</v>
      </c>
      <c r="R221" s="31">
        <f t="shared" si="15"/>
        <v>89.991552956465242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 s="19">
        <v>7900</v>
      </c>
      <c r="E222" s="19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s="6">
        <f t="shared" si="14"/>
        <v>8.4430379746835449</v>
      </c>
      <c r="R222" s="31">
        <f t="shared" si="15"/>
        <v>39.235294117647058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 s="19">
        <v>121500</v>
      </c>
      <c r="E223" s="19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s="6">
        <f t="shared" si="14"/>
        <v>98.625514403292186</v>
      </c>
      <c r="R223" s="31">
        <f t="shared" si="15"/>
        <v>54.993116108306566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 s="19">
        <v>4800</v>
      </c>
      <c r="E224" s="19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s="6">
        <f t="shared" si="14"/>
        <v>137.97916666666669</v>
      </c>
      <c r="R224" s="31">
        <f t="shared" si="15"/>
        <v>47.992753623188406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 s="19">
        <v>87300</v>
      </c>
      <c r="E225" s="19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s="6">
        <f t="shared" si="14"/>
        <v>93.81099656357388</v>
      </c>
      <c r="R225" s="31">
        <f t="shared" si="15"/>
        <v>87.966702470461868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 s="19">
        <v>46300</v>
      </c>
      <c r="E226" s="19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s="6">
        <f t="shared" si="14"/>
        <v>403.63930885529157</v>
      </c>
      <c r="R226" s="31">
        <f t="shared" si="15"/>
        <v>51.999165275459099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 s="19">
        <v>67800</v>
      </c>
      <c r="E227" s="19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s="6">
        <f t="shared" si="14"/>
        <v>260.1740412979351</v>
      </c>
      <c r="R227" s="31">
        <f t="shared" si="15"/>
        <v>29.999659863945578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 s="19">
        <v>3000</v>
      </c>
      <c r="E228" s="19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s="6">
        <f t="shared" si="14"/>
        <v>366.63333333333333</v>
      </c>
      <c r="R228" s="31">
        <f t="shared" si="15"/>
        <v>98.205357142857139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 s="19">
        <v>60900</v>
      </c>
      <c r="E229" s="1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s="6">
        <f t="shared" si="14"/>
        <v>168.72085385878489</v>
      </c>
      <c r="R229" s="31">
        <f t="shared" si="15"/>
        <v>108.96182396606575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 s="19">
        <v>137900</v>
      </c>
      <c r="E230" s="19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s="6">
        <f t="shared" si="14"/>
        <v>119.90717911530093</v>
      </c>
      <c r="R230" s="31">
        <f t="shared" si="15"/>
        <v>66.998379254457049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 s="19">
        <v>85600</v>
      </c>
      <c r="E231" s="19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s="6">
        <f t="shared" si="14"/>
        <v>193.68925233644859</v>
      </c>
      <c r="R231" s="31">
        <f t="shared" si="15"/>
        <v>64.99333594668758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 s="19">
        <v>2400</v>
      </c>
      <c r="E232" s="19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s="6">
        <f t="shared" si="14"/>
        <v>420.16666666666669</v>
      </c>
      <c r="R232" s="31">
        <f t="shared" si="15"/>
        <v>99.841584158415841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 s="19">
        <v>7200</v>
      </c>
      <c r="E233" s="19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s="6">
        <f t="shared" si="14"/>
        <v>76.708333333333329</v>
      </c>
      <c r="R233" s="31">
        <f t="shared" si="15"/>
        <v>82.432835820895519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 s="19">
        <v>3400</v>
      </c>
      <c r="E234" s="19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s="6">
        <f t="shared" si="14"/>
        <v>171.26470588235293</v>
      </c>
      <c r="R234" s="31">
        <f t="shared" si="15"/>
        <v>63.293478260869563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 s="19">
        <v>3800</v>
      </c>
      <c r="E235" s="19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s="6">
        <f t="shared" si="14"/>
        <v>157.89473684210526</v>
      </c>
      <c r="R235" s="31">
        <f t="shared" si="15"/>
        <v>96.774193548387103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 s="19">
        <v>7500</v>
      </c>
      <c r="E236" s="19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s="6">
        <f t="shared" si="14"/>
        <v>109.08</v>
      </c>
      <c r="R236" s="31">
        <f t="shared" si="15"/>
        <v>54.906040268456373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 s="19">
        <v>8600</v>
      </c>
      <c r="E237" s="19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s="6">
        <f t="shared" si="14"/>
        <v>41.732558139534881</v>
      </c>
      <c r="R237" s="31">
        <f t="shared" si="15"/>
        <v>39.010869565217391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 s="19">
        <v>39500</v>
      </c>
      <c r="E238" s="19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s="6">
        <f t="shared" si="14"/>
        <v>10.944303797468354</v>
      </c>
      <c r="R238" s="31">
        <f t="shared" si="15"/>
        <v>75.84210526315789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 s="19">
        <v>9300</v>
      </c>
      <c r="E239" s="1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s="6">
        <f t="shared" si="14"/>
        <v>159.3763440860215</v>
      </c>
      <c r="R239" s="31">
        <f t="shared" si="15"/>
        <v>45.051671732522799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 s="19">
        <v>2400</v>
      </c>
      <c r="E240" s="19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s="6">
        <f t="shared" si="14"/>
        <v>422.41666666666669</v>
      </c>
      <c r="R240" s="31">
        <f t="shared" si="15"/>
        <v>104.51546391752578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 s="19">
        <v>3200</v>
      </c>
      <c r="E241" s="19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s="6">
        <f t="shared" si="14"/>
        <v>97.71875</v>
      </c>
      <c r="R241" s="31">
        <f t="shared" si="15"/>
        <v>76.268292682926827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 s="19">
        <v>29400</v>
      </c>
      <c r="E242" s="19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s="6">
        <f t="shared" si="14"/>
        <v>418.78911564625849</v>
      </c>
      <c r="R242" s="31">
        <f t="shared" si="15"/>
        <v>69.015695067264573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 s="19">
        <v>168500</v>
      </c>
      <c r="E243" s="19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s="6">
        <f t="shared" si="14"/>
        <v>101.91632047477745</v>
      </c>
      <c r="R243" s="31">
        <f t="shared" si="15"/>
        <v>101.97684085510689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 s="19">
        <v>8400</v>
      </c>
      <c r="E244" s="19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s="6">
        <f t="shared" si="14"/>
        <v>127.72619047619047</v>
      </c>
      <c r="R244" s="31">
        <f t="shared" si="15"/>
        <v>42.915999999999997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 s="19">
        <v>2300</v>
      </c>
      <c r="E245" s="19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s="6">
        <f t="shared" si="14"/>
        <v>445.21739130434781</v>
      </c>
      <c r="R245" s="31">
        <f t="shared" si="15"/>
        <v>43.025210084033617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 s="19">
        <v>700</v>
      </c>
      <c r="E246" s="19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s="6">
        <f t="shared" si="14"/>
        <v>569.71428571428578</v>
      </c>
      <c r="R246" s="31">
        <f t="shared" si="15"/>
        <v>75.245283018867923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 s="19">
        <v>2900</v>
      </c>
      <c r="E247" s="19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s="6">
        <f t="shared" si="14"/>
        <v>509.34482758620686</v>
      </c>
      <c r="R247" s="31">
        <f t="shared" si="15"/>
        <v>69.023364485981304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 s="19">
        <v>4500</v>
      </c>
      <c r="E248" s="19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s="6">
        <f t="shared" si="14"/>
        <v>325.5333333333333</v>
      </c>
      <c r="R248" s="31">
        <f t="shared" si="15"/>
        <v>65.986486486486484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 s="19">
        <v>19800</v>
      </c>
      <c r="E249" s="1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s="6">
        <f t="shared" si="14"/>
        <v>932.61616161616166</v>
      </c>
      <c r="R249" s="31">
        <f t="shared" si="15"/>
        <v>98.013800424628457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 s="19">
        <v>6200</v>
      </c>
      <c r="E250" s="19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s="6">
        <f t="shared" si="14"/>
        <v>211.33870967741933</v>
      </c>
      <c r="R250" s="31">
        <f t="shared" si="15"/>
        <v>60.105504587155963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 s="19">
        <v>61500</v>
      </c>
      <c r="E251" s="19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s="6">
        <f t="shared" si="14"/>
        <v>273.32520325203251</v>
      </c>
      <c r="R251" s="31">
        <f t="shared" si="15"/>
        <v>26.000773395204948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 s="19">
        <v>100</v>
      </c>
      <c r="E252" s="19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s="6">
        <f t="shared" si="14"/>
        <v>3</v>
      </c>
      <c r="R252" s="31">
        <f t="shared" si="15"/>
        <v>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 s="19">
        <v>7100</v>
      </c>
      <c r="E253" s="19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s="6">
        <f t="shared" si="14"/>
        <v>54.084507042253513</v>
      </c>
      <c r="R253" s="31">
        <f t="shared" si="15"/>
        <v>38.019801980198018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 s="19">
        <v>1000</v>
      </c>
      <c r="E254" s="19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s="6">
        <f t="shared" si="14"/>
        <v>626.29999999999995</v>
      </c>
      <c r="R254" s="31">
        <f t="shared" si="15"/>
        <v>106.15254237288136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 s="19">
        <v>121500</v>
      </c>
      <c r="E255" s="19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s="6">
        <f t="shared" si="14"/>
        <v>89.021399176954731</v>
      </c>
      <c r="R255" s="31">
        <f t="shared" si="15"/>
        <v>81.019475655430711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 s="19">
        <v>4600</v>
      </c>
      <c r="E256" s="19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s="6">
        <f t="shared" si="14"/>
        <v>184.89130434782609</v>
      </c>
      <c r="R256" s="31">
        <f t="shared" si="15"/>
        <v>96.647727272727266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 s="19">
        <v>80500</v>
      </c>
      <c r="E257" s="19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s="6">
        <f t="shared" si="14"/>
        <v>120.16770186335404</v>
      </c>
      <c r="R257" s="31">
        <f t="shared" si="15"/>
        <v>57.003535651149086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 s="19">
        <v>4100</v>
      </c>
      <c r="E258" s="19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ref="K258:K321" si="16">(((J258/60)/60)/24)+DATE(1970,1,1)</f>
        <v>42393.25</v>
      </c>
      <c r="L258">
        <v>1456812000</v>
      </c>
      <c r="M258" s="10">
        <f t="shared" ref="M258:M321" si="17">(((L258/60)/60)/24)+DATE(1970,1,1)</f>
        <v>42430.25</v>
      </c>
      <c r="N258" t="b">
        <v>0</v>
      </c>
      <c r="O258" t="b">
        <v>0</v>
      </c>
      <c r="P258" t="s">
        <v>23</v>
      </c>
      <c r="Q258" s="6">
        <f t="shared" ref="Q258:Q321" si="18">E258/D258*100</f>
        <v>23.390243902439025</v>
      </c>
      <c r="R258" s="31">
        <f t="shared" si="15"/>
        <v>63.93333333333333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 s="19">
        <v>5700</v>
      </c>
      <c r="E259" s="1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si="16"/>
        <v>41338.25</v>
      </c>
      <c r="L259">
        <v>1363669200</v>
      </c>
      <c r="M259" s="10">
        <f t="shared" si="17"/>
        <v>41352.208333333336</v>
      </c>
      <c r="N259" t="b">
        <v>0</v>
      </c>
      <c r="O259" t="b">
        <v>0</v>
      </c>
      <c r="P259" t="s">
        <v>33</v>
      </c>
      <c r="Q259" s="6">
        <f t="shared" si="18"/>
        <v>146</v>
      </c>
      <c r="R259" s="31">
        <f t="shared" ref="R259:R322" si="19">(E259/G259)</f>
        <v>90.456521739130437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 s="19">
        <v>5000</v>
      </c>
      <c r="E260" s="19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s="6">
        <f t="shared" si="18"/>
        <v>268.48</v>
      </c>
      <c r="R260" s="31">
        <f t="shared" si="19"/>
        <v>72.172043010752688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 s="19">
        <v>1800</v>
      </c>
      <c r="E261" s="19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s="6">
        <f t="shared" si="18"/>
        <v>597.5</v>
      </c>
      <c r="R261" s="31">
        <f t="shared" si="19"/>
        <v>77.934782608695656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 s="19">
        <v>6300</v>
      </c>
      <c r="E262" s="19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s="6">
        <f t="shared" si="18"/>
        <v>157.69841269841268</v>
      </c>
      <c r="R262" s="31">
        <f t="shared" si="19"/>
        <v>38.065134099616856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 s="19">
        <v>84300</v>
      </c>
      <c r="E263" s="19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s="6">
        <f t="shared" si="18"/>
        <v>31.201660735468568</v>
      </c>
      <c r="R263" s="31">
        <f t="shared" si="19"/>
        <v>57.936123348017624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 s="19">
        <v>1700</v>
      </c>
      <c r="E264" s="19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s="6">
        <f t="shared" si="18"/>
        <v>313.41176470588238</v>
      </c>
      <c r="R264" s="31">
        <f t="shared" si="19"/>
        <v>49.794392523364486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 s="19">
        <v>2900</v>
      </c>
      <c r="E265" s="19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s="6">
        <f t="shared" si="18"/>
        <v>370.89655172413791</v>
      </c>
      <c r="R265" s="31">
        <f t="shared" si="19"/>
        <v>54.050251256281406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 s="19">
        <v>45600</v>
      </c>
      <c r="E266" s="19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s="6">
        <f t="shared" si="18"/>
        <v>362.66447368421052</v>
      </c>
      <c r="R266" s="31">
        <f t="shared" si="19"/>
        <v>30.002721335268504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 s="19">
        <v>4900</v>
      </c>
      <c r="E267" s="19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s="6">
        <f t="shared" si="18"/>
        <v>123.08163265306122</v>
      </c>
      <c r="R267" s="31">
        <f t="shared" si="19"/>
        <v>70.127906976744185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 s="19">
        <v>111900</v>
      </c>
      <c r="E268" s="19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s="6">
        <f t="shared" si="18"/>
        <v>76.766756032171585</v>
      </c>
      <c r="R268" s="31">
        <f t="shared" si="19"/>
        <v>26.996228786926462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 s="19">
        <v>61600</v>
      </c>
      <c r="E269" s="1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s="6">
        <f t="shared" si="18"/>
        <v>233.62012987012989</v>
      </c>
      <c r="R269" s="31">
        <f t="shared" si="19"/>
        <v>51.990606936416185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 s="19">
        <v>1500</v>
      </c>
      <c r="E270" s="19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s="6">
        <f t="shared" si="18"/>
        <v>180.53333333333333</v>
      </c>
      <c r="R270" s="31">
        <f t="shared" si="19"/>
        <v>56.416666666666664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 s="19">
        <v>3500</v>
      </c>
      <c r="E271" s="19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s="6">
        <f t="shared" si="18"/>
        <v>252.62857142857143</v>
      </c>
      <c r="R271" s="31">
        <f t="shared" si="19"/>
        <v>101.63218390804597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 s="19">
        <v>173900</v>
      </c>
      <c r="E272" s="19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s="6">
        <f t="shared" si="18"/>
        <v>27.176538240368025</v>
      </c>
      <c r="R272" s="31">
        <f t="shared" si="19"/>
        <v>25.005291005291006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 s="19">
        <v>153700</v>
      </c>
      <c r="E273" s="19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s="6">
        <f t="shared" si="18"/>
        <v>1.2706571242680547</v>
      </c>
      <c r="R273" s="31">
        <f t="shared" si="19"/>
        <v>32.016393442622949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 s="19">
        <v>51100</v>
      </c>
      <c r="E274" s="19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s="6">
        <f t="shared" si="18"/>
        <v>304.0097847358121</v>
      </c>
      <c r="R274" s="31">
        <f t="shared" si="19"/>
        <v>82.021647307286173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 s="19">
        <v>7800</v>
      </c>
      <c r="E275" s="19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s="6">
        <f t="shared" si="18"/>
        <v>137.23076923076923</v>
      </c>
      <c r="R275" s="31">
        <f t="shared" si="19"/>
        <v>37.957446808510639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 s="19">
        <v>2400</v>
      </c>
      <c r="E276" s="19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s="6">
        <f t="shared" si="18"/>
        <v>32.208333333333336</v>
      </c>
      <c r="R276" s="31">
        <f t="shared" si="19"/>
        <v>51.533333333333331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 s="19">
        <v>3900</v>
      </c>
      <c r="E277" s="19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s="6">
        <f t="shared" si="18"/>
        <v>241.51282051282053</v>
      </c>
      <c r="R277" s="31">
        <f t="shared" si="19"/>
        <v>81.198275862068968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 s="19">
        <v>5500</v>
      </c>
      <c r="E278" s="19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s="6">
        <f t="shared" si="18"/>
        <v>96.8</v>
      </c>
      <c r="R278" s="31">
        <f t="shared" si="19"/>
        <v>40.030075187969928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 s="19">
        <v>700</v>
      </c>
      <c r="E279" s="1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s="6">
        <f t="shared" si="18"/>
        <v>1066.4285714285716</v>
      </c>
      <c r="R279" s="31">
        <f t="shared" si="19"/>
        <v>89.939759036144579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 s="19">
        <v>2700</v>
      </c>
      <c r="E280" s="19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s="6">
        <f t="shared" si="18"/>
        <v>325.88888888888891</v>
      </c>
      <c r="R280" s="31">
        <f t="shared" si="19"/>
        <v>96.692307692307693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 s="19">
        <v>8000</v>
      </c>
      <c r="E281" s="19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s="6">
        <f t="shared" si="18"/>
        <v>170.70000000000002</v>
      </c>
      <c r="R281" s="31">
        <f t="shared" si="19"/>
        <v>25.010989010989011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 s="19">
        <v>2500</v>
      </c>
      <c r="E282" s="19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s="6">
        <f t="shared" si="18"/>
        <v>581.44000000000005</v>
      </c>
      <c r="R282" s="31">
        <f t="shared" si="19"/>
        <v>36.987277353689571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 s="19">
        <v>164500</v>
      </c>
      <c r="E283" s="19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s="6">
        <f t="shared" si="18"/>
        <v>91.520972644376897</v>
      </c>
      <c r="R283" s="31">
        <f t="shared" si="19"/>
        <v>73.012609117361791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 s="19">
        <v>8400</v>
      </c>
      <c r="E284" s="19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s="6">
        <f t="shared" si="18"/>
        <v>108.04761904761904</v>
      </c>
      <c r="R284" s="31">
        <f t="shared" si="19"/>
        <v>68.240601503759393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 s="19">
        <v>8100</v>
      </c>
      <c r="E285" s="19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s="6">
        <f t="shared" si="18"/>
        <v>18.728395061728396</v>
      </c>
      <c r="R285" s="31">
        <f t="shared" si="19"/>
        <v>52.310344827586206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 s="19">
        <v>9800</v>
      </c>
      <c r="E286" s="19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s="6">
        <f t="shared" si="18"/>
        <v>83.193877551020407</v>
      </c>
      <c r="R286" s="31">
        <f t="shared" si="19"/>
        <v>61.765151515151516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 s="19">
        <v>900</v>
      </c>
      <c r="E287" s="19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s="6">
        <f t="shared" si="18"/>
        <v>706.33333333333337</v>
      </c>
      <c r="R287" s="31">
        <f t="shared" si="19"/>
        <v>25.027559055118111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 s="19">
        <v>112100</v>
      </c>
      <c r="E288" s="19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s="6">
        <f t="shared" si="18"/>
        <v>17.446030330062445</v>
      </c>
      <c r="R288" s="31">
        <f t="shared" si="19"/>
        <v>106.28804347826087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 s="19">
        <v>6300</v>
      </c>
      <c r="E289" s="1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s="6">
        <f t="shared" si="18"/>
        <v>209.73015873015873</v>
      </c>
      <c r="R289" s="31">
        <f t="shared" si="19"/>
        <v>75.07386363636364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 s="19">
        <v>5600</v>
      </c>
      <c r="E290" s="19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s="6">
        <f t="shared" si="18"/>
        <v>97.785714285714292</v>
      </c>
      <c r="R290" s="31">
        <f t="shared" si="19"/>
        <v>39.970802919708028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 s="19">
        <v>800</v>
      </c>
      <c r="E291" s="19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s="6">
        <f t="shared" si="18"/>
        <v>1684.25</v>
      </c>
      <c r="R291" s="31">
        <f t="shared" si="19"/>
        <v>39.982195845697326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 s="19">
        <v>168600</v>
      </c>
      <c r="E292" s="19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s="6">
        <f t="shared" si="18"/>
        <v>54.402135231316727</v>
      </c>
      <c r="R292" s="31">
        <f t="shared" si="19"/>
        <v>101.01541850220265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 s="19">
        <v>1800</v>
      </c>
      <c r="E293" s="19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s="6">
        <f t="shared" si="18"/>
        <v>456.61111111111109</v>
      </c>
      <c r="R293" s="31">
        <f t="shared" si="19"/>
        <v>76.813084112149539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 s="19">
        <v>7300</v>
      </c>
      <c r="E294" s="19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s="6">
        <f t="shared" si="18"/>
        <v>9.8219178082191778</v>
      </c>
      <c r="R294" s="31">
        <f t="shared" si="19"/>
        <v>71.7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 s="19">
        <v>6500</v>
      </c>
      <c r="E295" s="19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s="6">
        <f t="shared" si="18"/>
        <v>16.384615384615383</v>
      </c>
      <c r="R295" s="31">
        <f t="shared" si="19"/>
        <v>33.28125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 s="19">
        <v>600</v>
      </c>
      <c r="E296" s="19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s="6">
        <f t="shared" si="18"/>
        <v>1339.6666666666667</v>
      </c>
      <c r="R296" s="31">
        <f t="shared" si="19"/>
        <v>43.923497267759565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 s="19">
        <v>192900</v>
      </c>
      <c r="E297" s="19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s="6">
        <f t="shared" si="18"/>
        <v>35.650077760497666</v>
      </c>
      <c r="R297" s="31">
        <f t="shared" si="19"/>
        <v>36.004712041884815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 s="19">
        <v>6100</v>
      </c>
      <c r="E298" s="19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s="6">
        <f t="shared" si="18"/>
        <v>54.950819672131146</v>
      </c>
      <c r="R298" s="31">
        <f t="shared" si="19"/>
        <v>88.21052631578948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 s="19">
        <v>7200</v>
      </c>
      <c r="E299" s="1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s="6">
        <f t="shared" si="18"/>
        <v>94.236111111111114</v>
      </c>
      <c r="R299" s="31">
        <f t="shared" si="19"/>
        <v>65.240384615384613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 s="19">
        <v>3500</v>
      </c>
      <c r="E300" s="19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s="6">
        <f t="shared" si="18"/>
        <v>143.91428571428571</v>
      </c>
      <c r="R300" s="31">
        <f t="shared" si="19"/>
        <v>69.958333333333329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 s="19">
        <v>3800</v>
      </c>
      <c r="E301" s="19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s="6">
        <f t="shared" si="18"/>
        <v>51.421052631578945</v>
      </c>
      <c r="R301" s="31">
        <f t="shared" si="19"/>
        <v>39.877551020408163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 s="19">
        <v>100</v>
      </c>
      <c r="E302" s="19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s="6">
        <f t="shared" si="18"/>
        <v>5</v>
      </c>
      <c r="R302" s="31">
        <f t="shared" si="19"/>
        <v>5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 s="19">
        <v>900</v>
      </c>
      <c r="E303" s="19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s="6">
        <f t="shared" si="18"/>
        <v>1344.6666666666667</v>
      </c>
      <c r="R303" s="31">
        <f t="shared" si="19"/>
        <v>41.023728813559323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 s="19">
        <v>76100</v>
      </c>
      <c r="E304" s="19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s="6">
        <f t="shared" si="18"/>
        <v>31.844940867279899</v>
      </c>
      <c r="R304" s="31">
        <f t="shared" si="19"/>
        <v>98.914285714285711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 s="19">
        <v>3400</v>
      </c>
      <c r="E305" s="19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s="6">
        <f t="shared" si="18"/>
        <v>82.617647058823536</v>
      </c>
      <c r="R305" s="31">
        <f t="shared" si="19"/>
        <v>87.78125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 s="19">
        <v>2100</v>
      </c>
      <c r="E306" s="19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s="6">
        <f t="shared" si="18"/>
        <v>546.14285714285722</v>
      </c>
      <c r="R306" s="31">
        <f t="shared" si="19"/>
        <v>80.767605633802816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 s="19">
        <v>2800</v>
      </c>
      <c r="E307" s="19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s="6">
        <f t="shared" si="18"/>
        <v>286.21428571428572</v>
      </c>
      <c r="R307" s="31">
        <f t="shared" si="19"/>
        <v>94.28235294117647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 s="19">
        <v>6500</v>
      </c>
      <c r="E308" s="19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s="6">
        <f t="shared" si="18"/>
        <v>7.9076923076923071</v>
      </c>
      <c r="R308" s="31">
        <f t="shared" si="19"/>
        <v>73.428571428571431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 s="19">
        <v>32900</v>
      </c>
      <c r="E309" s="1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s="6">
        <f t="shared" si="18"/>
        <v>132.13677811550153</v>
      </c>
      <c r="R309" s="31">
        <f t="shared" si="19"/>
        <v>65.968133535660087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 s="19">
        <v>118200</v>
      </c>
      <c r="E310" s="19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s="6">
        <f t="shared" si="18"/>
        <v>74.077834179357026</v>
      </c>
      <c r="R310" s="31">
        <f t="shared" si="19"/>
        <v>109.04109589041096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 s="19">
        <v>4100</v>
      </c>
      <c r="E311" s="19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s="6">
        <f t="shared" si="18"/>
        <v>75.292682926829272</v>
      </c>
      <c r="R311" s="31">
        <f t="shared" si="19"/>
        <v>41.16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 s="19">
        <v>7800</v>
      </c>
      <c r="E312" s="19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s="6">
        <f t="shared" si="18"/>
        <v>20.333333333333332</v>
      </c>
      <c r="R312" s="31">
        <f t="shared" si="19"/>
        <v>99.125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 s="19">
        <v>6300</v>
      </c>
      <c r="E313" s="19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s="6">
        <f t="shared" si="18"/>
        <v>203.36507936507937</v>
      </c>
      <c r="R313" s="31">
        <f t="shared" si="19"/>
        <v>105.88429752066116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 s="19">
        <v>59100</v>
      </c>
      <c r="E314" s="19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s="6">
        <f t="shared" si="18"/>
        <v>310.2284263959391</v>
      </c>
      <c r="R314" s="31">
        <f t="shared" si="19"/>
        <v>48.996525921966864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 s="19">
        <v>2200</v>
      </c>
      <c r="E315" s="19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s="6">
        <f t="shared" si="18"/>
        <v>395.31818181818181</v>
      </c>
      <c r="R315" s="31">
        <f t="shared" si="19"/>
        <v>39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 s="19">
        <v>1400</v>
      </c>
      <c r="E316" s="19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s="6">
        <f t="shared" si="18"/>
        <v>294.71428571428572</v>
      </c>
      <c r="R316" s="31">
        <f t="shared" si="19"/>
        <v>31.022556390977442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 s="19">
        <v>9500</v>
      </c>
      <c r="E317" s="19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s="6">
        <f t="shared" si="18"/>
        <v>33.89473684210526</v>
      </c>
      <c r="R317" s="31">
        <f t="shared" si="19"/>
        <v>103.87096774193549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 s="19">
        <v>9600</v>
      </c>
      <c r="E318" s="19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s="6">
        <f t="shared" si="18"/>
        <v>66.677083333333329</v>
      </c>
      <c r="R318" s="31">
        <f t="shared" si="19"/>
        <v>59.268518518518519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 s="19">
        <v>6600</v>
      </c>
      <c r="E319" s="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s="6">
        <f t="shared" si="18"/>
        <v>19.227272727272727</v>
      </c>
      <c r="R319" s="31">
        <f t="shared" si="19"/>
        <v>42.3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 s="19">
        <v>5700</v>
      </c>
      <c r="E320" s="19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s="6">
        <f t="shared" si="18"/>
        <v>15.842105263157894</v>
      </c>
      <c r="R320" s="31">
        <f t="shared" si="19"/>
        <v>53.117647058823529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 s="19">
        <v>8400</v>
      </c>
      <c r="E321" s="19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s="6">
        <f t="shared" si="18"/>
        <v>38.702380952380956</v>
      </c>
      <c r="R321" s="31">
        <f t="shared" si="19"/>
        <v>50.796875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 s="19">
        <v>84400</v>
      </c>
      <c r="E322" s="19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ref="K322:K385" si="20">(((J322/60)/60)/24)+DATE(1970,1,1)</f>
        <v>40673.208333333336</v>
      </c>
      <c r="L322">
        <v>1305781200</v>
      </c>
      <c r="M322" s="10">
        <f t="shared" ref="M322:M385" si="21">(((L322/60)/60)/24)+DATE(1970,1,1)</f>
        <v>40682.208333333336</v>
      </c>
      <c r="N322" t="b">
        <v>0</v>
      </c>
      <c r="O322" t="b">
        <v>0</v>
      </c>
      <c r="P322" t="s">
        <v>119</v>
      </c>
      <c r="Q322" s="6">
        <f t="shared" ref="Q322:Q385" si="22">E322/D322*100</f>
        <v>9.5876777251184837</v>
      </c>
      <c r="R322" s="31">
        <f t="shared" si="19"/>
        <v>101.15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 s="19">
        <v>170400</v>
      </c>
      <c r="E323" s="19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si="20"/>
        <v>40634.208333333336</v>
      </c>
      <c r="L323">
        <v>1302325200</v>
      </c>
      <c r="M323" s="10">
        <f t="shared" si="21"/>
        <v>40642.208333333336</v>
      </c>
      <c r="N323" t="b">
        <v>0</v>
      </c>
      <c r="O323" t="b">
        <v>0</v>
      </c>
      <c r="P323" t="s">
        <v>100</v>
      </c>
      <c r="Q323" s="6">
        <f t="shared" si="22"/>
        <v>94.144366197183089</v>
      </c>
      <c r="R323" s="31">
        <f t="shared" ref="R323:R386" si="23">(E323/G323)</f>
        <v>65.000810372771468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 s="19">
        <v>117900</v>
      </c>
      <c r="E324" s="19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s="6">
        <f t="shared" si="22"/>
        <v>166.56234096692114</v>
      </c>
      <c r="R324" s="31">
        <f t="shared" si="23"/>
        <v>37.998645510835914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 s="19">
        <v>8900</v>
      </c>
      <c r="E325" s="19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s="6">
        <f t="shared" si="22"/>
        <v>24.134831460674157</v>
      </c>
      <c r="R325" s="31">
        <f t="shared" si="23"/>
        <v>82.615384615384613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 s="19">
        <v>7100</v>
      </c>
      <c r="E326" s="19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s="6">
        <f t="shared" si="22"/>
        <v>164.05633802816902</v>
      </c>
      <c r="R326" s="31">
        <f t="shared" si="23"/>
        <v>37.941368078175898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 s="19">
        <v>6500</v>
      </c>
      <c r="E327" s="19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s="6">
        <f t="shared" si="22"/>
        <v>90.723076923076931</v>
      </c>
      <c r="R327" s="31">
        <f t="shared" si="23"/>
        <v>80.780821917808225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 s="19">
        <v>7200</v>
      </c>
      <c r="E328" s="19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s="6">
        <f t="shared" si="22"/>
        <v>46.194444444444443</v>
      </c>
      <c r="R328" s="31">
        <f t="shared" si="23"/>
        <v>25.984375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 s="19">
        <v>2600</v>
      </c>
      <c r="E329" s="1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s="6">
        <f t="shared" si="22"/>
        <v>38.53846153846154</v>
      </c>
      <c r="R329" s="31">
        <f t="shared" si="23"/>
        <v>30.363636363636363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 s="19">
        <v>98700</v>
      </c>
      <c r="E330" s="19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s="6">
        <f t="shared" si="22"/>
        <v>133.56231003039514</v>
      </c>
      <c r="R330" s="31">
        <f t="shared" si="23"/>
        <v>54.004916018025398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 s="19">
        <v>93800</v>
      </c>
      <c r="E331" s="19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s="6">
        <f t="shared" si="22"/>
        <v>22.896588486140725</v>
      </c>
      <c r="R331" s="31">
        <f t="shared" si="23"/>
        <v>101.78672985781991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 s="19">
        <v>33700</v>
      </c>
      <c r="E332" s="19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s="6">
        <f t="shared" si="22"/>
        <v>184.95548961424333</v>
      </c>
      <c r="R332" s="31">
        <f t="shared" si="23"/>
        <v>45.003610108303249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 s="19">
        <v>3300</v>
      </c>
      <c r="E333" s="19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s="6">
        <f t="shared" si="22"/>
        <v>443.72727272727275</v>
      </c>
      <c r="R333" s="31">
        <f t="shared" si="23"/>
        <v>77.068421052631578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 s="19">
        <v>20700</v>
      </c>
      <c r="E334" s="19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s="6">
        <f t="shared" si="22"/>
        <v>199.9806763285024</v>
      </c>
      <c r="R334" s="31">
        <f t="shared" si="23"/>
        <v>88.076595744680844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 s="19">
        <v>9600</v>
      </c>
      <c r="E335" s="19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s="6">
        <f t="shared" si="22"/>
        <v>123.95833333333333</v>
      </c>
      <c r="R335" s="31">
        <f t="shared" si="23"/>
        <v>47.035573122529641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 s="19">
        <v>66200</v>
      </c>
      <c r="E336" s="19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s="6">
        <f t="shared" si="22"/>
        <v>186.61329305135951</v>
      </c>
      <c r="R336" s="31">
        <f t="shared" si="23"/>
        <v>110.99550763701707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 s="19">
        <v>173800</v>
      </c>
      <c r="E337" s="19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s="6">
        <f t="shared" si="22"/>
        <v>114.28538550057536</v>
      </c>
      <c r="R337" s="31">
        <f t="shared" si="23"/>
        <v>87.003066141042481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 s="19">
        <v>70700</v>
      </c>
      <c r="E338" s="19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s="6">
        <f t="shared" si="22"/>
        <v>97.032531824611041</v>
      </c>
      <c r="R338" s="31">
        <f t="shared" si="23"/>
        <v>63.994402985074629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 s="19">
        <v>94500</v>
      </c>
      <c r="E339" s="1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s="6">
        <f t="shared" si="22"/>
        <v>122.81904761904762</v>
      </c>
      <c r="R339" s="31">
        <f t="shared" si="23"/>
        <v>105.9945205479452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 s="19">
        <v>69800</v>
      </c>
      <c r="E340" s="19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s="6">
        <f t="shared" si="22"/>
        <v>179.14326647564468</v>
      </c>
      <c r="R340" s="31">
        <f t="shared" si="23"/>
        <v>73.989349112426041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 s="19">
        <v>136300</v>
      </c>
      <c r="E341" s="19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s="6">
        <f t="shared" si="22"/>
        <v>79.951577402787962</v>
      </c>
      <c r="R341" s="31">
        <f t="shared" si="23"/>
        <v>84.02004626060139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 s="19">
        <v>37100</v>
      </c>
      <c r="E342" s="19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s="6">
        <f t="shared" si="22"/>
        <v>94.242587601078171</v>
      </c>
      <c r="R342" s="31">
        <f t="shared" si="23"/>
        <v>88.966921119592882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 s="19">
        <v>114300</v>
      </c>
      <c r="E343" s="19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s="6">
        <f t="shared" si="22"/>
        <v>84.669291338582681</v>
      </c>
      <c r="R343" s="31">
        <f t="shared" si="23"/>
        <v>76.990453460620529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 s="19">
        <v>47900</v>
      </c>
      <c r="E344" s="19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s="6">
        <f t="shared" si="22"/>
        <v>66.521920668058456</v>
      </c>
      <c r="R344" s="31">
        <f t="shared" si="23"/>
        <v>97.146341463414629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 s="19">
        <v>9000</v>
      </c>
      <c r="E345" s="19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s="6">
        <f t="shared" si="22"/>
        <v>53.922222222222224</v>
      </c>
      <c r="R345" s="31">
        <f t="shared" si="23"/>
        <v>33.013605442176868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 s="19">
        <v>197600</v>
      </c>
      <c r="E346" s="19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s="6">
        <f t="shared" si="22"/>
        <v>41.983299595141702</v>
      </c>
      <c r="R346" s="31">
        <f t="shared" si="23"/>
        <v>99.950602409638549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 s="19">
        <v>157600</v>
      </c>
      <c r="E347" s="19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s="6">
        <f t="shared" si="22"/>
        <v>14.69479695431472</v>
      </c>
      <c r="R347" s="31">
        <f t="shared" si="23"/>
        <v>69.966767371601208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 s="19">
        <v>8000</v>
      </c>
      <c r="E348" s="19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s="6">
        <f t="shared" si="22"/>
        <v>34.475000000000001</v>
      </c>
      <c r="R348" s="31">
        <f t="shared" si="23"/>
        <v>110.32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 s="19">
        <v>900</v>
      </c>
      <c r="E349" s="1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s="6">
        <f t="shared" si="22"/>
        <v>1400.7777777777778</v>
      </c>
      <c r="R349" s="31">
        <f t="shared" si="23"/>
        <v>66.005235602094245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 s="19">
        <v>199000</v>
      </c>
      <c r="E350" s="19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s="6">
        <f t="shared" si="22"/>
        <v>71.770351758793964</v>
      </c>
      <c r="R350" s="31">
        <f t="shared" si="23"/>
        <v>41.005742176284812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 s="19">
        <v>180800</v>
      </c>
      <c r="E351" s="19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s="6">
        <f t="shared" si="22"/>
        <v>53.074115044247783</v>
      </c>
      <c r="R351" s="31">
        <f t="shared" si="23"/>
        <v>103.96316359696641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 s="19">
        <v>100</v>
      </c>
      <c r="E352" s="19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s="6">
        <f t="shared" si="22"/>
        <v>5</v>
      </c>
      <c r="R352" s="31">
        <f t="shared" si="23"/>
        <v>5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 s="19">
        <v>74100</v>
      </c>
      <c r="E353" s="19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s="6">
        <f t="shared" si="22"/>
        <v>127.70715249662618</v>
      </c>
      <c r="R353" s="31">
        <f t="shared" si="23"/>
        <v>47.009935419771487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 s="19">
        <v>2800</v>
      </c>
      <c r="E354" s="19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s="6">
        <f t="shared" si="22"/>
        <v>34.892857142857139</v>
      </c>
      <c r="R354" s="31">
        <f t="shared" si="23"/>
        <v>29.606060606060606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 s="19">
        <v>33600</v>
      </c>
      <c r="E355" s="19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s="6">
        <f t="shared" si="22"/>
        <v>410.59821428571428</v>
      </c>
      <c r="R355" s="31">
        <f t="shared" si="23"/>
        <v>81.010569583088667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 s="19">
        <v>6100</v>
      </c>
      <c r="E356" s="19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s="6">
        <f t="shared" si="22"/>
        <v>123.73770491803278</v>
      </c>
      <c r="R356" s="31">
        <f t="shared" si="23"/>
        <v>94.35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 s="19">
        <v>3800</v>
      </c>
      <c r="E357" s="19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s="6">
        <f t="shared" si="22"/>
        <v>58.973684210526315</v>
      </c>
      <c r="R357" s="31">
        <f t="shared" si="23"/>
        <v>26.058139534883722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 s="19">
        <v>9300</v>
      </c>
      <c r="E358" s="19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s="6">
        <f t="shared" si="22"/>
        <v>36.892473118279568</v>
      </c>
      <c r="R358" s="31">
        <f t="shared" si="23"/>
        <v>85.775000000000006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 s="19">
        <v>2300</v>
      </c>
      <c r="E359" s="1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s="6">
        <f t="shared" si="22"/>
        <v>184.91304347826087</v>
      </c>
      <c r="R359" s="31">
        <f t="shared" si="23"/>
        <v>103.73170731707317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 s="19">
        <v>9700</v>
      </c>
      <c r="E360" s="19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s="6">
        <f t="shared" si="22"/>
        <v>11.814432989690722</v>
      </c>
      <c r="R360" s="31">
        <f t="shared" si="23"/>
        <v>49.826086956521742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 s="19">
        <v>4000</v>
      </c>
      <c r="E361" s="19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s="6">
        <f t="shared" si="22"/>
        <v>298.7</v>
      </c>
      <c r="R361" s="31">
        <f t="shared" si="23"/>
        <v>63.893048128342244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 s="19">
        <v>59700</v>
      </c>
      <c r="E362" s="19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s="6">
        <f t="shared" si="22"/>
        <v>226.35175879396985</v>
      </c>
      <c r="R362" s="31">
        <f t="shared" si="23"/>
        <v>47.002434782608695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 s="19">
        <v>5500</v>
      </c>
      <c r="E363" s="19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s="6">
        <f t="shared" si="22"/>
        <v>173.56363636363636</v>
      </c>
      <c r="R363" s="31">
        <f t="shared" si="23"/>
        <v>108.47727272727273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 s="19">
        <v>3700</v>
      </c>
      <c r="E364" s="19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s="6">
        <f t="shared" si="22"/>
        <v>371.75675675675677</v>
      </c>
      <c r="R364" s="31">
        <f t="shared" si="23"/>
        <v>72.015706806282722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 s="19">
        <v>5200</v>
      </c>
      <c r="E365" s="19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s="6">
        <f t="shared" si="22"/>
        <v>160.19230769230771</v>
      </c>
      <c r="R365" s="31">
        <f t="shared" si="23"/>
        <v>59.928057553956833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 s="19">
        <v>900</v>
      </c>
      <c r="E366" s="19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s="6">
        <f t="shared" si="22"/>
        <v>1616.3333333333335</v>
      </c>
      <c r="R366" s="31">
        <f t="shared" si="23"/>
        <v>78.209677419354833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 s="19">
        <v>1600</v>
      </c>
      <c r="E367" s="19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s="6">
        <f t="shared" si="22"/>
        <v>733.4375</v>
      </c>
      <c r="R367" s="31">
        <f t="shared" si="23"/>
        <v>104.77678571428571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 s="19">
        <v>1800</v>
      </c>
      <c r="E368" s="19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s="6">
        <f t="shared" si="22"/>
        <v>592.11111111111109</v>
      </c>
      <c r="R368" s="31">
        <f t="shared" si="23"/>
        <v>105.52475247524752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 s="19">
        <v>9900</v>
      </c>
      <c r="E369" s="1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s="6">
        <f t="shared" si="22"/>
        <v>18.888888888888889</v>
      </c>
      <c r="R369" s="31">
        <f t="shared" si="23"/>
        <v>24.933333333333334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 s="19">
        <v>5200</v>
      </c>
      <c r="E370" s="19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s="6">
        <f t="shared" si="22"/>
        <v>276.80769230769232</v>
      </c>
      <c r="R370" s="31">
        <f t="shared" si="23"/>
        <v>69.873786407766985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 s="19">
        <v>5400</v>
      </c>
      <c r="E371" s="19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s="6">
        <f t="shared" si="22"/>
        <v>273.01851851851848</v>
      </c>
      <c r="R371" s="31">
        <f t="shared" si="23"/>
        <v>95.733766233766232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 s="19">
        <v>112300</v>
      </c>
      <c r="E372" s="19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s="6">
        <f t="shared" si="22"/>
        <v>159.36331255565449</v>
      </c>
      <c r="R372" s="31">
        <f t="shared" si="23"/>
        <v>29.997485752598056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 s="19">
        <v>189200</v>
      </c>
      <c r="E373" s="19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s="6">
        <f t="shared" si="22"/>
        <v>67.869978858350947</v>
      </c>
      <c r="R373" s="31">
        <f t="shared" si="23"/>
        <v>59.011948529411768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 s="19">
        <v>900</v>
      </c>
      <c r="E374" s="19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s="6">
        <f t="shared" si="22"/>
        <v>1591.5555555555554</v>
      </c>
      <c r="R374" s="31">
        <f t="shared" si="23"/>
        <v>84.757396449704146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 s="19">
        <v>22500</v>
      </c>
      <c r="E375" s="19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s="6">
        <f t="shared" si="22"/>
        <v>730.18222222222221</v>
      </c>
      <c r="R375" s="31">
        <f t="shared" si="23"/>
        <v>78.010921177587846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 s="19">
        <v>167400</v>
      </c>
      <c r="E376" s="19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s="6">
        <f t="shared" si="22"/>
        <v>13.185782556750297</v>
      </c>
      <c r="R376" s="31">
        <f t="shared" si="23"/>
        <v>50.05215419501134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 s="19">
        <v>2700</v>
      </c>
      <c r="E377" s="19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s="6">
        <f t="shared" si="22"/>
        <v>54.777777777777779</v>
      </c>
      <c r="R377" s="31">
        <f t="shared" si="23"/>
        <v>59.16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 s="19">
        <v>3400</v>
      </c>
      <c r="E378" s="19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s="6">
        <f t="shared" si="22"/>
        <v>361.02941176470591</v>
      </c>
      <c r="R378" s="31">
        <f t="shared" si="23"/>
        <v>93.702290076335885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 s="19">
        <v>49700</v>
      </c>
      <c r="E379" s="1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s="6">
        <f t="shared" si="22"/>
        <v>10.257545271629779</v>
      </c>
      <c r="R379" s="31">
        <f t="shared" si="23"/>
        <v>40.14173228346457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 s="19">
        <v>178200</v>
      </c>
      <c r="E380" s="19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s="6">
        <f t="shared" si="22"/>
        <v>13.962962962962964</v>
      </c>
      <c r="R380" s="31">
        <f t="shared" si="23"/>
        <v>70.090140845070422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 s="19">
        <v>7200</v>
      </c>
      <c r="E381" s="19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s="6">
        <f t="shared" si="22"/>
        <v>40.444444444444443</v>
      </c>
      <c r="R381" s="31">
        <f t="shared" si="23"/>
        <v>66.181818181818187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 s="19">
        <v>2500</v>
      </c>
      <c r="E382" s="19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s="6">
        <f t="shared" si="22"/>
        <v>160.32</v>
      </c>
      <c r="R382" s="31">
        <f t="shared" si="23"/>
        <v>47.714285714285715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 s="19">
        <v>5300</v>
      </c>
      <c r="E383" s="19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s="6">
        <f t="shared" si="22"/>
        <v>183.9433962264151</v>
      </c>
      <c r="R383" s="31">
        <f t="shared" si="23"/>
        <v>62.896774193548389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 s="19">
        <v>9100</v>
      </c>
      <c r="E384" s="19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s="6">
        <f t="shared" si="22"/>
        <v>63.769230769230766</v>
      </c>
      <c r="R384" s="31">
        <f t="shared" si="23"/>
        <v>86.611940298507463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 s="19">
        <v>6300</v>
      </c>
      <c r="E385" s="19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s="6">
        <f t="shared" si="22"/>
        <v>225.38095238095238</v>
      </c>
      <c r="R385" s="31">
        <f t="shared" si="23"/>
        <v>75.126984126984127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 s="19">
        <v>114400</v>
      </c>
      <c r="E386" s="19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ref="K386:K449" si="24">(((J386/60)/60)/24)+DATE(1970,1,1)</f>
        <v>42776.25</v>
      </c>
      <c r="L386">
        <v>1489039200</v>
      </c>
      <c r="M386" s="10">
        <f t="shared" ref="M386:M449" si="25">(((L386/60)/60)/24)+DATE(1970,1,1)</f>
        <v>42803.25</v>
      </c>
      <c r="N386" t="b">
        <v>1</v>
      </c>
      <c r="O386" t="b">
        <v>1</v>
      </c>
      <c r="P386" t="s">
        <v>42</v>
      </c>
      <c r="Q386" s="6">
        <f t="shared" ref="Q386:Q449" si="26">E386/D386*100</f>
        <v>172.00961538461539</v>
      </c>
      <c r="R386" s="31">
        <f t="shared" si="23"/>
        <v>41.004167534903104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 s="19">
        <v>38900</v>
      </c>
      <c r="E387" s="19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si="24"/>
        <v>43553.208333333328</v>
      </c>
      <c r="L387">
        <v>1556600400</v>
      </c>
      <c r="M387" s="10">
        <f t="shared" si="25"/>
        <v>43585.208333333328</v>
      </c>
      <c r="N387" t="b">
        <v>0</v>
      </c>
      <c r="O387" t="b">
        <v>0</v>
      </c>
      <c r="P387" t="s">
        <v>68</v>
      </c>
      <c r="Q387" s="6">
        <f t="shared" si="26"/>
        <v>146.16709511568124</v>
      </c>
      <c r="R387" s="31">
        <f t="shared" ref="R387:R450" si="27">(E387/G387)</f>
        <v>50.007915567282325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 s="19">
        <v>135500</v>
      </c>
      <c r="E388" s="19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s="6">
        <f t="shared" si="26"/>
        <v>76.42361623616236</v>
      </c>
      <c r="R388" s="31">
        <f t="shared" si="27"/>
        <v>96.960674157303373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 s="19">
        <v>109000</v>
      </c>
      <c r="E389" s="1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s="6">
        <f t="shared" si="26"/>
        <v>39.261467889908261</v>
      </c>
      <c r="R389" s="31">
        <f t="shared" si="27"/>
        <v>100.93160377358491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 s="19">
        <v>114800</v>
      </c>
      <c r="E390" s="19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s="6">
        <f t="shared" si="26"/>
        <v>11.270034843205574</v>
      </c>
      <c r="R390" s="31">
        <f t="shared" si="27"/>
        <v>89.227586206896547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 s="19">
        <v>83000</v>
      </c>
      <c r="E391" s="19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s="6">
        <f t="shared" si="26"/>
        <v>122.11084337349398</v>
      </c>
      <c r="R391" s="31">
        <f t="shared" si="27"/>
        <v>87.979166666666671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 s="19">
        <v>2400</v>
      </c>
      <c r="E392" s="19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s="6">
        <f t="shared" si="26"/>
        <v>186.54166666666669</v>
      </c>
      <c r="R392" s="31">
        <f t="shared" si="27"/>
        <v>89.54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 s="19">
        <v>60400</v>
      </c>
      <c r="E393" s="19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s="6">
        <f t="shared" si="26"/>
        <v>7.2731788079470201</v>
      </c>
      <c r="R393" s="31">
        <f t="shared" si="27"/>
        <v>29.09271523178808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 s="19">
        <v>102900</v>
      </c>
      <c r="E394" s="19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s="6">
        <f t="shared" si="26"/>
        <v>65.642371234207957</v>
      </c>
      <c r="R394" s="31">
        <f t="shared" si="27"/>
        <v>42.006218905472636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 s="19">
        <v>62800</v>
      </c>
      <c r="E395" s="19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s="6">
        <f t="shared" si="26"/>
        <v>228.96178343949046</v>
      </c>
      <c r="R395" s="31">
        <f t="shared" si="27"/>
        <v>47.004903563255965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 s="19">
        <v>800</v>
      </c>
      <c r="E396" s="19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s="6">
        <f t="shared" si="26"/>
        <v>469.37499999999994</v>
      </c>
      <c r="R396" s="31">
        <f t="shared" si="27"/>
        <v>110.44117647058823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 s="19">
        <v>7100</v>
      </c>
      <c r="E397" s="19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s="6">
        <f t="shared" si="26"/>
        <v>130.11267605633802</v>
      </c>
      <c r="R397" s="31">
        <f t="shared" si="27"/>
        <v>41.990909090909092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 s="19">
        <v>46100</v>
      </c>
      <c r="E398" s="19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s="6">
        <f t="shared" si="26"/>
        <v>167.05422993492408</v>
      </c>
      <c r="R398" s="31">
        <f t="shared" si="27"/>
        <v>48.012468827930178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 s="19">
        <v>8100</v>
      </c>
      <c r="E399" s="1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s="6">
        <f t="shared" si="26"/>
        <v>173.8641975308642</v>
      </c>
      <c r="R399" s="31">
        <f t="shared" si="27"/>
        <v>31.019823788546255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 s="19">
        <v>1700</v>
      </c>
      <c r="E400" s="19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s="6">
        <f t="shared" si="26"/>
        <v>717.76470588235293</v>
      </c>
      <c r="R400" s="31">
        <f t="shared" si="27"/>
        <v>99.203252032520325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 s="19">
        <v>97300</v>
      </c>
      <c r="E401" s="19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s="6">
        <f t="shared" si="26"/>
        <v>63.850976361767728</v>
      </c>
      <c r="R401" s="31">
        <f t="shared" si="27"/>
        <v>66.022316684378325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 s="19">
        <v>100</v>
      </c>
      <c r="E402" s="19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s="6">
        <f t="shared" si="26"/>
        <v>2</v>
      </c>
      <c r="R402" s="31">
        <f t="shared" si="27"/>
        <v>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 s="19">
        <v>900</v>
      </c>
      <c r="E403" s="19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s="6">
        <f t="shared" si="26"/>
        <v>1530.2222222222222</v>
      </c>
      <c r="R403" s="31">
        <f t="shared" si="27"/>
        <v>46.060200668896321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 s="19">
        <v>7300</v>
      </c>
      <c r="E404" s="19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s="6">
        <f t="shared" si="26"/>
        <v>40.356164383561641</v>
      </c>
      <c r="R404" s="31">
        <f t="shared" si="27"/>
        <v>73.650000000000006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 s="19">
        <v>195800</v>
      </c>
      <c r="E405" s="19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s="6">
        <f t="shared" si="26"/>
        <v>86.220633299284984</v>
      </c>
      <c r="R405" s="31">
        <f t="shared" si="27"/>
        <v>55.99336650082919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 s="19">
        <v>48900</v>
      </c>
      <c r="E406" s="19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s="6">
        <f t="shared" si="26"/>
        <v>315.58486707566465</v>
      </c>
      <c r="R406" s="31">
        <f t="shared" si="27"/>
        <v>68.985695127402778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 s="19">
        <v>29600</v>
      </c>
      <c r="E407" s="19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s="6">
        <f t="shared" si="26"/>
        <v>89.618243243243242</v>
      </c>
      <c r="R407" s="31">
        <f t="shared" si="27"/>
        <v>60.981609195402299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 s="19">
        <v>39300</v>
      </c>
      <c r="E408" s="19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s="6">
        <f t="shared" si="26"/>
        <v>182.14503816793894</v>
      </c>
      <c r="R408" s="31">
        <f t="shared" si="27"/>
        <v>110.98139534883721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 s="19">
        <v>3400</v>
      </c>
      <c r="E409" s="1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s="6">
        <f t="shared" si="26"/>
        <v>355.88235294117646</v>
      </c>
      <c r="R409" s="31">
        <f t="shared" si="27"/>
        <v>25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 s="19">
        <v>9200</v>
      </c>
      <c r="E410" s="19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s="6">
        <f t="shared" si="26"/>
        <v>131.83695652173913</v>
      </c>
      <c r="R410" s="31">
        <f t="shared" si="27"/>
        <v>78.759740259740255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 s="19">
        <v>135600</v>
      </c>
      <c r="E411" s="19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s="6">
        <f t="shared" si="26"/>
        <v>46.315634218289084</v>
      </c>
      <c r="R411" s="31">
        <f t="shared" si="27"/>
        <v>87.960784313725483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 s="19">
        <v>153700</v>
      </c>
      <c r="E412" s="19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s="6">
        <f t="shared" si="26"/>
        <v>36.132726089785294</v>
      </c>
      <c r="R412" s="31">
        <f t="shared" si="27"/>
        <v>49.987398739873989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 s="19">
        <v>7800</v>
      </c>
      <c r="E413" s="19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s="6">
        <f t="shared" si="26"/>
        <v>104.62820512820512</v>
      </c>
      <c r="R413" s="31">
        <f t="shared" si="27"/>
        <v>99.524390243902445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 s="19">
        <v>2100</v>
      </c>
      <c r="E414" s="19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s="6">
        <f t="shared" si="26"/>
        <v>668.85714285714289</v>
      </c>
      <c r="R414" s="31">
        <f t="shared" si="27"/>
        <v>104.82089552238806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 s="19">
        <v>189500</v>
      </c>
      <c r="E415" s="19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s="6">
        <f t="shared" si="26"/>
        <v>62.072823218997364</v>
      </c>
      <c r="R415" s="31">
        <f t="shared" si="27"/>
        <v>108.01469237832875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 s="19">
        <v>188200</v>
      </c>
      <c r="E416" s="19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s="6">
        <f t="shared" si="26"/>
        <v>84.699787460148784</v>
      </c>
      <c r="R416" s="31">
        <f t="shared" si="27"/>
        <v>28.998544660724033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 s="19">
        <v>113500</v>
      </c>
      <c r="E417" s="19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s="6">
        <f t="shared" si="26"/>
        <v>11.059030837004405</v>
      </c>
      <c r="R417" s="31">
        <f t="shared" si="27"/>
        <v>30.028708133971293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 s="19">
        <v>134600</v>
      </c>
      <c r="E418" s="19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s="6">
        <f t="shared" si="26"/>
        <v>43.838781575037146</v>
      </c>
      <c r="R418" s="31">
        <f t="shared" si="27"/>
        <v>41.005559416261292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 s="19">
        <v>1700</v>
      </c>
      <c r="E419" s="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s="6">
        <f t="shared" si="26"/>
        <v>55.470588235294116</v>
      </c>
      <c r="R419" s="31">
        <f t="shared" si="27"/>
        <v>62.866666666666667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 s="19">
        <v>163700</v>
      </c>
      <c r="E420" s="19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s="6">
        <f t="shared" si="26"/>
        <v>57.399511301160658</v>
      </c>
      <c r="R420" s="31">
        <f t="shared" si="27"/>
        <v>47.005002501250623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 s="19">
        <v>113800</v>
      </c>
      <c r="E421" s="19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s="6">
        <f t="shared" si="26"/>
        <v>123.43497363796135</v>
      </c>
      <c r="R421" s="31">
        <f t="shared" si="27"/>
        <v>26.997693638285604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 s="19">
        <v>5000</v>
      </c>
      <c r="E422" s="19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s="6">
        <f t="shared" si="26"/>
        <v>128.46</v>
      </c>
      <c r="R422" s="31">
        <f t="shared" si="27"/>
        <v>68.329787234042556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 s="19">
        <v>9400</v>
      </c>
      <c r="E423" s="19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s="6">
        <f t="shared" si="26"/>
        <v>63.989361702127653</v>
      </c>
      <c r="R423" s="31">
        <f t="shared" si="27"/>
        <v>50.974576271186443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 s="19">
        <v>8700</v>
      </c>
      <c r="E424" s="19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s="6">
        <f t="shared" si="26"/>
        <v>127.29885057471265</v>
      </c>
      <c r="R424" s="31">
        <f t="shared" si="27"/>
        <v>54.024390243902438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 s="19">
        <v>147800</v>
      </c>
      <c r="E425" s="19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s="6">
        <f t="shared" si="26"/>
        <v>10.638024357239512</v>
      </c>
      <c r="R425" s="31">
        <f t="shared" si="27"/>
        <v>97.055555555555557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 s="19">
        <v>5100</v>
      </c>
      <c r="E426" s="19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s="6">
        <f t="shared" si="26"/>
        <v>40.470588235294116</v>
      </c>
      <c r="R426" s="31">
        <f t="shared" si="27"/>
        <v>24.867469879518072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 s="19">
        <v>2700</v>
      </c>
      <c r="E427" s="19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s="6">
        <f t="shared" si="26"/>
        <v>287.66666666666663</v>
      </c>
      <c r="R427" s="31">
        <f t="shared" si="27"/>
        <v>84.423913043478265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 s="19">
        <v>1800</v>
      </c>
      <c r="E428" s="19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s="6">
        <f t="shared" si="26"/>
        <v>572.94444444444446</v>
      </c>
      <c r="R428" s="31">
        <f t="shared" si="27"/>
        <v>47.091324200913242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 s="19">
        <v>174500</v>
      </c>
      <c r="E429" s="1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s="6">
        <f t="shared" si="26"/>
        <v>112.90429799426933</v>
      </c>
      <c r="R429" s="31">
        <f t="shared" si="27"/>
        <v>77.996041171813147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 s="19">
        <v>101400</v>
      </c>
      <c r="E430" s="19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s="6">
        <f t="shared" si="26"/>
        <v>46.387573964497044</v>
      </c>
      <c r="R430" s="31">
        <f t="shared" si="27"/>
        <v>62.967871485943775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 s="19">
        <v>191000</v>
      </c>
      <c r="E431" s="19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s="6">
        <f t="shared" si="26"/>
        <v>90.675916230366497</v>
      </c>
      <c r="R431" s="31">
        <f t="shared" si="27"/>
        <v>81.006080449017773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 s="19">
        <v>8100</v>
      </c>
      <c r="E432" s="19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s="6">
        <f t="shared" si="26"/>
        <v>67.740740740740748</v>
      </c>
      <c r="R432" s="31">
        <f t="shared" si="27"/>
        <v>65.321428571428569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 s="19">
        <v>5100</v>
      </c>
      <c r="E433" s="19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s="6">
        <f t="shared" si="26"/>
        <v>192.49019607843135</v>
      </c>
      <c r="R433" s="31">
        <f t="shared" si="27"/>
        <v>104.43617021276596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 s="19">
        <v>7700</v>
      </c>
      <c r="E434" s="19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s="6">
        <f t="shared" si="26"/>
        <v>82.714285714285722</v>
      </c>
      <c r="R434" s="31">
        <f t="shared" si="27"/>
        <v>69.989010989010993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 s="19">
        <v>121400</v>
      </c>
      <c r="E435" s="19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s="6">
        <f t="shared" si="26"/>
        <v>54.163920922570021</v>
      </c>
      <c r="R435" s="31">
        <f t="shared" si="27"/>
        <v>83.023989898989896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 s="19">
        <v>5400</v>
      </c>
      <c r="E436" s="19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s="6">
        <f t="shared" si="26"/>
        <v>16.722222222222221</v>
      </c>
      <c r="R436" s="31">
        <f t="shared" si="27"/>
        <v>90.3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 s="19">
        <v>152400</v>
      </c>
      <c r="E437" s="19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s="6">
        <f t="shared" si="26"/>
        <v>116.87664041994749</v>
      </c>
      <c r="R437" s="31">
        <f t="shared" si="27"/>
        <v>103.98131932282546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 s="19">
        <v>1300</v>
      </c>
      <c r="E438" s="19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s="6">
        <f t="shared" si="26"/>
        <v>1052.1538461538462</v>
      </c>
      <c r="R438" s="31">
        <f t="shared" si="27"/>
        <v>54.931726907630519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 s="19">
        <v>8100</v>
      </c>
      <c r="E439" s="1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s="6">
        <f t="shared" si="26"/>
        <v>123.07407407407408</v>
      </c>
      <c r="R439" s="31">
        <f t="shared" si="27"/>
        <v>51.921875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 s="19">
        <v>8300</v>
      </c>
      <c r="E440" s="19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s="6">
        <f t="shared" si="26"/>
        <v>178.63855421686748</v>
      </c>
      <c r="R440" s="31">
        <f t="shared" si="27"/>
        <v>60.02834008097166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 s="19">
        <v>28400</v>
      </c>
      <c r="E441" s="19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s="6">
        <f t="shared" si="26"/>
        <v>355.28169014084506</v>
      </c>
      <c r="R441" s="31">
        <f t="shared" si="27"/>
        <v>44.003488879197555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 s="19">
        <v>102500</v>
      </c>
      <c r="E442" s="19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s="6">
        <f t="shared" si="26"/>
        <v>161.90634146341463</v>
      </c>
      <c r="R442" s="31">
        <f t="shared" si="27"/>
        <v>53.003513254551258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 s="19">
        <v>7000</v>
      </c>
      <c r="E443" s="19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s="6">
        <f t="shared" si="26"/>
        <v>24.914285714285715</v>
      </c>
      <c r="R443" s="31">
        <f t="shared" si="27"/>
        <v>54.5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 s="19">
        <v>5400</v>
      </c>
      <c r="E444" s="19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s="6">
        <f t="shared" si="26"/>
        <v>198.72222222222223</v>
      </c>
      <c r="R444" s="31">
        <f t="shared" si="27"/>
        <v>75.04195804195804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 s="19">
        <v>9300</v>
      </c>
      <c r="E445" s="19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s="6">
        <f t="shared" si="26"/>
        <v>34.752688172043008</v>
      </c>
      <c r="R445" s="31">
        <f t="shared" si="27"/>
        <v>35.911111111111111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 s="19">
        <v>6200</v>
      </c>
      <c r="E446" s="19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s="6">
        <f t="shared" si="26"/>
        <v>176.41935483870967</v>
      </c>
      <c r="R446" s="31">
        <f t="shared" si="27"/>
        <v>36.952702702702702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 s="19">
        <v>2100</v>
      </c>
      <c r="E447" s="19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s="6">
        <f t="shared" si="26"/>
        <v>511.38095238095235</v>
      </c>
      <c r="R447" s="31">
        <f t="shared" si="27"/>
        <v>63.170588235294119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 s="19">
        <v>6800</v>
      </c>
      <c r="E448" s="19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s="6">
        <f t="shared" si="26"/>
        <v>82.044117647058826</v>
      </c>
      <c r="R448" s="31">
        <f t="shared" si="27"/>
        <v>29.99462365591398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 s="19">
        <v>155200</v>
      </c>
      <c r="E449" s="1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s="6">
        <f t="shared" si="26"/>
        <v>24.326030927835053</v>
      </c>
      <c r="R449" s="31">
        <f t="shared" si="27"/>
        <v>86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 s="19">
        <v>89900</v>
      </c>
      <c r="E450" s="19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ref="K450:K513" si="28">(((J450/60)/60)/24)+DATE(1970,1,1)</f>
        <v>41378.208333333336</v>
      </c>
      <c r="L450">
        <v>1366088400</v>
      </c>
      <c r="M450" s="10">
        <f t="shared" ref="M450:M513" si="29">(((L450/60)/60)/24)+DATE(1970,1,1)</f>
        <v>41380.208333333336</v>
      </c>
      <c r="N450" t="b">
        <v>0</v>
      </c>
      <c r="O450" t="b">
        <v>1</v>
      </c>
      <c r="P450" t="s">
        <v>89</v>
      </c>
      <c r="Q450" s="6">
        <f t="shared" ref="Q450:Q513" si="30">E450/D450*100</f>
        <v>50.482758620689658</v>
      </c>
      <c r="R450" s="31">
        <f t="shared" si="27"/>
        <v>75.014876033057845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 s="19">
        <v>900</v>
      </c>
      <c r="E451" s="19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si="28"/>
        <v>43530.25</v>
      </c>
      <c r="L451">
        <v>1553317200</v>
      </c>
      <c r="M451" s="10">
        <f t="shared" si="29"/>
        <v>43547.208333333328</v>
      </c>
      <c r="N451" t="b">
        <v>0</v>
      </c>
      <c r="O451" t="b">
        <v>0</v>
      </c>
      <c r="P451" t="s">
        <v>89</v>
      </c>
      <c r="Q451" s="6">
        <f t="shared" si="30"/>
        <v>967</v>
      </c>
      <c r="R451" s="31">
        <f t="shared" ref="R451:R501" si="31">(E451/G451)</f>
        <v>101.19767441860465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 s="19">
        <v>100</v>
      </c>
      <c r="E452" s="19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s="6">
        <f t="shared" si="30"/>
        <v>4</v>
      </c>
      <c r="R452" s="31">
        <f t="shared" si="31"/>
        <v>4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 s="19">
        <v>148400</v>
      </c>
      <c r="E453" s="19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s="6">
        <f t="shared" si="30"/>
        <v>122.84501347708894</v>
      </c>
      <c r="R453" s="31">
        <f t="shared" si="31"/>
        <v>29.001272669424118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 s="19">
        <v>4800</v>
      </c>
      <c r="E454" s="19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s="6">
        <f t="shared" si="30"/>
        <v>63.4375</v>
      </c>
      <c r="R454" s="31">
        <f t="shared" si="31"/>
        <v>98.225806451612897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 s="19">
        <v>182400</v>
      </c>
      <c r="E455" s="19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s="6">
        <f t="shared" si="30"/>
        <v>56.331688596491226</v>
      </c>
      <c r="R455" s="31">
        <f t="shared" si="31"/>
        <v>87.001693480101608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 s="19">
        <v>4000</v>
      </c>
      <c r="E456" s="19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s="6">
        <f t="shared" si="30"/>
        <v>44.074999999999996</v>
      </c>
      <c r="R456" s="31">
        <f t="shared" si="31"/>
        <v>45.205128205128204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 s="19">
        <v>116500</v>
      </c>
      <c r="E457" s="19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s="6">
        <f t="shared" si="30"/>
        <v>118.37253218884121</v>
      </c>
      <c r="R457" s="31">
        <f t="shared" si="31"/>
        <v>37.001341561577675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 s="19">
        <v>146400</v>
      </c>
      <c r="E458" s="19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s="6">
        <f t="shared" si="30"/>
        <v>104.1243169398907</v>
      </c>
      <c r="R458" s="31">
        <f t="shared" si="31"/>
        <v>94.976947040498445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 s="19">
        <v>5000</v>
      </c>
      <c r="E459" s="1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s="6">
        <f t="shared" si="30"/>
        <v>26.640000000000004</v>
      </c>
      <c r="R459" s="31">
        <f t="shared" si="31"/>
        <v>28.956521739130434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 s="19">
        <v>33800</v>
      </c>
      <c r="E460" s="19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s="6">
        <f t="shared" si="30"/>
        <v>351.20118343195264</v>
      </c>
      <c r="R460" s="31">
        <f t="shared" si="31"/>
        <v>55.993396226415094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 s="19">
        <v>6300</v>
      </c>
      <c r="E461" s="19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s="6">
        <f t="shared" si="30"/>
        <v>90.063492063492063</v>
      </c>
      <c r="R461" s="31">
        <f t="shared" si="31"/>
        <v>54.038095238095238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 s="19">
        <v>2400</v>
      </c>
      <c r="E462" s="19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s="6">
        <f t="shared" si="30"/>
        <v>171.625</v>
      </c>
      <c r="R462" s="31">
        <f t="shared" si="31"/>
        <v>82.38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 s="19">
        <v>98800</v>
      </c>
      <c r="E463" s="19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s="6">
        <f t="shared" si="30"/>
        <v>141.04655870445345</v>
      </c>
      <c r="R463" s="31">
        <f t="shared" si="31"/>
        <v>66.997115384615384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 s="19">
        <v>188800</v>
      </c>
      <c r="E464" s="19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s="6">
        <f t="shared" si="30"/>
        <v>30.57944915254237</v>
      </c>
      <c r="R464" s="31">
        <f t="shared" si="31"/>
        <v>107.91401869158878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 s="19">
        <v>134300</v>
      </c>
      <c r="E465" s="19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s="6">
        <f t="shared" si="30"/>
        <v>108.16455696202532</v>
      </c>
      <c r="R465" s="31">
        <f t="shared" si="31"/>
        <v>69.009501187648453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 s="19">
        <v>71200</v>
      </c>
      <c r="E466" s="19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s="6">
        <f t="shared" si="30"/>
        <v>133.45505617977528</v>
      </c>
      <c r="R466" s="31">
        <f t="shared" si="31"/>
        <v>39.006568144499177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 s="19">
        <v>4700</v>
      </c>
      <c r="E467" s="19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s="6">
        <f t="shared" si="30"/>
        <v>187.85106382978722</v>
      </c>
      <c r="R467" s="31">
        <f t="shared" si="31"/>
        <v>110.3625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 s="19">
        <v>1200</v>
      </c>
      <c r="E468" s="19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s="6">
        <f t="shared" si="30"/>
        <v>332</v>
      </c>
      <c r="R468" s="31">
        <f t="shared" si="31"/>
        <v>94.857142857142861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 s="19">
        <v>1400</v>
      </c>
      <c r="E469" s="1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s="6">
        <f t="shared" si="30"/>
        <v>575.21428571428578</v>
      </c>
      <c r="R469" s="31">
        <f t="shared" si="31"/>
        <v>57.935251798561154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 s="19">
        <v>4000</v>
      </c>
      <c r="E470" s="19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s="6">
        <f t="shared" si="30"/>
        <v>40.5</v>
      </c>
      <c r="R470" s="31">
        <f t="shared" si="31"/>
        <v>101.25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 s="19">
        <v>5600</v>
      </c>
      <c r="E471" s="19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s="6">
        <f t="shared" si="30"/>
        <v>184.42857142857144</v>
      </c>
      <c r="R471" s="31">
        <f t="shared" si="31"/>
        <v>64.95597484276729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 s="19">
        <v>3600</v>
      </c>
      <c r="E472" s="19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s="6">
        <f t="shared" si="30"/>
        <v>285.80555555555554</v>
      </c>
      <c r="R472" s="31">
        <f t="shared" si="31"/>
        <v>27.00524934383202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 s="19">
        <v>3100</v>
      </c>
      <c r="E473" s="19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s="6">
        <f t="shared" si="30"/>
        <v>319</v>
      </c>
      <c r="R473" s="31">
        <f t="shared" si="31"/>
        <v>50.97422680412371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 s="19">
        <v>153800</v>
      </c>
      <c r="E474" s="19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s="6">
        <f t="shared" si="30"/>
        <v>39.234070221066318</v>
      </c>
      <c r="R474" s="31">
        <f t="shared" si="31"/>
        <v>104.94260869565217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 s="19">
        <v>5000</v>
      </c>
      <c r="E475" s="19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s="6">
        <f t="shared" si="30"/>
        <v>178.14000000000001</v>
      </c>
      <c r="R475" s="31">
        <f t="shared" si="31"/>
        <v>84.028301886792448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 s="19">
        <v>4000</v>
      </c>
      <c r="E476" s="19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s="6">
        <f t="shared" si="30"/>
        <v>365.15</v>
      </c>
      <c r="R476" s="31">
        <f t="shared" si="31"/>
        <v>102.85915492957747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 s="19">
        <v>7400</v>
      </c>
      <c r="E477" s="19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s="6">
        <f t="shared" si="30"/>
        <v>113.94594594594594</v>
      </c>
      <c r="R477" s="31">
        <f t="shared" si="31"/>
        <v>39.962085308056871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 s="19">
        <v>191500</v>
      </c>
      <c r="E478" s="19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s="6">
        <f t="shared" si="30"/>
        <v>29.828720626631856</v>
      </c>
      <c r="R478" s="31">
        <f t="shared" si="31"/>
        <v>51.001785714285717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 s="19">
        <v>8500</v>
      </c>
      <c r="E479" s="1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s="6">
        <f t="shared" si="30"/>
        <v>54.270588235294113</v>
      </c>
      <c r="R479" s="31">
        <f t="shared" si="31"/>
        <v>40.823008849557525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 s="19">
        <v>68800</v>
      </c>
      <c r="E480" s="19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s="6">
        <f t="shared" si="30"/>
        <v>236.34156976744185</v>
      </c>
      <c r="R480" s="31">
        <f t="shared" si="31"/>
        <v>58.999637155297535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 s="19">
        <v>2400</v>
      </c>
      <c r="E481" s="19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s="6">
        <f t="shared" si="30"/>
        <v>512.91666666666663</v>
      </c>
      <c r="R481" s="31">
        <f t="shared" si="31"/>
        <v>71.156069364161851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 s="19">
        <v>8600</v>
      </c>
      <c r="E482" s="19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s="6">
        <f t="shared" si="30"/>
        <v>100.65116279069768</v>
      </c>
      <c r="R482" s="31">
        <f t="shared" si="31"/>
        <v>99.494252873563212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 s="19">
        <v>196600</v>
      </c>
      <c r="E483" s="19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s="6">
        <f t="shared" si="30"/>
        <v>81.348423194303152</v>
      </c>
      <c r="R483" s="31">
        <f t="shared" si="31"/>
        <v>103.98634590377114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 s="19">
        <v>4200</v>
      </c>
      <c r="E484" s="19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s="6">
        <f t="shared" si="30"/>
        <v>16.404761904761905</v>
      </c>
      <c r="R484" s="31">
        <f t="shared" si="31"/>
        <v>76.555555555555557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 s="19">
        <v>91400</v>
      </c>
      <c r="E485" s="19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s="6">
        <f t="shared" si="30"/>
        <v>52.774617067833695</v>
      </c>
      <c r="R485" s="31">
        <f t="shared" si="31"/>
        <v>87.068592057761734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 s="19">
        <v>29600</v>
      </c>
      <c r="E486" s="19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s="6">
        <f t="shared" si="30"/>
        <v>260.20608108108109</v>
      </c>
      <c r="R486" s="31">
        <f t="shared" si="31"/>
        <v>48.99554707379135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 s="19">
        <v>90600</v>
      </c>
      <c r="E487" s="19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s="6">
        <f t="shared" si="30"/>
        <v>30.73289183222958</v>
      </c>
      <c r="R487" s="31">
        <f t="shared" si="31"/>
        <v>42.969135802469133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 s="19">
        <v>5200</v>
      </c>
      <c r="E488" s="19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s="6">
        <f t="shared" si="30"/>
        <v>13.5</v>
      </c>
      <c r="R488" s="31">
        <f t="shared" si="31"/>
        <v>33.428571428571431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 s="19">
        <v>110300</v>
      </c>
      <c r="E489" s="1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s="6">
        <f t="shared" si="30"/>
        <v>178.62556663644605</v>
      </c>
      <c r="R489" s="31">
        <f t="shared" si="31"/>
        <v>83.982949701619773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 s="19">
        <v>5300</v>
      </c>
      <c r="E490" s="19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s="6">
        <f t="shared" si="30"/>
        <v>220.0566037735849</v>
      </c>
      <c r="R490" s="31">
        <f t="shared" si="31"/>
        <v>101.41739130434783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 s="19">
        <v>9200</v>
      </c>
      <c r="E491" s="19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s="6">
        <f t="shared" si="30"/>
        <v>101.5108695652174</v>
      </c>
      <c r="R491" s="31">
        <f t="shared" si="31"/>
        <v>109.87058823529412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 s="19">
        <v>2400</v>
      </c>
      <c r="E492" s="19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s="6">
        <f t="shared" si="30"/>
        <v>191.5</v>
      </c>
      <c r="R492" s="31">
        <f t="shared" si="31"/>
        <v>31.916666666666668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 s="19">
        <v>56800</v>
      </c>
      <c r="E493" s="19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s="6">
        <f t="shared" si="30"/>
        <v>305.34683098591546</v>
      </c>
      <c r="R493" s="31">
        <f t="shared" si="31"/>
        <v>70.993450675399103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 s="19">
        <v>191000</v>
      </c>
      <c r="E494" s="19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s="6">
        <f t="shared" si="30"/>
        <v>23.995287958115181</v>
      </c>
      <c r="R494" s="31">
        <f t="shared" si="31"/>
        <v>77.026890756302521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 s="19">
        <v>900</v>
      </c>
      <c r="E495" s="19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s="6">
        <f t="shared" si="30"/>
        <v>723.77777777777771</v>
      </c>
      <c r="R495" s="31">
        <f t="shared" si="31"/>
        <v>101.78125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 s="19">
        <v>2500</v>
      </c>
      <c r="E496" s="19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s="6">
        <f t="shared" si="30"/>
        <v>547.36</v>
      </c>
      <c r="R496" s="31">
        <f t="shared" si="31"/>
        <v>51.059701492537314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 s="19">
        <v>3200</v>
      </c>
      <c r="E497" s="19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s="6">
        <f t="shared" si="30"/>
        <v>414.49999999999994</v>
      </c>
      <c r="R497" s="31">
        <f t="shared" si="31"/>
        <v>68.02051282051282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 s="19">
        <v>183800</v>
      </c>
      <c r="E498" s="19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s="6">
        <f t="shared" si="30"/>
        <v>0.90696409140369971</v>
      </c>
      <c r="R498" s="31">
        <f t="shared" si="31"/>
        <v>30.87037037037037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 s="19">
        <v>9800</v>
      </c>
      <c r="E499" s="1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s="6">
        <f t="shared" si="30"/>
        <v>34.173469387755098</v>
      </c>
      <c r="R499" s="31">
        <f t="shared" si="31"/>
        <v>27.908333333333335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 s="19">
        <v>193400</v>
      </c>
      <c r="E500" s="19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s="6">
        <f t="shared" si="30"/>
        <v>23.948810754912099</v>
      </c>
      <c r="R500" s="31">
        <f t="shared" si="31"/>
        <v>79.994818652849744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 s="19">
        <v>163800</v>
      </c>
      <c r="E501" s="19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s="6">
        <f t="shared" si="30"/>
        <v>48.072649572649574</v>
      </c>
      <c r="R501" s="31">
        <f t="shared" si="31"/>
        <v>38.003378378378379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 s="19">
        <v>100</v>
      </c>
      <c r="E502" s="19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s="6">
        <f t="shared" si="30"/>
        <v>0</v>
      </c>
      <c r="R502" s="31">
        <f>IF(G502,E502/G502,0)</f>
        <v>0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 s="19">
        <v>153600</v>
      </c>
      <c r="E503" s="19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s="6">
        <f t="shared" si="30"/>
        <v>70.145182291666657</v>
      </c>
      <c r="R503" s="31">
        <f t="shared" ref="R503:R566" si="32">(E503/G503)</f>
        <v>59.990534521158132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 s="19">
        <v>1300</v>
      </c>
      <c r="E504" s="19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s="6">
        <f t="shared" si="30"/>
        <v>529.92307692307691</v>
      </c>
      <c r="R504" s="31">
        <f t="shared" si="32"/>
        <v>37.037634408602152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 s="19">
        <v>25500</v>
      </c>
      <c r="E505" s="19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s="6">
        <f t="shared" si="30"/>
        <v>180.32549019607845</v>
      </c>
      <c r="R505" s="31">
        <f t="shared" si="32"/>
        <v>99.963043478260872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 s="19">
        <v>7500</v>
      </c>
      <c r="E506" s="19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s="6">
        <f t="shared" si="30"/>
        <v>92.320000000000007</v>
      </c>
      <c r="R506" s="31">
        <f t="shared" si="32"/>
        <v>111.6774193548387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 s="19">
        <v>89900</v>
      </c>
      <c r="E507" s="19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s="6">
        <f t="shared" si="30"/>
        <v>13.901001112347053</v>
      </c>
      <c r="R507" s="31">
        <f t="shared" si="32"/>
        <v>36.014409221902014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 s="19">
        <v>18000</v>
      </c>
      <c r="E508" s="19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s="6">
        <f t="shared" si="30"/>
        <v>927.07777777777767</v>
      </c>
      <c r="R508" s="31">
        <f t="shared" si="32"/>
        <v>66.010284810126578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 s="19">
        <v>2100</v>
      </c>
      <c r="E509" s="1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s="6">
        <f t="shared" si="30"/>
        <v>39.857142857142861</v>
      </c>
      <c r="R509" s="31">
        <f t="shared" si="32"/>
        <v>44.05263157894737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 s="19">
        <v>172700</v>
      </c>
      <c r="E510" s="19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s="6">
        <f t="shared" si="30"/>
        <v>112.22929936305732</v>
      </c>
      <c r="R510" s="31">
        <f t="shared" si="32"/>
        <v>52.999726551818434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 s="19">
        <v>168500</v>
      </c>
      <c r="E511" s="19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s="6">
        <f t="shared" si="30"/>
        <v>70.925816023738875</v>
      </c>
      <c r="R511" s="31">
        <f t="shared" si="32"/>
        <v>95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 s="19">
        <v>7800</v>
      </c>
      <c r="E512" s="19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s="6">
        <f t="shared" si="30"/>
        <v>119.08974358974358</v>
      </c>
      <c r="R512" s="31">
        <f t="shared" si="32"/>
        <v>70.908396946564892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 s="19">
        <v>147800</v>
      </c>
      <c r="E513" s="19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s="6">
        <f t="shared" si="30"/>
        <v>24.017591339648174</v>
      </c>
      <c r="R513" s="31">
        <f t="shared" si="32"/>
        <v>98.060773480662988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 s="19">
        <v>9100</v>
      </c>
      <c r="E514" s="19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ref="K514:K577" si="33">(((J514/60)/60)/24)+DATE(1970,1,1)</f>
        <v>41825.208333333336</v>
      </c>
      <c r="L514">
        <v>1404622800</v>
      </c>
      <c r="M514" s="10">
        <f t="shared" ref="M514:M577" si="34">(((L514/60)/60)/24)+DATE(1970,1,1)</f>
        <v>41826.208333333336</v>
      </c>
      <c r="N514" t="b">
        <v>0</v>
      </c>
      <c r="O514" t="b">
        <v>1</v>
      </c>
      <c r="P514" t="s">
        <v>89</v>
      </c>
      <c r="Q514" s="6">
        <f t="shared" ref="Q514:Q577" si="35">E514/D514*100</f>
        <v>139.31868131868131</v>
      </c>
      <c r="R514" s="31">
        <f t="shared" si="32"/>
        <v>53.046025104602514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 s="19">
        <v>8300</v>
      </c>
      <c r="E515" s="19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si="33"/>
        <v>40430.208333333336</v>
      </c>
      <c r="L515">
        <v>1284181200</v>
      </c>
      <c r="M515" s="10">
        <f t="shared" si="34"/>
        <v>40432.208333333336</v>
      </c>
      <c r="N515" t="b">
        <v>0</v>
      </c>
      <c r="O515" t="b">
        <v>0</v>
      </c>
      <c r="P515" t="s">
        <v>269</v>
      </c>
      <c r="Q515" s="6">
        <f t="shared" si="35"/>
        <v>39.277108433734945</v>
      </c>
      <c r="R515" s="31">
        <f t="shared" si="32"/>
        <v>93.142857142857139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 s="19">
        <v>138700</v>
      </c>
      <c r="E516" s="19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3"/>
        <v>41614.25</v>
      </c>
      <c r="L516">
        <v>1386741600</v>
      </c>
      <c r="M516" s="10">
        <f t="shared" si="34"/>
        <v>41619.25</v>
      </c>
      <c r="N516" t="b">
        <v>0</v>
      </c>
      <c r="O516" t="b">
        <v>1</v>
      </c>
      <c r="P516" t="s">
        <v>23</v>
      </c>
      <c r="Q516" s="6">
        <f t="shared" si="35"/>
        <v>22.439077144917089</v>
      </c>
      <c r="R516" s="31">
        <f t="shared" si="32"/>
        <v>58.945075757575758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 s="19">
        <v>8600</v>
      </c>
      <c r="E517" s="19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3"/>
        <v>40900.25</v>
      </c>
      <c r="L517">
        <v>1324792800</v>
      </c>
      <c r="M517" s="10">
        <f t="shared" si="34"/>
        <v>40902.25</v>
      </c>
      <c r="N517" t="b">
        <v>0</v>
      </c>
      <c r="O517" t="b">
        <v>1</v>
      </c>
      <c r="P517" t="s">
        <v>33</v>
      </c>
      <c r="Q517" s="6">
        <f t="shared" si="35"/>
        <v>55.779069767441861</v>
      </c>
      <c r="R517" s="31">
        <f t="shared" si="32"/>
        <v>36.067669172932334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 s="19">
        <v>125400</v>
      </c>
      <c r="E518" s="19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3"/>
        <v>40396.208333333336</v>
      </c>
      <c r="L518">
        <v>1284354000</v>
      </c>
      <c r="M518" s="10">
        <f t="shared" si="34"/>
        <v>40434.208333333336</v>
      </c>
      <c r="N518" t="b">
        <v>0</v>
      </c>
      <c r="O518" t="b">
        <v>0</v>
      </c>
      <c r="P518" t="s">
        <v>68</v>
      </c>
      <c r="Q518" s="6">
        <f t="shared" si="35"/>
        <v>42.523125996810208</v>
      </c>
      <c r="R518" s="31">
        <f t="shared" si="32"/>
        <v>63.030732860520096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 s="19">
        <v>5900</v>
      </c>
      <c r="E519" s="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3"/>
        <v>42860.208333333328</v>
      </c>
      <c r="L519">
        <v>1494392400</v>
      </c>
      <c r="M519" s="10">
        <f t="shared" si="34"/>
        <v>42865.208333333328</v>
      </c>
      <c r="N519" t="b">
        <v>0</v>
      </c>
      <c r="O519" t="b">
        <v>0</v>
      </c>
      <c r="P519" t="s">
        <v>17</v>
      </c>
      <c r="Q519" s="6">
        <f t="shared" si="35"/>
        <v>112.00000000000001</v>
      </c>
      <c r="R519" s="31">
        <f t="shared" si="32"/>
        <v>84.717948717948715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 s="19">
        <v>8800</v>
      </c>
      <c r="E520" s="19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3"/>
        <v>43154.25</v>
      </c>
      <c r="L520">
        <v>1519538400</v>
      </c>
      <c r="M520" s="10">
        <f t="shared" si="34"/>
        <v>43156.25</v>
      </c>
      <c r="N520" t="b">
        <v>0</v>
      </c>
      <c r="O520" t="b">
        <v>1</v>
      </c>
      <c r="P520" t="s">
        <v>71</v>
      </c>
      <c r="Q520" s="6">
        <f t="shared" si="35"/>
        <v>7.0681818181818183</v>
      </c>
      <c r="R520" s="31">
        <f t="shared" si="32"/>
        <v>62.2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 s="19">
        <v>177700</v>
      </c>
      <c r="E521" s="19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3"/>
        <v>42012.25</v>
      </c>
      <c r="L521">
        <v>1421906400</v>
      </c>
      <c r="M521" s="10">
        <f t="shared" si="34"/>
        <v>42026.25</v>
      </c>
      <c r="N521" t="b">
        <v>0</v>
      </c>
      <c r="O521" t="b">
        <v>1</v>
      </c>
      <c r="P521" t="s">
        <v>23</v>
      </c>
      <c r="Q521" s="6">
        <f t="shared" si="35"/>
        <v>101.74563871693867</v>
      </c>
      <c r="R521" s="31">
        <f t="shared" si="32"/>
        <v>101.97518330513255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 s="19">
        <v>800</v>
      </c>
      <c r="E522" s="19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3"/>
        <v>43574.208333333328</v>
      </c>
      <c r="L522">
        <v>1555909200</v>
      </c>
      <c r="M522" s="10">
        <f t="shared" si="34"/>
        <v>43577.208333333328</v>
      </c>
      <c r="N522" t="b">
        <v>0</v>
      </c>
      <c r="O522" t="b">
        <v>0</v>
      </c>
      <c r="P522" t="s">
        <v>33</v>
      </c>
      <c r="Q522" s="6">
        <f t="shared" si="35"/>
        <v>425.75</v>
      </c>
      <c r="R522" s="31">
        <f t="shared" si="32"/>
        <v>106.4375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 s="19">
        <v>7600</v>
      </c>
      <c r="E523" s="19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3"/>
        <v>42605.208333333328</v>
      </c>
      <c r="L523">
        <v>1472446800</v>
      </c>
      <c r="M523" s="10">
        <f t="shared" si="34"/>
        <v>42611.208333333328</v>
      </c>
      <c r="N523" t="b">
        <v>0</v>
      </c>
      <c r="O523" t="b">
        <v>1</v>
      </c>
      <c r="P523" t="s">
        <v>53</v>
      </c>
      <c r="Q523" s="6">
        <f t="shared" si="35"/>
        <v>145.53947368421052</v>
      </c>
      <c r="R523" s="31">
        <f t="shared" si="32"/>
        <v>29.975609756097562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 s="19">
        <v>50500</v>
      </c>
      <c r="E524" s="19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3"/>
        <v>41093.208333333336</v>
      </c>
      <c r="L524">
        <v>1342328400</v>
      </c>
      <c r="M524" s="10">
        <f t="shared" si="34"/>
        <v>41105.208333333336</v>
      </c>
      <c r="N524" t="b">
        <v>0</v>
      </c>
      <c r="O524" t="b">
        <v>0</v>
      </c>
      <c r="P524" t="s">
        <v>100</v>
      </c>
      <c r="Q524" s="6">
        <f t="shared" si="35"/>
        <v>32.453465346534657</v>
      </c>
      <c r="R524" s="31">
        <f t="shared" si="32"/>
        <v>85.806282722513089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 s="19">
        <v>900</v>
      </c>
      <c r="E525" s="19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3"/>
        <v>40241.25</v>
      </c>
      <c r="L525">
        <v>1268114400</v>
      </c>
      <c r="M525" s="10">
        <f t="shared" si="34"/>
        <v>40246.25</v>
      </c>
      <c r="N525" t="b">
        <v>0</v>
      </c>
      <c r="O525" t="b">
        <v>0</v>
      </c>
      <c r="P525" t="s">
        <v>100</v>
      </c>
      <c r="Q525" s="6">
        <f t="shared" si="35"/>
        <v>700.33333333333326</v>
      </c>
      <c r="R525" s="31">
        <f t="shared" si="32"/>
        <v>70.82022471910112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 s="19">
        <v>96700</v>
      </c>
      <c r="E526" s="19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3"/>
        <v>40294.208333333336</v>
      </c>
      <c r="L526">
        <v>1273381200</v>
      </c>
      <c r="M526" s="10">
        <f t="shared" si="34"/>
        <v>40307.208333333336</v>
      </c>
      <c r="N526" t="b">
        <v>0</v>
      </c>
      <c r="O526" t="b">
        <v>0</v>
      </c>
      <c r="P526" t="s">
        <v>33</v>
      </c>
      <c r="Q526" s="6">
        <f t="shared" si="35"/>
        <v>83.904860392967933</v>
      </c>
      <c r="R526" s="31">
        <f t="shared" si="32"/>
        <v>40.998484082870135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 s="19">
        <v>2100</v>
      </c>
      <c r="E527" s="19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3"/>
        <v>40505.25</v>
      </c>
      <c r="L527">
        <v>1290837600</v>
      </c>
      <c r="M527" s="10">
        <f t="shared" si="34"/>
        <v>40509.25</v>
      </c>
      <c r="N527" t="b">
        <v>0</v>
      </c>
      <c r="O527" t="b">
        <v>0</v>
      </c>
      <c r="P527" t="s">
        <v>65</v>
      </c>
      <c r="Q527" s="6">
        <f t="shared" si="35"/>
        <v>84.19047619047619</v>
      </c>
      <c r="R527" s="31">
        <f t="shared" si="32"/>
        <v>28.063492063492063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 s="19">
        <v>8300</v>
      </c>
      <c r="E528" s="19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3"/>
        <v>42364.25</v>
      </c>
      <c r="L528">
        <v>1454306400</v>
      </c>
      <c r="M528" s="10">
        <f t="shared" si="34"/>
        <v>42401.25</v>
      </c>
      <c r="N528" t="b">
        <v>0</v>
      </c>
      <c r="O528" t="b">
        <v>1</v>
      </c>
      <c r="P528" t="s">
        <v>33</v>
      </c>
      <c r="Q528" s="6">
        <f t="shared" si="35"/>
        <v>155.95180722891567</v>
      </c>
      <c r="R528" s="31">
        <f t="shared" si="32"/>
        <v>88.054421768707485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 s="19">
        <v>189200</v>
      </c>
      <c r="E529" s="1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3"/>
        <v>42405.25</v>
      </c>
      <c r="L529">
        <v>1457762400</v>
      </c>
      <c r="M529" s="10">
        <f t="shared" si="34"/>
        <v>42441.25</v>
      </c>
      <c r="N529" t="b">
        <v>0</v>
      </c>
      <c r="O529" t="b">
        <v>0</v>
      </c>
      <c r="P529" t="s">
        <v>71</v>
      </c>
      <c r="Q529" s="6">
        <f t="shared" si="35"/>
        <v>99.619450317124731</v>
      </c>
      <c r="R529" s="31">
        <f t="shared" si="32"/>
        <v>31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 s="19">
        <v>9000</v>
      </c>
      <c r="E530" s="19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3"/>
        <v>41601.25</v>
      </c>
      <c r="L530">
        <v>1389074400</v>
      </c>
      <c r="M530" s="10">
        <f t="shared" si="34"/>
        <v>41646.25</v>
      </c>
      <c r="N530" t="b">
        <v>0</v>
      </c>
      <c r="O530" t="b">
        <v>0</v>
      </c>
      <c r="P530" t="s">
        <v>60</v>
      </c>
      <c r="Q530" s="6">
        <f t="shared" si="35"/>
        <v>80.300000000000011</v>
      </c>
      <c r="R530" s="31">
        <f t="shared" si="32"/>
        <v>90.337500000000006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 s="19">
        <v>5100</v>
      </c>
      <c r="E531" s="19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3"/>
        <v>41769.208333333336</v>
      </c>
      <c r="L531">
        <v>1402117200</v>
      </c>
      <c r="M531" s="10">
        <f t="shared" si="34"/>
        <v>41797.208333333336</v>
      </c>
      <c r="N531" t="b">
        <v>0</v>
      </c>
      <c r="O531" t="b">
        <v>0</v>
      </c>
      <c r="P531" t="s">
        <v>89</v>
      </c>
      <c r="Q531" s="6">
        <f t="shared" si="35"/>
        <v>11.254901960784313</v>
      </c>
      <c r="R531" s="31">
        <f t="shared" si="32"/>
        <v>63.777777777777779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 s="19">
        <v>105000</v>
      </c>
      <c r="E532" s="19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3"/>
        <v>40421.208333333336</v>
      </c>
      <c r="L532">
        <v>1284440400</v>
      </c>
      <c r="M532" s="10">
        <f t="shared" si="34"/>
        <v>40435.208333333336</v>
      </c>
      <c r="N532" t="b">
        <v>0</v>
      </c>
      <c r="O532" t="b">
        <v>1</v>
      </c>
      <c r="P532" t="s">
        <v>119</v>
      </c>
      <c r="Q532" s="6">
        <f t="shared" si="35"/>
        <v>91.740952380952379</v>
      </c>
      <c r="R532" s="31">
        <f t="shared" si="32"/>
        <v>53.995515695067262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 s="19">
        <v>186700</v>
      </c>
      <c r="E533" s="19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3"/>
        <v>41589.25</v>
      </c>
      <c r="L533">
        <v>1388988000</v>
      </c>
      <c r="M533" s="10">
        <f t="shared" si="34"/>
        <v>41645.25</v>
      </c>
      <c r="N533" t="b">
        <v>0</v>
      </c>
      <c r="O533" t="b">
        <v>0</v>
      </c>
      <c r="P533" t="s">
        <v>89</v>
      </c>
      <c r="Q533" s="6">
        <f t="shared" si="35"/>
        <v>95.521156936261391</v>
      </c>
      <c r="R533" s="31">
        <f t="shared" si="32"/>
        <v>48.993956043956047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 s="19">
        <v>1600</v>
      </c>
      <c r="E534" s="19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3"/>
        <v>43125.25</v>
      </c>
      <c r="L534">
        <v>1516946400</v>
      </c>
      <c r="M534" s="10">
        <f t="shared" si="34"/>
        <v>43126.25</v>
      </c>
      <c r="N534" t="b">
        <v>0</v>
      </c>
      <c r="O534" t="b">
        <v>0</v>
      </c>
      <c r="P534" t="s">
        <v>33</v>
      </c>
      <c r="Q534" s="6">
        <f t="shared" si="35"/>
        <v>502.87499999999994</v>
      </c>
      <c r="R534" s="31">
        <f t="shared" si="32"/>
        <v>63.857142857142854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 s="19">
        <v>115600</v>
      </c>
      <c r="E535" s="19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3"/>
        <v>41479.208333333336</v>
      </c>
      <c r="L535">
        <v>1377752400</v>
      </c>
      <c r="M535" s="10">
        <f t="shared" si="34"/>
        <v>41515.208333333336</v>
      </c>
      <c r="N535" t="b">
        <v>0</v>
      </c>
      <c r="O535" t="b">
        <v>0</v>
      </c>
      <c r="P535" t="s">
        <v>60</v>
      </c>
      <c r="Q535" s="6">
        <f t="shared" si="35"/>
        <v>159.24394463667818</v>
      </c>
      <c r="R535" s="31">
        <f t="shared" si="32"/>
        <v>82.996393146979258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 s="19">
        <v>89100</v>
      </c>
      <c r="E536" s="19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3"/>
        <v>43329.208333333328</v>
      </c>
      <c r="L536">
        <v>1534568400</v>
      </c>
      <c r="M536" s="10">
        <f t="shared" si="34"/>
        <v>43330.208333333328</v>
      </c>
      <c r="N536" t="b">
        <v>0</v>
      </c>
      <c r="O536" t="b">
        <v>1</v>
      </c>
      <c r="P536" t="s">
        <v>53</v>
      </c>
      <c r="Q536" s="6">
        <f t="shared" si="35"/>
        <v>15.022446689113355</v>
      </c>
      <c r="R536" s="31">
        <f t="shared" si="32"/>
        <v>55.08230452674897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 s="19">
        <v>2600</v>
      </c>
      <c r="E537" s="19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3"/>
        <v>43259.208333333328</v>
      </c>
      <c r="L537">
        <v>1528606800</v>
      </c>
      <c r="M537" s="10">
        <f t="shared" si="34"/>
        <v>43261.208333333328</v>
      </c>
      <c r="N537" t="b">
        <v>0</v>
      </c>
      <c r="O537" t="b">
        <v>1</v>
      </c>
      <c r="P537" t="s">
        <v>33</v>
      </c>
      <c r="Q537" s="6">
        <f t="shared" si="35"/>
        <v>482.03846153846149</v>
      </c>
      <c r="R537" s="31">
        <f t="shared" si="32"/>
        <v>62.044554455445542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 s="19">
        <v>9800</v>
      </c>
      <c r="E538" s="19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3"/>
        <v>40414.208333333336</v>
      </c>
      <c r="L538">
        <v>1284872400</v>
      </c>
      <c r="M538" s="10">
        <f t="shared" si="34"/>
        <v>40440.208333333336</v>
      </c>
      <c r="N538" t="b">
        <v>0</v>
      </c>
      <c r="O538" t="b">
        <v>0</v>
      </c>
      <c r="P538" t="s">
        <v>119</v>
      </c>
      <c r="Q538" s="6">
        <f t="shared" si="35"/>
        <v>149.96938775510205</v>
      </c>
      <c r="R538" s="31">
        <f t="shared" si="32"/>
        <v>104.97857142857143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 s="19">
        <v>84400</v>
      </c>
      <c r="E539" s="1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3"/>
        <v>43342.208333333328</v>
      </c>
      <c r="L539">
        <v>1537592400</v>
      </c>
      <c r="M539" s="10">
        <f t="shared" si="34"/>
        <v>43365.208333333328</v>
      </c>
      <c r="N539" t="b">
        <v>1</v>
      </c>
      <c r="O539" t="b">
        <v>1</v>
      </c>
      <c r="P539" t="s">
        <v>42</v>
      </c>
      <c r="Q539" s="6">
        <f t="shared" si="35"/>
        <v>117.22156398104266</v>
      </c>
      <c r="R539" s="31">
        <f t="shared" si="32"/>
        <v>94.044676806083643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 s="19">
        <v>151300</v>
      </c>
      <c r="E540" s="19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3"/>
        <v>41539.208333333336</v>
      </c>
      <c r="L540">
        <v>1381208400</v>
      </c>
      <c r="M540" s="10">
        <f t="shared" si="34"/>
        <v>41555.208333333336</v>
      </c>
      <c r="N540" t="b">
        <v>0</v>
      </c>
      <c r="O540" t="b">
        <v>0</v>
      </c>
      <c r="P540" t="s">
        <v>292</v>
      </c>
      <c r="Q540" s="6">
        <f t="shared" si="35"/>
        <v>37.695968274950431</v>
      </c>
      <c r="R540" s="31">
        <f t="shared" si="32"/>
        <v>44.007716049382715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 s="19">
        <v>9800</v>
      </c>
      <c r="E541" s="19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3"/>
        <v>43647.208333333328</v>
      </c>
      <c r="L541">
        <v>1562475600</v>
      </c>
      <c r="M541" s="10">
        <f t="shared" si="34"/>
        <v>43653.208333333328</v>
      </c>
      <c r="N541" t="b">
        <v>0</v>
      </c>
      <c r="O541" t="b">
        <v>1</v>
      </c>
      <c r="P541" t="s">
        <v>17</v>
      </c>
      <c r="Q541" s="6">
        <f t="shared" si="35"/>
        <v>72.653061224489804</v>
      </c>
      <c r="R541" s="31">
        <f t="shared" si="32"/>
        <v>92.467532467532465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 s="19">
        <v>5300</v>
      </c>
      <c r="E542" s="19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3"/>
        <v>43225.208333333328</v>
      </c>
      <c r="L542">
        <v>1527397200</v>
      </c>
      <c r="M542" s="10">
        <f t="shared" si="34"/>
        <v>43247.208333333328</v>
      </c>
      <c r="N542" t="b">
        <v>0</v>
      </c>
      <c r="O542" t="b">
        <v>0</v>
      </c>
      <c r="P542" t="s">
        <v>122</v>
      </c>
      <c r="Q542" s="6">
        <f t="shared" si="35"/>
        <v>265.98113207547169</v>
      </c>
      <c r="R542" s="31">
        <f t="shared" si="32"/>
        <v>57.072874493927124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 s="19">
        <v>178000</v>
      </c>
      <c r="E543" s="19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3"/>
        <v>42165.208333333328</v>
      </c>
      <c r="L543">
        <v>1436158800</v>
      </c>
      <c r="M543" s="10">
        <f t="shared" si="34"/>
        <v>42191.208333333328</v>
      </c>
      <c r="N543" t="b">
        <v>0</v>
      </c>
      <c r="O543" t="b">
        <v>0</v>
      </c>
      <c r="P543" t="s">
        <v>292</v>
      </c>
      <c r="Q543" s="6">
        <f t="shared" si="35"/>
        <v>24.205617977528089</v>
      </c>
      <c r="R543" s="31">
        <f t="shared" si="32"/>
        <v>109.07848101265823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 s="19">
        <v>77000</v>
      </c>
      <c r="E544" s="19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3"/>
        <v>42391.25</v>
      </c>
      <c r="L544">
        <v>1456034400</v>
      </c>
      <c r="M544" s="10">
        <f t="shared" si="34"/>
        <v>42421.25</v>
      </c>
      <c r="N544" t="b">
        <v>0</v>
      </c>
      <c r="O544" t="b">
        <v>0</v>
      </c>
      <c r="P544" t="s">
        <v>60</v>
      </c>
      <c r="Q544" s="6">
        <f t="shared" si="35"/>
        <v>2.5064935064935066</v>
      </c>
      <c r="R544" s="31">
        <f t="shared" si="32"/>
        <v>39.387755102040813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 s="19">
        <v>84900</v>
      </c>
      <c r="E545" s="19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3"/>
        <v>41528.208333333336</v>
      </c>
      <c r="L545">
        <v>1380171600</v>
      </c>
      <c r="M545" s="10">
        <f t="shared" si="34"/>
        <v>41543.208333333336</v>
      </c>
      <c r="N545" t="b">
        <v>0</v>
      </c>
      <c r="O545" t="b">
        <v>0</v>
      </c>
      <c r="P545" t="s">
        <v>89</v>
      </c>
      <c r="Q545" s="6">
        <f t="shared" si="35"/>
        <v>16.329799764428738</v>
      </c>
      <c r="R545" s="31">
        <f t="shared" si="32"/>
        <v>77.022222222222226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 s="19">
        <v>2800</v>
      </c>
      <c r="E546" s="19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3"/>
        <v>42377.25</v>
      </c>
      <c r="L546">
        <v>1453356000</v>
      </c>
      <c r="M546" s="10">
        <f t="shared" si="34"/>
        <v>42390.25</v>
      </c>
      <c r="N546" t="b">
        <v>0</v>
      </c>
      <c r="O546" t="b">
        <v>0</v>
      </c>
      <c r="P546" t="s">
        <v>23</v>
      </c>
      <c r="Q546" s="6">
        <f t="shared" si="35"/>
        <v>276.5</v>
      </c>
      <c r="R546" s="31">
        <f t="shared" si="32"/>
        <v>92.166666666666671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 s="19">
        <v>184800</v>
      </c>
      <c r="E547" s="19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3"/>
        <v>43824.25</v>
      </c>
      <c r="L547">
        <v>1578981600</v>
      </c>
      <c r="M547" s="10">
        <f t="shared" si="34"/>
        <v>43844.25</v>
      </c>
      <c r="N547" t="b">
        <v>0</v>
      </c>
      <c r="O547" t="b">
        <v>0</v>
      </c>
      <c r="P547" t="s">
        <v>33</v>
      </c>
      <c r="Q547" s="6">
        <f t="shared" si="35"/>
        <v>88.803571428571431</v>
      </c>
      <c r="R547" s="31">
        <f t="shared" si="32"/>
        <v>61.007063197026021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 s="19">
        <v>4200</v>
      </c>
      <c r="E548" s="19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3"/>
        <v>43360.208333333328</v>
      </c>
      <c r="L548">
        <v>1537419600</v>
      </c>
      <c r="M548" s="10">
        <f t="shared" si="34"/>
        <v>43363.208333333328</v>
      </c>
      <c r="N548" t="b">
        <v>0</v>
      </c>
      <c r="O548" t="b">
        <v>1</v>
      </c>
      <c r="P548" t="s">
        <v>33</v>
      </c>
      <c r="Q548" s="6">
        <f t="shared" si="35"/>
        <v>163.57142857142856</v>
      </c>
      <c r="R548" s="31">
        <f t="shared" si="32"/>
        <v>78.068181818181813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 s="19">
        <v>1300</v>
      </c>
      <c r="E549" s="1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3"/>
        <v>42029.25</v>
      </c>
      <c r="L549">
        <v>1423202400</v>
      </c>
      <c r="M549" s="10">
        <f t="shared" si="34"/>
        <v>42041.25</v>
      </c>
      <c r="N549" t="b">
        <v>0</v>
      </c>
      <c r="O549" t="b">
        <v>0</v>
      </c>
      <c r="P549" t="s">
        <v>53</v>
      </c>
      <c r="Q549" s="6">
        <f t="shared" si="35"/>
        <v>969</v>
      </c>
      <c r="R549" s="31">
        <f t="shared" si="32"/>
        <v>80.75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 s="19">
        <v>66100</v>
      </c>
      <c r="E550" s="19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3"/>
        <v>42461.208333333328</v>
      </c>
      <c r="L550">
        <v>1460610000</v>
      </c>
      <c r="M550" s="10">
        <f t="shared" si="34"/>
        <v>42474.208333333328</v>
      </c>
      <c r="N550" t="b">
        <v>0</v>
      </c>
      <c r="O550" t="b">
        <v>0</v>
      </c>
      <c r="P550" t="s">
        <v>33</v>
      </c>
      <c r="Q550" s="6">
        <f t="shared" si="35"/>
        <v>270.91376701966715</v>
      </c>
      <c r="R550" s="31">
        <f t="shared" si="32"/>
        <v>59.991289782244557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 s="19">
        <v>29500</v>
      </c>
      <c r="E551" s="19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3"/>
        <v>41422.208333333336</v>
      </c>
      <c r="L551">
        <v>1370494800</v>
      </c>
      <c r="M551" s="10">
        <f t="shared" si="34"/>
        <v>41431.208333333336</v>
      </c>
      <c r="N551" t="b">
        <v>0</v>
      </c>
      <c r="O551" t="b">
        <v>0</v>
      </c>
      <c r="P551" t="s">
        <v>65</v>
      </c>
      <c r="Q551" s="6">
        <f t="shared" si="35"/>
        <v>284.21355932203392</v>
      </c>
      <c r="R551" s="31">
        <f t="shared" si="32"/>
        <v>110.03018372703411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 s="19">
        <v>100</v>
      </c>
      <c r="E552" s="19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3"/>
        <v>40968.25</v>
      </c>
      <c r="L552">
        <v>1332306000</v>
      </c>
      <c r="M552" s="10">
        <f t="shared" si="34"/>
        <v>40989.208333333336</v>
      </c>
      <c r="N552" t="b">
        <v>0</v>
      </c>
      <c r="O552" t="b">
        <v>0</v>
      </c>
      <c r="P552" t="s">
        <v>60</v>
      </c>
      <c r="Q552" s="6">
        <f t="shared" si="35"/>
        <v>4</v>
      </c>
      <c r="R552" s="31">
        <f t="shared" si="32"/>
        <v>4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 s="19">
        <v>180100</v>
      </c>
      <c r="E553" s="19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3"/>
        <v>41993.25</v>
      </c>
      <c r="L553">
        <v>1422511200</v>
      </c>
      <c r="M553" s="10">
        <f t="shared" si="34"/>
        <v>42033.25</v>
      </c>
      <c r="N553" t="b">
        <v>0</v>
      </c>
      <c r="O553" t="b">
        <v>1</v>
      </c>
      <c r="P553" t="s">
        <v>28</v>
      </c>
      <c r="Q553" s="6">
        <f t="shared" si="35"/>
        <v>58.6329816768462</v>
      </c>
      <c r="R553" s="31">
        <f t="shared" si="32"/>
        <v>37.99856063332134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 s="19">
        <v>9000</v>
      </c>
      <c r="E554" s="19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3"/>
        <v>42700.25</v>
      </c>
      <c r="L554">
        <v>1480312800</v>
      </c>
      <c r="M554" s="10">
        <f t="shared" si="34"/>
        <v>42702.25</v>
      </c>
      <c r="N554" t="b">
        <v>0</v>
      </c>
      <c r="O554" t="b">
        <v>0</v>
      </c>
      <c r="P554" t="s">
        <v>33</v>
      </c>
      <c r="Q554" s="6">
        <f t="shared" si="35"/>
        <v>98.51111111111112</v>
      </c>
      <c r="R554" s="31">
        <f t="shared" si="32"/>
        <v>96.369565217391298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 s="19">
        <v>170600</v>
      </c>
      <c r="E555" s="19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3"/>
        <v>40545.25</v>
      </c>
      <c r="L555">
        <v>1294034400</v>
      </c>
      <c r="M555" s="10">
        <f t="shared" si="34"/>
        <v>40546.25</v>
      </c>
      <c r="N555" t="b">
        <v>0</v>
      </c>
      <c r="O555" t="b">
        <v>0</v>
      </c>
      <c r="P555" t="s">
        <v>23</v>
      </c>
      <c r="Q555" s="6">
        <f t="shared" si="35"/>
        <v>43.975381008206334</v>
      </c>
      <c r="R555" s="31">
        <f t="shared" si="32"/>
        <v>72.978599221789878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 s="19">
        <v>9500</v>
      </c>
      <c r="E556" s="19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3"/>
        <v>42723.25</v>
      </c>
      <c r="L556">
        <v>1482645600</v>
      </c>
      <c r="M556" s="10">
        <f t="shared" si="34"/>
        <v>42729.25</v>
      </c>
      <c r="N556" t="b">
        <v>0</v>
      </c>
      <c r="O556" t="b">
        <v>0</v>
      </c>
      <c r="P556" t="s">
        <v>60</v>
      </c>
      <c r="Q556" s="6">
        <f t="shared" si="35"/>
        <v>151.66315789473683</v>
      </c>
      <c r="R556" s="31">
        <f t="shared" si="32"/>
        <v>26.007220216606498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 s="19">
        <v>6300</v>
      </c>
      <c r="E557" s="19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3"/>
        <v>41731.208333333336</v>
      </c>
      <c r="L557">
        <v>1399093200</v>
      </c>
      <c r="M557" s="10">
        <f t="shared" si="34"/>
        <v>41762.208333333336</v>
      </c>
      <c r="N557" t="b">
        <v>0</v>
      </c>
      <c r="O557" t="b">
        <v>0</v>
      </c>
      <c r="P557" t="s">
        <v>23</v>
      </c>
      <c r="Q557" s="6">
        <f t="shared" si="35"/>
        <v>223.63492063492063</v>
      </c>
      <c r="R557" s="31">
        <f t="shared" si="32"/>
        <v>104.36296296296297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 s="19">
        <v>5200</v>
      </c>
      <c r="E558" s="19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3"/>
        <v>40792.208333333336</v>
      </c>
      <c r="L558">
        <v>1315890000</v>
      </c>
      <c r="M558" s="10">
        <f t="shared" si="34"/>
        <v>40799.208333333336</v>
      </c>
      <c r="N558" t="b">
        <v>0</v>
      </c>
      <c r="O558" t="b">
        <v>1</v>
      </c>
      <c r="P558" t="s">
        <v>206</v>
      </c>
      <c r="Q558" s="6">
        <f t="shared" si="35"/>
        <v>239.75</v>
      </c>
      <c r="R558" s="31">
        <f t="shared" si="32"/>
        <v>102.18852459016394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 s="19">
        <v>6000</v>
      </c>
      <c r="E559" s="1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3"/>
        <v>42279.208333333328</v>
      </c>
      <c r="L559">
        <v>1444021200</v>
      </c>
      <c r="M559" s="10">
        <f t="shared" si="34"/>
        <v>42282.208333333328</v>
      </c>
      <c r="N559" t="b">
        <v>0</v>
      </c>
      <c r="O559" t="b">
        <v>1</v>
      </c>
      <c r="P559" t="s">
        <v>474</v>
      </c>
      <c r="Q559" s="6">
        <f t="shared" si="35"/>
        <v>199.33333333333334</v>
      </c>
      <c r="R559" s="31">
        <f t="shared" si="32"/>
        <v>54.117647058823529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 s="19">
        <v>5800</v>
      </c>
      <c r="E560" s="19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3"/>
        <v>42424.25</v>
      </c>
      <c r="L560">
        <v>1460005200</v>
      </c>
      <c r="M560" s="10">
        <f t="shared" si="34"/>
        <v>42467.208333333328</v>
      </c>
      <c r="N560" t="b">
        <v>0</v>
      </c>
      <c r="O560" t="b">
        <v>0</v>
      </c>
      <c r="P560" t="s">
        <v>33</v>
      </c>
      <c r="Q560" s="6">
        <f t="shared" si="35"/>
        <v>137.34482758620689</v>
      </c>
      <c r="R560" s="31">
        <f t="shared" si="32"/>
        <v>63.222222222222221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 s="19">
        <v>105300</v>
      </c>
      <c r="E561" s="19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3"/>
        <v>42584.208333333328</v>
      </c>
      <c r="L561">
        <v>1470718800</v>
      </c>
      <c r="M561" s="10">
        <f t="shared" si="34"/>
        <v>42591.208333333328</v>
      </c>
      <c r="N561" t="b">
        <v>0</v>
      </c>
      <c r="O561" t="b">
        <v>0</v>
      </c>
      <c r="P561" t="s">
        <v>33</v>
      </c>
      <c r="Q561" s="6">
        <f t="shared" si="35"/>
        <v>100.9696106362773</v>
      </c>
      <c r="R561" s="31">
        <f t="shared" si="32"/>
        <v>104.03228962818004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 s="19">
        <v>20000</v>
      </c>
      <c r="E562" s="19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3"/>
        <v>40865.25</v>
      </c>
      <c r="L562">
        <v>1325052000</v>
      </c>
      <c r="M562" s="10">
        <f t="shared" si="34"/>
        <v>40905.25</v>
      </c>
      <c r="N562" t="b">
        <v>0</v>
      </c>
      <c r="O562" t="b">
        <v>0</v>
      </c>
      <c r="P562" t="s">
        <v>71</v>
      </c>
      <c r="Q562" s="6">
        <f t="shared" si="35"/>
        <v>794.16</v>
      </c>
      <c r="R562" s="31">
        <f t="shared" si="32"/>
        <v>49.994334277620396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 s="19">
        <v>3000</v>
      </c>
      <c r="E563" s="19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3"/>
        <v>40833.208333333336</v>
      </c>
      <c r="L563">
        <v>1319000400</v>
      </c>
      <c r="M563" s="10">
        <f t="shared" si="34"/>
        <v>40835.208333333336</v>
      </c>
      <c r="N563" t="b">
        <v>0</v>
      </c>
      <c r="O563" t="b">
        <v>0</v>
      </c>
      <c r="P563" t="s">
        <v>33</v>
      </c>
      <c r="Q563" s="6">
        <f t="shared" si="35"/>
        <v>369.7</v>
      </c>
      <c r="R563" s="31">
        <f t="shared" si="32"/>
        <v>56.015151515151516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 s="19">
        <v>9900</v>
      </c>
      <c r="E564" s="19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3"/>
        <v>43536.208333333328</v>
      </c>
      <c r="L564">
        <v>1552539600</v>
      </c>
      <c r="M564" s="10">
        <f t="shared" si="34"/>
        <v>43538.208333333328</v>
      </c>
      <c r="N564" t="b">
        <v>0</v>
      </c>
      <c r="O564" t="b">
        <v>0</v>
      </c>
      <c r="P564" t="s">
        <v>23</v>
      </c>
      <c r="Q564" s="6">
        <f t="shared" si="35"/>
        <v>12.818181818181817</v>
      </c>
      <c r="R564" s="31">
        <f t="shared" si="32"/>
        <v>48.807692307692307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 s="19">
        <v>3700</v>
      </c>
      <c r="E565" s="19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3"/>
        <v>43417.25</v>
      </c>
      <c r="L565">
        <v>1543816800</v>
      </c>
      <c r="M565" s="10">
        <f t="shared" si="34"/>
        <v>43437.25</v>
      </c>
      <c r="N565" t="b">
        <v>0</v>
      </c>
      <c r="O565" t="b">
        <v>0</v>
      </c>
      <c r="P565" t="s">
        <v>42</v>
      </c>
      <c r="Q565" s="6">
        <f t="shared" si="35"/>
        <v>138.02702702702703</v>
      </c>
      <c r="R565" s="31">
        <f t="shared" si="32"/>
        <v>60.082352941176474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 s="19">
        <v>168700</v>
      </c>
      <c r="E566" s="19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3"/>
        <v>42078.208333333328</v>
      </c>
      <c r="L566">
        <v>1427086800</v>
      </c>
      <c r="M566" s="10">
        <f t="shared" si="34"/>
        <v>42086.208333333328</v>
      </c>
      <c r="N566" t="b">
        <v>0</v>
      </c>
      <c r="O566" t="b">
        <v>0</v>
      </c>
      <c r="P566" t="s">
        <v>33</v>
      </c>
      <c r="Q566" s="6">
        <f t="shared" si="35"/>
        <v>83.813278008298752</v>
      </c>
      <c r="R566" s="31">
        <f t="shared" si="32"/>
        <v>78.990502793296088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 s="19">
        <v>94900</v>
      </c>
      <c r="E567" s="19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3"/>
        <v>40862.25</v>
      </c>
      <c r="L567">
        <v>1323064800</v>
      </c>
      <c r="M567" s="10">
        <f t="shared" si="34"/>
        <v>40882.25</v>
      </c>
      <c r="N567" t="b">
        <v>0</v>
      </c>
      <c r="O567" t="b">
        <v>0</v>
      </c>
      <c r="P567" t="s">
        <v>33</v>
      </c>
      <c r="Q567" s="6">
        <f t="shared" si="35"/>
        <v>204.60063224446787</v>
      </c>
      <c r="R567" s="31">
        <f t="shared" ref="R567:R630" si="36">(E567/G567)</f>
        <v>53.99499443826474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 s="19">
        <v>9300</v>
      </c>
      <c r="E568" s="19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3"/>
        <v>42424.25</v>
      </c>
      <c r="L568">
        <v>1458277200</v>
      </c>
      <c r="M568" s="10">
        <f t="shared" si="34"/>
        <v>42447.208333333328</v>
      </c>
      <c r="N568" t="b">
        <v>0</v>
      </c>
      <c r="O568" t="b">
        <v>1</v>
      </c>
      <c r="P568" t="s">
        <v>50</v>
      </c>
      <c r="Q568" s="6">
        <f t="shared" si="35"/>
        <v>44.344086021505376</v>
      </c>
      <c r="R568" s="31">
        <f t="shared" si="36"/>
        <v>111.45945945945945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 s="19">
        <v>6800</v>
      </c>
      <c r="E569" s="1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3"/>
        <v>41830.208333333336</v>
      </c>
      <c r="L569">
        <v>1405141200</v>
      </c>
      <c r="M569" s="10">
        <f t="shared" si="34"/>
        <v>41832.208333333336</v>
      </c>
      <c r="N569" t="b">
        <v>0</v>
      </c>
      <c r="O569" t="b">
        <v>0</v>
      </c>
      <c r="P569" t="s">
        <v>23</v>
      </c>
      <c r="Q569" s="6">
        <f t="shared" si="35"/>
        <v>218.60294117647058</v>
      </c>
      <c r="R569" s="31">
        <f t="shared" si="36"/>
        <v>60.922131147540981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 s="19">
        <v>72400</v>
      </c>
      <c r="E570" s="19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3"/>
        <v>40374.208333333336</v>
      </c>
      <c r="L570">
        <v>1283058000</v>
      </c>
      <c r="M570" s="10">
        <f t="shared" si="34"/>
        <v>40419.208333333336</v>
      </c>
      <c r="N570" t="b">
        <v>0</v>
      </c>
      <c r="O570" t="b">
        <v>0</v>
      </c>
      <c r="P570" t="s">
        <v>33</v>
      </c>
      <c r="Q570" s="6">
        <f t="shared" si="35"/>
        <v>186.03314917127071</v>
      </c>
      <c r="R570" s="31">
        <f t="shared" si="36"/>
        <v>26.0015444015444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 s="19">
        <v>20100</v>
      </c>
      <c r="E571" s="19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3"/>
        <v>40554.25</v>
      </c>
      <c r="L571">
        <v>1295762400</v>
      </c>
      <c r="M571" s="10">
        <f t="shared" si="34"/>
        <v>40566.25</v>
      </c>
      <c r="N571" t="b">
        <v>0</v>
      </c>
      <c r="O571" t="b">
        <v>0</v>
      </c>
      <c r="P571" t="s">
        <v>71</v>
      </c>
      <c r="Q571" s="6">
        <f t="shared" si="35"/>
        <v>237.33830845771143</v>
      </c>
      <c r="R571" s="31">
        <f t="shared" si="36"/>
        <v>80.993208828522924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 s="19">
        <v>31200</v>
      </c>
      <c r="E572" s="19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3"/>
        <v>41993.25</v>
      </c>
      <c r="L572">
        <v>1419573600</v>
      </c>
      <c r="M572" s="10">
        <f t="shared" si="34"/>
        <v>41999.25</v>
      </c>
      <c r="N572" t="b">
        <v>0</v>
      </c>
      <c r="O572" t="b">
        <v>1</v>
      </c>
      <c r="P572" t="s">
        <v>23</v>
      </c>
      <c r="Q572" s="6">
        <f t="shared" si="35"/>
        <v>305.65384615384613</v>
      </c>
      <c r="R572" s="31">
        <f t="shared" si="36"/>
        <v>34.995963302752294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 s="19">
        <v>3500</v>
      </c>
      <c r="E573" s="19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3"/>
        <v>42174.208333333328</v>
      </c>
      <c r="L573">
        <v>1438750800</v>
      </c>
      <c r="M573" s="10">
        <f t="shared" si="34"/>
        <v>42221.208333333328</v>
      </c>
      <c r="N573" t="b">
        <v>0</v>
      </c>
      <c r="O573" t="b">
        <v>0</v>
      </c>
      <c r="P573" t="s">
        <v>100</v>
      </c>
      <c r="Q573" s="6">
        <f t="shared" si="35"/>
        <v>94.142857142857139</v>
      </c>
      <c r="R573" s="31">
        <f t="shared" si="36"/>
        <v>94.142857142857139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 s="19">
        <v>9000</v>
      </c>
      <c r="E574" s="19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3"/>
        <v>42275.208333333328</v>
      </c>
      <c r="L574">
        <v>1444798800</v>
      </c>
      <c r="M574" s="10">
        <f t="shared" si="34"/>
        <v>42291.208333333328</v>
      </c>
      <c r="N574" t="b">
        <v>0</v>
      </c>
      <c r="O574" t="b">
        <v>1</v>
      </c>
      <c r="P574" t="s">
        <v>23</v>
      </c>
      <c r="Q574" s="6">
        <f t="shared" si="35"/>
        <v>54.400000000000006</v>
      </c>
      <c r="R574" s="31">
        <f t="shared" si="36"/>
        <v>52.085106382978722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 s="19">
        <v>6700</v>
      </c>
      <c r="E575" s="19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3"/>
        <v>41761.208333333336</v>
      </c>
      <c r="L575">
        <v>1399179600</v>
      </c>
      <c r="M575" s="10">
        <f t="shared" si="34"/>
        <v>41763.208333333336</v>
      </c>
      <c r="N575" t="b">
        <v>0</v>
      </c>
      <c r="O575" t="b">
        <v>0</v>
      </c>
      <c r="P575" t="s">
        <v>1029</v>
      </c>
      <c r="Q575" s="6">
        <f t="shared" si="35"/>
        <v>111.88059701492537</v>
      </c>
      <c r="R575" s="31">
        <f t="shared" si="36"/>
        <v>24.986666666666668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 s="19">
        <v>2700</v>
      </c>
      <c r="E576" s="19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3"/>
        <v>43806.25</v>
      </c>
      <c r="L576">
        <v>1576562400</v>
      </c>
      <c r="M576" s="10">
        <f t="shared" si="34"/>
        <v>43816.25</v>
      </c>
      <c r="N576" t="b">
        <v>0</v>
      </c>
      <c r="O576" t="b">
        <v>1</v>
      </c>
      <c r="P576" t="s">
        <v>17</v>
      </c>
      <c r="Q576" s="6">
        <f t="shared" si="35"/>
        <v>369.14814814814815</v>
      </c>
      <c r="R576" s="31">
        <f t="shared" si="36"/>
        <v>69.215277777777771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 s="19">
        <v>83300</v>
      </c>
      <c r="E577" s="19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3"/>
        <v>41779.208333333336</v>
      </c>
      <c r="L577">
        <v>1400821200</v>
      </c>
      <c r="M577" s="10">
        <f t="shared" si="34"/>
        <v>41782.208333333336</v>
      </c>
      <c r="N577" t="b">
        <v>0</v>
      </c>
      <c r="O577" t="b">
        <v>1</v>
      </c>
      <c r="P577" t="s">
        <v>33</v>
      </c>
      <c r="Q577" s="6">
        <f t="shared" si="35"/>
        <v>62.930372148859547</v>
      </c>
      <c r="R577" s="31">
        <f t="shared" si="36"/>
        <v>93.944444444444443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 s="19">
        <v>9700</v>
      </c>
      <c r="E578" s="19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ref="K578:K641" si="37">(((J578/60)/60)/24)+DATE(1970,1,1)</f>
        <v>43040.208333333328</v>
      </c>
      <c r="L578">
        <v>1510984800</v>
      </c>
      <c r="M578" s="10">
        <f t="shared" ref="M578:M641" si="38">(((L578/60)/60)/24)+DATE(1970,1,1)</f>
        <v>43057.25</v>
      </c>
      <c r="N578" t="b">
        <v>0</v>
      </c>
      <c r="O578" t="b">
        <v>0</v>
      </c>
      <c r="P578" t="s">
        <v>33</v>
      </c>
      <c r="Q578" s="6">
        <f t="shared" ref="Q578:Q641" si="39">E578/D578*100</f>
        <v>64.927835051546396</v>
      </c>
      <c r="R578" s="31">
        <f t="shared" si="36"/>
        <v>98.40625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 s="19">
        <v>8200</v>
      </c>
      <c r="E579" s="1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si="37"/>
        <v>40613.25</v>
      </c>
      <c r="L579">
        <v>1302066000</v>
      </c>
      <c r="M579" s="10">
        <f t="shared" si="38"/>
        <v>40639.208333333336</v>
      </c>
      <c r="N579" t="b">
        <v>0</v>
      </c>
      <c r="O579" t="b">
        <v>0</v>
      </c>
      <c r="P579" t="s">
        <v>159</v>
      </c>
      <c r="Q579" s="6">
        <f t="shared" si="39"/>
        <v>18.853658536585368</v>
      </c>
      <c r="R579" s="31">
        <f t="shared" si="36"/>
        <v>41.783783783783782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 s="19">
        <v>96500</v>
      </c>
      <c r="E580" s="19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7"/>
        <v>40878.25</v>
      </c>
      <c r="L580">
        <v>1322978400</v>
      </c>
      <c r="M580" s="10">
        <f t="shared" si="38"/>
        <v>40881.25</v>
      </c>
      <c r="N580" t="b">
        <v>0</v>
      </c>
      <c r="O580" t="b">
        <v>0</v>
      </c>
      <c r="P580" t="s">
        <v>474</v>
      </c>
      <c r="Q580" s="6">
        <f t="shared" si="39"/>
        <v>16.754404145077721</v>
      </c>
      <c r="R580" s="31">
        <f t="shared" si="36"/>
        <v>65.991836734693877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 s="19">
        <v>6200</v>
      </c>
      <c r="E581" s="19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7"/>
        <v>40762.208333333336</v>
      </c>
      <c r="L581">
        <v>1313730000</v>
      </c>
      <c r="M581" s="10">
        <f t="shared" si="38"/>
        <v>40774.208333333336</v>
      </c>
      <c r="N581" t="b">
        <v>0</v>
      </c>
      <c r="O581" t="b">
        <v>0</v>
      </c>
      <c r="P581" t="s">
        <v>159</v>
      </c>
      <c r="Q581" s="6">
        <f t="shared" si="39"/>
        <v>101.11290322580646</v>
      </c>
      <c r="R581" s="31">
        <f t="shared" si="36"/>
        <v>72.05747126436782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 s="19">
        <v>43800</v>
      </c>
      <c r="E582" s="19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7"/>
        <v>41696.25</v>
      </c>
      <c r="L582">
        <v>1394085600</v>
      </c>
      <c r="M582" s="10">
        <f t="shared" si="38"/>
        <v>41704.25</v>
      </c>
      <c r="N582" t="b">
        <v>0</v>
      </c>
      <c r="O582" t="b">
        <v>0</v>
      </c>
      <c r="P582" t="s">
        <v>33</v>
      </c>
      <c r="Q582" s="6">
        <f t="shared" si="39"/>
        <v>341.5022831050228</v>
      </c>
      <c r="R582" s="31">
        <f t="shared" si="36"/>
        <v>48.003209242618745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 s="19">
        <v>6000</v>
      </c>
      <c r="E583" s="19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7"/>
        <v>40662.208333333336</v>
      </c>
      <c r="L583">
        <v>1305349200</v>
      </c>
      <c r="M583" s="10">
        <f t="shared" si="38"/>
        <v>40677.208333333336</v>
      </c>
      <c r="N583" t="b">
        <v>0</v>
      </c>
      <c r="O583" t="b">
        <v>0</v>
      </c>
      <c r="P583" t="s">
        <v>28</v>
      </c>
      <c r="Q583" s="6">
        <f t="shared" si="39"/>
        <v>64.016666666666666</v>
      </c>
      <c r="R583" s="31">
        <f t="shared" si="36"/>
        <v>54.098591549295776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 s="19">
        <v>8700</v>
      </c>
      <c r="E584" s="19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7"/>
        <v>42165.208333333328</v>
      </c>
      <c r="L584">
        <v>1434344400</v>
      </c>
      <c r="M584" s="10">
        <f t="shared" si="38"/>
        <v>42170.208333333328</v>
      </c>
      <c r="N584" t="b">
        <v>0</v>
      </c>
      <c r="O584" t="b">
        <v>1</v>
      </c>
      <c r="P584" t="s">
        <v>89</v>
      </c>
      <c r="Q584" s="6">
        <f t="shared" si="39"/>
        <v>52.080459770114942</v>
      </c>
      <c r="R584" s="31">
        <f t="shared" si="36"/>
        <v>107.88095238095238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 s="19">
        <v>18900</v>
      </c>
      <c r="E585" s="19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7"/>
        <v>40959.25</v>
      </c>
      <c r="L585">
        <v>1331186400</v>
      </c>
      <c r="M585" s="10">
        <f t="shared" si="38"/>
        <v>40976.25</v>
      </c>
      <c r="N585" t="b">
        <v>0</v>
      </c>
      <c r="O585" t="b">
        <v>0</v>
      </c>
      <c r="P585" t="s">
        <v>42</v>
      </c>
      <c r="Q585" s="6">
        <f t="shared" si="39"/>
        <v>322.40211640211641</v>
      </c>
      <c r="R585" s="31">
        <f t="shared" si="36"/>
        <v>67.034103410341032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 s="19">
        <v>86400</v>
      </c>
      <c r="E586" s="19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7"/>
        <v>41024.208333333336</v>
      </c>
      <c r="L586">
        <v>1336539600</v>
      </c>
      <c r="M586" s="10">
        <f t="shared" si="38"/>
        <v>41038.208333333336</v>
      </c>
      <c r="N586" t="b">
        <v>0</v>
      </c>
      <c r="O586" t="b">
        <v>0</v>
      </c>
      <c r="P586" t="s">
        <v>28</v>
      </c>
      <c r="Q586" s="6">
        <f t="shared" si="39"/>
        <v>119.50810185185186</v>
      </c>
      <c r="R586" s="31">
        <f t="shared" si="36"/>
        <v>64.01425914445133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 s="19">
        <v>8900</v>
      </c>
      <c r="E587" s="19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7"/>
        <v>40255.208333333336</v>
      </c>
      <c r="L587">
        <v>1269752400</v>
      </c>
      <c r="M587" s="10">
        <f t="shared" si="38"/>
        <v>40265.208333333336</v>
      </c>
      <c r="N587" t="b">
        <v>0</v>
      </c>
      <c r="O587" t="b">
        <v>0</v>
      </c>
      <c r="P587" t="s">
        <v>206</v>
      </c>
      <c r="Q587" s="6">
        <f t="shared" si="39"/>
        <v>146.79775280898878</v>
      </c>
      <c r="R587" s="31">
        <f t="shared" si="36"/>
        <v>96.066176470588232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 s="19">
        <v>700</v>
      </c>
      <c r="E588" s="19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7"/>
        <v>40499.25</v>
      </c>
      <c r="L588">
        <v>1291615200</v>
      </c>
      <c r="M588" s="10">
        <f t="shared" si="38"/>
        <v>40518.25</v>
      </c>
      <c r="N588" t="b">
        <v>0</v>
      </c>
      <c r="O588" t="b">
        <v>0</v>
      </c>
      <c r="P588" t="s">
        <v>23</v>
      </c>
      <c r="Q588" s="6">
        <f t="shared" si="39"/>
        <v>950.57142857142856</v>
      </c>
      <c r="R588" s="31">
        <f t="shared" si="36"/>
        <v>51.184615384615384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 s="19">
        <v>9400</v>
      </c>
      <c r="E589" s="1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7"/>
        <v>43484.25</v>
      </c>
      <c r="L589">
        <v>1552366800</v>
      </c>
      <c r="M589" s="10">
        <f t="shared" si="38"/>
        <v>43536.208333333328</v>
      </c>
      <c r="N589" t="b">
        <v>0</v>
      </c>
      <c r="O589" t="b">
        <v>1</v>
      </c>
      <c r="P589" t="s">
        <v>17</v>
      </c>
      <c r="Q589" s="6">
        <f t="shared" si="39"/>
        <v>72.893617021276597</v>
      </c>
      <c r="R589" s="31">
        <f t="shared" si="36"/>
        <v>43.92307692307692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 s="19">
        <v>157600</v>
      </c>
      <c r="E590" s="19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7"/>
        <v>40262.208333333336</v>
      </c>
      <c r="L590">
        <v>1272171600</v>
      </c>
      <c r="M590" s="10">
        <f t="shared" si="38"/>
        <v>40293.208333333336</v>
      </c>
      <c r="N590" t="b">
        <v>0</v>
      </c>
      <c r="O590" t="b">
        <v>0</v>
      </c>
      <c r="P590" t="s">
        <v>33</v>
      </c>
      <c r="Q590" s="6">
        <f t="shared" si="39"/>
        <v>79.008248730964468</v>
      </c>
      <c r="R590" s="31">
        <f t="shared" si="36"/>
        <v>91.021198830409361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 s="19">
        <v>7900</v>
      </c>
      <c r="E591" s="19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7"/>
        <v>42190.208333333328</v>
      </c>
      <c r="L591">
        <v>1436677200</v>
      </c>
      <c r="M591" s="10">
        <f t="shared" si="38"/>
        <v>42197.208333333328</v>
      </c>
      <c r="N591" t="b">
        <v>0</v>
      </c>
      <c r="O591" t="b">
        <v>0</v>
      </c>
      <c r="P591" t="s">
        <v>42</v>
      </c>
      <c r="Q591" s="6">
        <f t="shared" si="39"/>
        <v>64.721518987341781</v>
      </c>
      <c r="R591" s="31">
        <f t="shared" si="36"/>
        <v>50.127450980392155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 s="19">
        <v>7100</v>
      </c>
      <c r="E592" s="19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7"/>
        <v>41994.25</v>
      </c>
      <c r="L592">
        <v>1420092000</v>
      </c>
      <c r="M592" s="10">
        <f t="shared" si="38"/>
        <v>42005.25</v>
      </c>
      <c r="N592" t="b">
        <v>0</v>
      </c>
      <c r="O592" t="b">
        <v>0</v>
      </c>
      <c r="P592" t="s">
        <v>133</v>
      </c>
      <c r="Q592" s="6">
        <f t="shared" si="39"/>
        <v>82.028169014084511</v>
      </c>
      <c r="R592" s="31">
        <f t="shared" si="36"/>
        <v>67.720930232558146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 s="19">
        <v>600</v>
      </c>
      <c r="E593" s="19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7"/>
        <v>40373.208333333336</v>
      </c>
      <c r="L593">
        <v>1279947600</v>
      </c>
      <c r="M593" s="10">
        <f t="shared" si="38"/>
        <v>40383.208333333336</v>
      </c>
      <c r="N593" t="b">
        <v>0</v>
      </c>
      <c r="O593" t="b">
        <v>0</v>
      </c>
      <c r="P593" t="s">
        <v>89</v>
      </c>
      <c r="Q593" s="6">
        <f t="shared" si="39"/>
        <v>1037.6666666666667</v>
      </c>
      <c r="R593" s="31">
        <f t="shared" si="36"/>
        <v>61.03921568627451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 s="19">
        <v>156800</v>
      </c>
      <c r="E594" s="19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7"/>
        <v>41789.208333333336</v>
      </c>
      <c r="L594">
        <v>1402203600</v>
      </c>
      <c r="M594" s="10">
        <f t="shared" si="38"/>
        <v>41798.208333333336</v>
      </c>
      <c r="N594" t="b">
        <v>0</v>
      </c>
      <c r="O594" t="b">
        <v>0</v>
      </c>
      <c r="P594" t="s">
        <v>33</v>
      </c>
      <c r="Q594" s="6">
        <f t="shared" si="39"/>
        <v>12.910076530612244</v>
      </c>
      <c r="R594" s="31">
        <f t="shared" si="36"/>
        <v>80.011857707509876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 s="19">
        <v>121600</v>
      </c>
      <c r="E595" s="19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7"/>
        <v>41724.208333333336</v>
      </c>
      <c r="L595">
        <v>1396933200</v>
      </c>
      <c r="M595" s="10">
        <f t="shared" si="38"/>
        <v>41737.208333333336</v>
      </c>
      <c r="N595" t="b">
        <v>0</v>
      </c>
      <c r="O595" t="b">
        <v>0</v>
      </c>
      <c r="P595" t="s">
        <v>71</v>
      </c>
      <c r="Q595" s="6">
        <f t="shared" si="39"/>
        <v>154.84210526315789</v>
      </c>
      <c r="R595" s="31">
        <f t="shared" si="36"/>
        <v>47.001497753369947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 s="19">
        <v>157300</v>
      </c>
      <c r="E596" s="19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7"/>
        <v>42548.208333333328</v>
      </c>
      <c r="L596">
        <v>1467262800</v>
      </c>
      <c r="M596" s="10">
        <f t="shared" si="38"/>
        <v>42551.208333333328</v>
      </c>
      <c r="N596" t="b">
        <v>0</v>
      </c>
      <c r="O596" t="b">
        <v>1</v>
      </c>
      <c r="P596" t="s">
        <v>33</v>
      </c>
      <c r="Q596" s="6">
        <f t="shared" si="39"/>
        <v>7.0991735537190088</v>
      </c>
      <c r="R596" s="31">
        <f t="shared" si="36"/>
        <v>71.127388535031841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 s="19">
        <v>70300</v>
      </c>
      <c r="E597" s="19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7"/>
        <v>40253.208333333336</v>
      </c>
      <c r="L597">
        <v>1270530000</v>
      </c>
      <c r="M597" s="10">
        <f t="shared" si="38"/>
        <v>40274.208333333336</v>
      </c>
      <c r="N597" t="b">
        <v>0</v>
      </c>
      <c r="O597" t="b">
        <v>1</v>
      </c>
      <c r="P597" t="s">
        <v>33</v>
      </c>
      <c r="Q597" s="6">
        <f t="shared" si="39"/>
        <v>208.52773826458036</v>
      </c>
      <c r="R597" s="31">
        <f t="shared" si="36"/>
        <v>89.99079189686924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 s="19">
        <v>7900</v>
      </c>
      <c r="E598" s="19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7"/>
        <v>42434.25</v>
      </c>
      <c r="L598">
        <v>1457762400</v>
      </c>
      <c r="M598" s="10">
        <f t="shared" si="38"/>
        <v>42441.25</v>
      </c>
      <c r="N598" t="b">
        <v>0</v>
      </c>
      <c r="O598" t="b">
        <v>1</v>
      </c>
      <c r="P598" t="s">
        <v>53</v>
      </c>
      <c r="Q598" s="6">
        <f t="shared" si="39"/>
        <v>99.683544303797461</v>
      </c>
      <c r="R598" s="31">
        <f t="shared" si="36"/>
        <v>43.032786885245905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 s="19">
        <v>73800</v>
      </c>
      <c r="E599" s="1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7"/>
        <v>43786.25</v>
      </c>
      <c r="L599">
        <v>1575525600</v>
      </c>
      <c r="M599" s="10">
        <f t="shared" si="38"/>
        <v>43804.25</v>
      </c>
      <c r="N599" t="b">
        <v>0</v>
      </c>
      <c r="O599" t="b">
        <v>0</v>
      </c>
      <c r="P599" t="s">
        <v>33</v>
      </c>
      <c r="Q599" s="6">
        <f t="shared" si="39"/>
        <v>201.59756097560978</v>
      </c>
      <c r="R599" s="31">
        <f t="shared" si="36"/>
        <v>67.997714808043881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 s="19">
        <v>108500</v>
      </c>
      <c r="E600" s="19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7"/>
        <v>40344.208333333336</v>
      </c>
      <c r="L600">
        <v>1279083600</v>
      </c>
      <c r="M600" s="10">
        <f t="shared" si="38"/>
        <v>40373.208333333336</v>
      </c>
      <c r="N600" t="b">
        <v>0</v>
      </c>
      <c r="O600" t="b">
        <v>0</v>
      </c>
      <c r="P600" t="s">
        <v>23</v>
      </c>
      <c r="Q600" s="6">
        <f t="shared" si="39"/>
        <v>162.09032258064516</v>
      </c>
      <c r="R600" s="31">
        <f t="shared" si="36"/>
        <v>73.004566210045667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 s="19">
        <v>140300</v>
      </c>
      <c r="E601" s="19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7"/>
        <v>42047.25</v>
      </c>
      <c r="L601">
        <v>1424412000</v>
      </c>
      <c r="M601" s="10">
        <f t="shared" si="38"/>
        <v>42055.25</v>
      </c>
      <c r="N601" t="b">
        <v>0</v>
      </c>
      <c r="O601" t="b">
        <v>0</v>
      </c>
      <c r="P601" t="s">
        <v>42</v>
      </c>
      <c r="Q601" s="6">
        <f t="shared" si="39"/>
        <v>3.6436208125445471</v>
      </c>
      <c r="R601" s="31">
        <f t="shared" si="36"/>
        <v>62.341463414634148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 s="19">
        <v>100</v>
      </c>
      <c r="E602" s="19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7"/>
        <v>41485.208333333336</v>
      </c>
      <c r="L602">
        <v>1376197200</v>
      </c>
      <c r="M602" s="10">
        <f t="shared" si="38"/>
        <v>41497.208333333336</v>
      </c>
      <c r="N602" t="b">
        <v>0</v>
      </c>
      <c r="O602" t="b">
        <v>0</v>
      </c>
      <c r="P602" t="s">
        <v>17</v>
      </c>
      <c r="Q602" s="6">
        <f t="shared" si="39"/>
        <v>5</v>
      </c>
      <c r="R602" s="31">
        <f t="shared" si="36"/>
        <v>5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 s="19">
        <v>6300</v>
      </c>
      <c r="E603" s="19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7"/>
        <v>41789.208333333336</v>
      </c>
      <c r="L603">
        <v>1402894800</v>
      </c>
      <c r="M603" s="10">
        <f t="shared" si="38"/>
        <v>41806.208333333336</v>
      </c>
      <c r="N603" t="b">
        <v>1</v>
      </c>
      <c r="O603" t="b">
        <v>0</v>
      </c>
      <c r="P603" t="s">
        <v>65</v>
      </c>
      <c r="Q603" s="6">
        <f t="shared" si="39"/>
        <v>206.63492063492063</v>
      </c>
      <c r="R603" s="31">
        <f t="shared" si="36"/>
        <v>67.103092783505161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 s="19">
        <v>71100</v>
      </c>
      <c r="E604" s="19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7"/>
        <v>42160.208333333328</v>
      </c>
      <c r="L604">
        <v>1434430800</v>
      </c>
      <c r="M604" s="10">
        <f t="shared" si="38"/>
        <v>42171.208333333328</v>
      </c>
      <c r="N604" t="b">
        <v>0</v>
      </c>
      <c r="O604" t="b">
        <v>0</v>
      </c>
      <c r="P604" t="s">
        <v>33</v>
      </c>
      <c r="Q604" s="6">
        <f t="shared" si="39"/>
        <v>128.23628691983123</v>
      </c>
      <c r="R604" s="31">
        <f t="shared" si="36"/>
        <v>79.978947368421046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 s="19">
        <v>5300</v>
      </c>
      <c r="E605" s="19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7"/>
        <v>43573.208333333328</v>
      </c>
      <c r="L605">
        <v>1557896400</v>
      </c>
      <c r="M605" s="10">
        <f t="shared" si="38"/>
        <v>43600.208333333328</v>
      </c>
      <c r="N605" t="b">
        <v>0</v>
      </c>
      <c r="O605" t="b">
        <v>0</v>
      </c>
      <c r="P605" t="s">
        <v>33</v>
      </c>
      <c r="Q605" s="6">
        <f t="shared" si="39"/>
        <v>119.66037735849055</v>
      </c>
      <c r="R605" s="31">
        <f t="shared" si="36"/>
        <v>62.176470588235297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 s="19">
        <v>88700</v>
      </c>
      <c r="E606" s="19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7"/>
        <v>40565.25</v>
      </c>
      <c r="L606">
        <v>1297490400</v>
      </c>
      <c r="M606" s="10">
        <f t="shared" si="38"/>
        <v>40586.25</v>
      </c>
      <c r="N606" t="b">
        <v>0</v>
      </c>
      <c r="O606" t="b">
        <v>0</v>
      </c>
      <c r="P606" t="s">
        <v>33</v>
      </c>
      <c r="Q606" s="6">
        <f t="shared" si="39"/>
        <v>170.73055242390078</v>
      </c>
      <c r="R606" s="31">
        <f t="shared" si="36"/>
        <v>53.005950297514879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 s="19">
        <v>3300</v>
      </c>
      <c r="E607" s="19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7"/>
        <v>42280.208333333328</v>
      </c>
      <c r="L607">
        <v>1447394400</v>
      </c>
      <c r="M607" s="10">
        <f t="shared" si="38"/>
        <v>42321.25</v>
      </c>
      <c r="N607" t="b">
        <v>0</v>
      </c>
      <c r="O607" t="b">
        <v>0</v>
      </c>
      <c r="P607" t="s">
        <v>68</v>
      </c>
      <c r="Q607" s="6">
        <f t="shared" si="39"/>
        <v>187.21212121212122</v>
      </c>
      <c r="R607" s="31">
        <f t="shared" si="36"/>
        <v>57.738317757009348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 s="19">
        <v>3400</v>
      </c>
      <c r="E608" s="19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7"/>
        <v>42436.25</v>
      </c>
      <c r="L608">
        <v>1458277200</v>
      </c>
      <c r="M608" s="10">
        <f t="shared" si="38"/>
        <v>42447.208333333328</v>
      </c>
      <c r="N608" t="b">
        <v>0</v>
      </c>
      <c r="O608" t="b">
        <v>0</v>
      </c>
      <c r="P608" t="s">
        <v>23</v>
      </c>
      <c r="Q608" s="6">
        <f t="shared" si="39"/>
        <v>188.38235294117646</v>
      </c>
      <c r="R608" s="31">
        <f t="shared" si="36"/>
        <v>40.03125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 s="19">
        <v>137600</v>
      </c>
      <c r="E609" s="1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7"/>
        <v>41721.208333333336</v>
      </c>
      <c r="L609">
        <v>1395723600</v>
      </c>
      <c r="M609" s="10">
        <f t="shared" si="38"/>
        <v>41723.208333333336</v>
      </c>
      <c r="N609" t="b">
        <v>0</v>
      </c>
      <c r="O609" t="b">
        <v>0</v>
      </c>
      <c r="P609" t="s">
        <v>17</v>
      </c>
      <c r="Q609" s="6">
        <f t="shared" si="39"/>
        <v>131.29869186046511</v>
      </c>
      <c r="R609" s="31">
        <f t="shared" si="36"/>
        <v>81.016591928251117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 s="19">
        <v>3900</v>
      </c>
      <c r="E610" s="19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7"/>
        <v>43530.25</v>
      </c>
      <c r="L610">
        <v>1552197600</v>
      </c>
      <c r="M610" s="10">
        <f t="shared" si="38"/>
        <v>43534.25</v>
      </c>
      <c r="N610" t="b">
        <v>0</v>
      </c>
      <c r="O610" t="b">
        <v>1</v>
      </c>
      <c r="P610" t="s">
        <v>159</v>
      </c>
      <c r="Q610" s="6">
        <f t="shared" si="39"/>
        <v>283.97435897435901</v>
      </c>
      <c r="R610" s="31">
        <f t="shared" si="36"/>
        <v>35.047468354430379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 s="19">
        <v>10000</v>
      </c>
      <c r="E611" s="19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7"/>
        <v>43481.25</v>
      </c>
      <c r="L611">
        <v>1549087200</v>
      </c>
      <c r="M611" s="10">
        <f t="shared" si="38"/>
        <v>43498.25</v>
      </c>
      <c r="N611" t="b">
        <v>0</v>
      </c>
      <c r="O611" t="b">
        <v>0</v>
      </c>
      <c r="P611" t="s">
        <v>474</v>
      </c>
      <c r="Q611" s="6">
        <f t="shared" si="39"/>
        <v>120.41999999999999</v>
      </c>
      <c r="R611" s="31">
        <f t="shared" si="36"/>
        <v>102.92307692307692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 s="19">
        <v>42800</v>
      </c>
      <c r="E612" s="19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7"/>
        <v>41259.25</v>
      </c>
      <c r="L612">
        <v>1356847200</v>
      </c>
      <c r="M612" s="10">
        <f t="shared" si="38"/>
        <v>41273.25</v>
      </c>
      <c r="N612" t="b">
        <v>0</v>
      </c>
      <c r="O612" t="b">
        <v>0</v>
      </c>
      <c r="P612" t="s">
        <v>33</v>
      </c>
      <c r="Q612" s="6">
        <f t="shared" si="39"/>
        <v>419.0560747663551</v>
      </c>
      <c r="R612" s="31">
        <f t="shared" si="36"/>
        <v>27.998126756166094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 s="19">
        <v>8200</v>
      </c>
      <c r="E613" s="19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7"/>
        <v>41480.208333333336</v>
      </c>
      <c r="L613">
        <v>1375765200</v>
      </c>
      <c r="M613" s="10">
        <f t="shared" si="38"/>
        <v>41492.208333333336</v>
      </c>
      <c r="N613" t="b">
        <v>0</v>
      </c>
      <c r="O613" t="b">
        <v>0</v>
      </c>
      <c r="P613" t="s">
        <v>33</v>
      </c>
      <c r="Q613" s="6">
        <f t="shared" si="39"/>
        <v>13.853658536585368</v>
      </c>
      <c r="R613" s="31">
        <f t="shared" si="36"/>
        <v>75.733333333333334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 s="19">
        <v>6200</v>
      </c>
      <c r="E614" s="19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7"/>
        <v>40474.208333333336</v>
      </c>
      <c r="L614">
        <v>1289800800</v>
      </c>
      <c r="M614" s="10">
        <f t="shared" si="38"/>
        <v>40497.25</v>
      </c>
      <c r="N614" t="b">
        <v>0</v>
      </c>
      <c r="O614" t="b">
        <v>0</v>
      </c>
      <c r="P614" t="s">
        <v>50</v>
      </c>
      <c r="Q614" s="6">
        <f t="shared" si="39"/>
        <v>139.43548387096774</v>
      </c>
      <c r="R614" s="31">
        <f t="shared" si="36"/>
        <v>45.026041666666664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 s="19">
        <v>1100</v>
      </c>
      <c r="E615" s="19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7"/>
        <v>42973.208333333328</v>
      </c>
      <c r="L615">
        <v>1504501200</v>
      </c>
      <c r="M615" s="10">
        <f t="shared" si="38"/>
        <v>42982.208333333328</v>
      </c>
      <c r="N615" t="b">
        <v>0</v>
      </c>
      <c r="O615" t="b">
        <v>0</v>
      </c>
      <c r="P615" t="s">
        <v>33</v>
      </c>
      <c r="Q615" s="6">
        <f t="shared" si="39"/>
        <v>174</v>
      </c>
      <c r="R615" s="31">
        <f t="shared" si="36"/>
        <v>73.615384615384613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 s="19">
        <v>26500</v>
      </c>
      <c r="E616" s="19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7"/>
        <v>42746.25</v>
      </c>
      <c r="L616">
        <v>1485669600</v>
      </c>
      <c r="M616" s="10">
        <f t="shared" si="38"/>
        <v>42764.25</v>
      </c>
      <c r="N616" t="b">
        <v>0</v>
      </c>
      <c r="O616" t="b">
        <v>0</v>
      </c>
      <c r="P616" t="s">
        <v>33</v>
      </c>
      <c r="Q616" s="6">
        <f t="shared" si="39"/>
        <v>155.49056603773585</v>
      </c>
      <c r="R616" s="31">
        <f t="shared" si="36"/>
        <v>56.991701244813278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 s="19">
        <v>8500</v>
      </c>
      <c r="E617" s="19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7"/>
        <v>42489.208333333328</v>
      </c>
      <c r="L617">
        <v>1462770000</v>
      </c>
      <c r="M617" s="10">
        <f t="shared" si="38"/>
        <v>42499.208333333328</v>
      </c>
      <c r="N617" t="b">
        <v>0</v>
      </c>
      <c r="O617" t="b">
        <v>0</v>
      </c>
      <c r="P617" t="s">
        <v>33</v>
      </c>
      <c r="Q617" s="6">
        <f t="shared" si="39"/>
        <v>170.44705882352943</v>
      </c>
      <c r="R617" s="31">
        <f t="shared" si="36"/>
        <v>85.223529411764702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 s="19">
        <v>6400</v>
      </c>
      <c r="E618" s="19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7"/>
        <v>41537.208333333336</v>
      </c>
      <c r="L618">
        <v>1379739600</v>
      </c>
      <c r="M618" s="10">
        <f t="shared" si="38"/>
        <v>41538.208333333336</v>
      </c>
      <c r="N618" t="b">
        <v>0</v>
      </c>
      <c r="O618" t="b">
        <v>1</v>
      </c>
      <c r="P618" t="s">
        <v>60</v>
      </c>
      <c r="Q618" s="6">
        <f t="shared" si="39"/>
        <v>189.515625</v>
      </c>
      <c r="R618" s="31">
        <f t="shared" si="36"/>
        <v>50.962184873949582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 s="19">
        <v>1400</v>
      </c>
      <c r="E619" s="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7"/>
        <v>41794.208333333336</v>
      </c>
      <c r="L619">
        <v>1402722000</v>
      </c>
      <c r="M619" s="10">
        <f t="shared" si="38"/>
        <v>41804.208333333336</v>
      </c>
      <c r="N619" t="b">
        <v>0</v>
      </c>
      <c r="O619" t="b">
        <v>0</v>
      </c>
      <c r="P619" t="s">
        <v>33</v>
      </c>
      <c r="Q619" s="6">
        <f t="shared" si="39"/>
        <v>249.71428571428572</v>
      </c>
      <c r="R619" s="31">
        <f t="shared" si="36"/>
        <v>63.563636363636363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 s="19">
        <v>198600</v>
      </c>
      <c r="E620" s="19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7"/>
        <v>41396.208333333336</v>
      </c>
      <c r="L620">
        <v>1369285200</v>
      </c>
      <c r="M620" s="10">
        <f t="shared" si="38"/>
        <v>41417.208333333336</v>
      </c>
      <c r="N620" t="b">
        <v>0</v>
      </c>
      <c r="O620" t="b">
        <v>0</v>
      </c>
      <c r="P620" t="s">
        <v>68</v>
      </c>
      <c r="Q620" s="6">
        <f t="shared" si="39"/>
        <v>48.860523665659613</v>
      </c>
      <c r="R620" s="31">
        <f t="shared" si="36"/>
        <v>80.999165275459092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 s="19">
        <v>195900</v>
      </c>
      <c r="E621" s="19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7"/>
        <v>40669.208333333336</v>
      </c>
      <c r="L621">
        <v>1304744400</v>
      </c>
      <c r="M621" s="10">
        <f t="shared" si="38"/>
        <v>40670.208333333336</v>
      </c>
      <c r="N621" t="b">
        <v>1</v>
      </c>
      <c r="O621" t="b">
        <v>1</v>
      </c>
      <c r="P621" t="s">
        <v>33</v>
      </c>
      <c r="Q621" s="6">
        <f t="shared" si="39"/>
        <v>28.461970393057683</v>
      </c>
      <c r="R621" s="31">
        <f t="shared" si="36"/>
        <v>86.044753086419746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 s="19">
        <v>4300</v>
      </c>
      <c r="E622" s="19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7"/>
        <v>42559.208333333328</v>
      </c>
      <c r="L622">
        <v>1468299600</v>
      </c>
      <c r="M622" s="10">
        <f t="shared" si="38"/>
        <v>42563.208333333328</v>
      </c>
      <c r="N622" t="b">
        <v>0</v>
      </c>
      <c r="O622" t="b">
        <v>0</v>
      </c>
      <c r="P622" t="s">
        <v>122</v>
      </c>
      <c r="Q622" s="6">
        <f t="shared" si="39"/>
        <v>268.02325581395348</v>
      </c>
      <c r="R622" s="31">
        <f t="shared" si="36"/>
        <v>90.0390625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 s="19">
        <v>25600</v>
      </c>
      <c r="E623" s="19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7"/>
        <v>42626.208333333328</v>
      </c>
      <c r="L623">
        <v>1474174800</v>
      </c>
      <c r="M623" s="10">
        <f t="shared" si="38"/>
        <v>42631.208333333328</v>
      </c>
      <c r="N623" t="b">
        <v>0</v>
      </c>
      <c r="O623" t="b">
        <v>0</v>
      </c>
      <c r="P623" t="s">
        <v>33</v>
      </c>
      <c r="Q623" s="6">
        <f t="shared" si="39"/>
        <v>619.80078125</v>
      </c>
      <c r="R623" s="31">
        <f t="shared" si="36"/>
        <v>74.006063432835816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 s="19">
        <v>189000</v>
      </c>
      <c r="E624" s="19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7"/>
        <v>43205.208333333328</v>
      </c>
      <c r="L624">
        <v>1526014800</v>
      </c>
      <c r="M624" s="10">
        <f t="shared" si="38"/>
        <v>43231.208333333328</v>
      </c>
      <c r="N624" t="b">
        <v>0</v>
      </c>
      <c r="O624" t="b">
        <v>0</v>
      </c>
      <c r="P624" t="s">
        <v>60</v>
      </c>
      <c r="Q624" s="6">
        <f t="shared" si="39"/>
        <v>3.1301587301587301</v>
      </c>
      <c r="R624" s="31">
        <f t="shared" si="36"/>
        <v>92.4375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 s="19">
        <v>94300</v>
      </c>
      <c r="E625" s="19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7"/>
        <v>42201.208333333328</v>
      </c>
      <c r="L625">
        <v>1437454800</v>
      </c>
      <c r="M625" s="10">
        <f t="shared" si="38"/>
        <v>42206.208333333328</v>
      </c>
      <c r="N625" t="b">
        <v>0</v>
      </c>
      <c r="O625" t="b">
        <v>0</v>
      </c>
      <c r="P625" t="s">
        <v>33</v>
      </c>
      <c r="Q625" s="6">
        <f t="shared" si="39"/>
        <v>159.92152704135739</v>
      </c>
      <c r="R625" s="31">
        <f t="shared" si="36"/>
        <v>55.999257333828446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 s="19">
        <v>5100</v>
      </c>
      <c r="E626" s="19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7"/>
        <v>42029.25</v>
      </c>
      <c r="L626">
        <v>1422684000</v>
      </c>
      <c r="M626" s="10">
        <f t="shared" si="38"/>
        <v>42035.25</v>
      </c>
      <c r="N626" t="b">
        <v>0</v>
      </c>
      <c r="O626" t="b">
        <v>0</v>
      </c>
      <c r="P626" t="s">
        <v>122</v>
      </c>
      <c r="Q626" s="6">
        <f t="shared" si="39"/>
        <v>279.39215686274508</v>
      </c>
      <c r="R626" s="31">
        <f t="shared" si="36"/>
        <v>32.983796296296298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 s="19">
        <v>7500</v>
      </c>
      <c r="E627" s="19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7"/>
        <v>43857.25</v>
      </c>
      <c r="L627">
        <v>1581314400</v>
      </c>
      <c r="M627" s="10">
        <f t="shared" si="38"/>
        <v>43871.25</v>
      </c>
      <c r="N627" t="b">
        <v>0</v>
      </c>
      <c r="O627" t="b">
        <v>0</v>
      </c>
      <c r="P627" t="s">
        <v>33</v>
      </c>
      <c r="Q627" s="6">
        <f t="shared" si="39"/>
        <v>77.373333333333335</v>
      </c>
      <c r="R627" s="31">
        <f t="shared" si="36"/>
        <v>93.596774193548384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 s="19">
        <v>6400</v>
      </c>
      <c r="E628" s="19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7"/>
        <v>40449.208333333336</v>
      </c>
      <c r="L628">
        <v>1286427600</v>
      </c>
      <c r="M628" s="10">
        <f t="shared" si="38"/>
        <v>40458.208333333336</v>
      </c>
      <c r="N628" t="b">
        <v>0</v>
      </c>
      <c r="O628" t="b">
        <v>1</v>
      </c>
      <c r="P628" t="s">
        <v>33</v>
      </c>
      <c r="Q628" s="6">
        <f t="shared" si="39"/>
        <v>206.32812500000003</v>
      </c>
      <c r="R628" s="31">
        <f t="shared" si="36"/>
        <v>69.867724867724874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 s="19">
        <v>1600</v>
      </c>
      <c r="E629" s="1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7"/>
        <v>40345.208333333336</v>
      </c>
      <c r="L629">
        <v>1278738000</v>
      </c>
      <c r="M629" s="10">
        <f t="shared" si="38"/>
        <v>40369.208333333336</v>
      </c>
      <c r="N629" t="b">
        <v>1</v>
      </c>
      <c r="O629" t="b">
        <v>0</v>
      </c>
      <c r="P629" t="s">
        <v>17</v>
      </c>
      <c r="Q629" s="6">
        <f t="shared" si="39"/>
        <v>694.25</v>
      </c>
      <c r="R629" s="31">
        <f t="shared" si="36"/>
        <v>72.129870129870127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 s="19">
        <v>1900</v>
      </c>
      <c r="E630" s="19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7"/>
        <v>40455.208333333336</v>
      </c>
      <c r="L630">
        <v>1286427600</v>
      </c>
      <c r="M630" s="10">
        <f t="shared" si="38"/>
        <v>40458.208333333336</v>
      </c>
      <c r="N630" t="b">
        <v>0</v>
      </c>
      <c r="O630" t="b">
        <v>0</v>
      </c>
      <c r="P630" t="s">
        <v>60</v>
      </c>
      <c r="Q630" s="6">
        <f t="shared" si="39"/>
        <v>151.78947368421052</v>
      </c>
      <c r="R630" s="31">
        <f t="shared" si="36"/>
        <v>30.041666666666668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 s="19">
        <v>85900</v>
      </c>
      <c r="E631" s="19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7"/>
        <v>42557.208333333328</v>
      </c>
      <c r="L631">
        <v>1467954000</v>
      </c>
      <c r="M631" s="10">
        <f t="shared" si="38"/>
        <v>42559.208333333328</v>
      </c>
      <c r="N631" t="b">
        <v>0</v>
      </c>
      <c r="O631" t="b">
        <v>1</v>
      </c>
      <c r="P631" t="s">
        <v>33</v>
      </c>
      <c r="Q631" s="6">
        <f t="shared" si="39"/>
        <v>64.58207217694995</v>
      </c>
      <c r="R631" s="31">
        <f t="shared" ref="R631:R694" si="40">(E631/G631)</f>
        <v>73.968000000000004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 s="19">
        <v>9500</v>
      </c>
      <c r="E632" s="19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7"/>
        <v>43586.208333333328</v>
      </c>
      <c r="L632">
        <v>1557637200</v>
      </c>
      <c r="M632" s="10">
        <f t="shared" si="38"/>
        <v>43597.208333333328</v>
      </c>
      <c r="N632" t="b">
        <v>0</v>
      </c>
      <c r="O632" t="b">
        <v>1</v>
      </c>
      <c r="P632" t="s">
        <v>33</v>
      </c>
      <c r="Q632" s="6">
        <f t="shared" si="39"/>
        <v>62.873684210526314</v>
      </c>
      <c r="R632" s="31">
        <f t="shared" si="40"/>
        <v>68.65517241379311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 s="19">
        <v>59200</v>
      </c>
      <c r="E633" s="19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7"/>
        <v>43550.208333333328</v>
      </c>
      <c r="L633">
        <v>1553922000</v>
      </c>
      <c r="M633" s="10">
        <f t="shared" si="38"/>
        <v>43554.208333333328</v>
      </c>
      <c r="N633" t="b">
        <v>0</v>
      </c>
      <c r="O633" t="b">
        <v>0</v>
      </c>
      <c r="P633" t="s">
        <v>33</v>
      </c>
      <c r="Q633" s="6">
        <f t="shared" si="39"/>
        <v>310.39864864864865</v>
      </c>
      <c r="R633" s="31">
        <f t="shared" si="40"/>
        <v>59.992164544564154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 s="19">
        <v>72100</v>
      </c>
      <c r="E634" s="19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7"/>
        <v>41945.208333333336</v>
      </c>
      <c r="L634">
        <v>1416463200</v>
      </c>
      <c r="M634" s="10">
        <f t="shared" si="38"/>
        <v>41963.25</v>
      </c>
      <c r="N634" t="b">
        <v>0</v>
      </c>
      <c r="O634" t="b">
        <v>0</v>
      </c>
      <c r="P634" t="s">
        <v>33</v>
      </c>
      <c r="Q634" s="6">
        <f t="shared" si="39"/>
        <v>42.859916782246884</v>
      </c>
      <c r="R634" s="31">
        <f t="shared" si="40"/>
        <v>111.15827338129496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 s="19">
        <v>6700</v>
      </c>
      <c r="E635" s="19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7"/>
        <v>42315.25</v>
      </c>
      <c r="L635">
        <v>1447221600</v>
      </c>
      <c r="M635" s="10">
        <f t="shared" si="38"/>
        <v>42319.25</v>
      </c>
      <c r="N635" t="b">
        <v>0</v>
      </c>
      <c r="O635" t="b">
        <v>0</v>
      </c>
      <c r="P635" t="s">
        <v>71</v>
      </c>
      <c r="Q635" s="6">
        <f t="shared" si="39"/>
        <v>83.119402985074629</v>
      </c>
      <c r="R635" s="31">
        <f t="shared" si="40"/>
        <v>53.038095238095238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 s="19">
        <v>118200</v>
      </c>
      <c r="E636" s="19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7"/>
        <v>42819.208333333328</v>
      </c>
      <c r="L636">
        <v>1491627600</v>
      </c>
      <c r="M636" s="10">
        <f t="shared" si="38"/>
        <v>42833.208333333328</v>
      </c>
      <c r="N636" t="b">
        <v>0</v>
      </c>
      <c r="O636" t="b">
        <v>0</v>
      </c>
      <c r="P636" t="s">
        <v>269</v>
      </c>
      <c r="Q636" s="6">
        <f t="shared" si="39"/>
        <v>78.531302876480552</v>
      </c>
      <c r="R636" s="31">
        <f t="shared" si="40"/>
        <v>55.985524728588658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 s="19">
        <v>139000</v>
      </c>
      <c r="E637" s="19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7"/>
        <v>41314.25</v>
      </c>
      <c r="L637">
        <v>1363150800</v>
      </c>
      <c r="M637" s="10">
        <f t="shared" si="38"/>
        <v>41346.208333333336</v>
      </c>
      <c r="N637" t="b">
        <v>0</v>
      </c>
      <c r="O637" t="b">
        <v>0</v>
      </c>
      <c r="P637" t="s">
        <v>269</v>
      </c>
      <c r="Q637" s="6">
        <f t="shared" si="39"/>
        <v>114.09352517985612</v>
      </c>
      <c r="R637" s="31">
        <f t="shared" si="40"/>
        <v>69.986760812003524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 s="19">
        <v>197700</v>
      </c>
      <c r="E638" s="19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7"/>
        <v>40926.25</v>
      </c>
      <c r="L638">
        <v>1330754400</v>
      </c>
      <c r="M638" s="10">
        <f t="shared" si="38"/>
        <v>40971.25</v>
      </c>
      <c r="N638" t="b">
        <v>0</v>
      </c>
      <c r="O638" t="b">
        <v>1</v>
      </c>
      <c r="P638" t="s">
        <v>71</v>
      </c>
      <c r="Q638" s="6">
        <f t="shared" si="39"/>
        <v>64.537683358624179</v>
      </c>
      <c r="R638" s="31">
        <f t="shared" si="40"/>
        <v>48.998079877112133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 s="19">
        <v>8500</v>
      </c>
      <c r="E639" s="1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7"/>
        <v>42688.25</v>
      </c>
      <c r="L639">
        <v>1479794400</v>
      </c>
      <c r="M639" s="10">
        <f t="shared" si="38"/>
        <v>42696.25</v>
      </c>
      <c r="N639" t="b">
        <v>0</v>
      </c>
      <c r="O639" t="b">
        <v>0</v>
      </c>
      <c r="P639" t="s">
        <v>33</v>
      </c>
      <c r="Q639" s="6">
        <f t="shared" si="39"/>
        <v>79.411764705882348</v>
      </c>
      <c r="R639" s="31">
        <f t="shared" si="40"/>
        <v>103.84615384615384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 s="19">
        <v>81600</v>
      </c>
      <c r="E640" s="19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7"/>
        <v>40386.208333333336</v>
      </c>
      <c r="L640">
        <v>1281243600</v>
      </c>
      <c r="M640" s="10">
        <f t="shared" si="38"/>
        <v>40398.208333333336</v>
      </c>
      <c r="N640" t="b">
        <v>0</v>
      </c>
      <c r="O640" t="b">
        <v>1</v>
      </c>
      <c r="P640" t="s">
        <v>33</v>
      </c>
      <c r="Q640" s="6">
        <f t="shared" si="39"/>
        <v>11.419117647058824</v>
      </c>
      <c r="R640" s="31">
        <f t="shared" si="40"/>
        <v>99.127659574468083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 s="19">
        <v>8600</v>
      </c>
      <c r="E641" s="19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7"/>
        <v>43309.208333333328</v>
      </c>
      <c r="L641">
        <v>1532754000</v>
      </c>
      <c r="M641" s="10">
        <f t="shared" si="38"/>
        <v>43309.208333333328</v>
      </c>
      <c r="N641" t="b">
        <v>0</v>
      </c>
      <c r="O641" t="b">
        <v>1</v>
      </c>
      <c r="P641" t="s">
        <v>53</v>
      </c>
      <c r="Q641" s="6">
        <f t="shared" si="39"/>
        <v>56.186046511627907</v>
      </c>
      <c r="R641" s="31">
        <f t="shared" si="40"/>
        <v>107.37777777777778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 s="19">
        <v>119800</v>
      </c>
      <c r="E642" s="19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ref="K642:K705" si="41">(((J642/60)/60)/24)+DATE(1970,1,1)</f>
        <v>42387.25</v>
      </c>
      <c r="L642">
        <v>1453356000</v>
      </c>
      <c r="M642" s="10">
        <f t="shared" ref="M642:M705" si="42">(((L642/60)/60)/24)+DATE(1970,1,1)</f>
        <v>42390.25</v>
      </c>
      <c r="N642" t="b">
        <v>0</v>
      </c>
      <c r="O642" t="b">
        <v>0</v>
      </c>
      <c r="P642" t="s">
        <v>33</v>
      </c>
      <c r="Q642" s="6">
        <f t="shared" ref="Q642:Q705" si="43">E642/D642*100</f>
        <v>16.501669449081803</v>
      </c>
      <c r="R642" s="31">
        <f t="shared" si="40"/>
        <v>76.922178988326849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 s="19">
        <v>9400</v>
      </c>
      <c r="E643" s="19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si="41"/>
        <v>42786.25</v>
      </c>
      <c r="L643">
        <v>1489986000</v>
      </c>
      <c r="M643" s="10">
        <f t="shared" si="42"/>
        <v>42814.208333333328</v>
      </c>
      <c r="N643" t="b">
        <v>0</v>
      </c>
      <c r="O643" t="b">
        <v>0</v>
      </c>
      <c r="P643" t="s">
        <v>33</v>
      </c>
      <c r="Q643" s="6">
        <f t="shared" si="43"/>
        <v>119.96808510638297</v>
      </c>
      <c r="R643" s="31">
        <f t="shared" si="40"/>
        <v>58.128865979381445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 s="19">
        <v>9200</v>
      </c>
      <c r="E644" s="19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1"/>
        <v>43451.25</v>
      </c>
      <c r="L644">
        <v>1545804000</v>
      </c>
      <c r="M644" s="10">
        <f t="shared" si="42"/>
        <v>43460.25</v>
      </c>
      <c r="N644" t="b">
        <v>0</v>
      </c>
      <c r="O644" t="b">
        <v>0</v>
      </c>
      <c r="P644" t="s">
        <v>65</v>
      </c>
      <c r="Q644" s="6">
        <f t="shared" si="43"/>
        <v>145.45652173913044</v>
      </c>
      <c r="R644" s="31">
        <f t="shared" si="40"/>
        <v>103.73643410852713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 s="19">
        <v>14900</v>
      </c>
      <c r="E645" s="19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1"/>
        <v>42795.25</v>
      </c>
      <c r="L645">
        <v>1489899600</v>
      </c>
      <c r="M645" s="10">
        <f t="shared" si="42"/>
        <v>42813.208333333328</v>
      </c>
      <c r="N645" t="b">
        <v>0</v>
      </c>
      <c r="O645" t="b">
        <v>0</v>
      </c>
      <c r="P645" t="s">
        <v>33</v>
      </c>
      <c r="Q645" s="6">
        <f t="shared" si="43"/>
        <v>221.38255033557047</v>
      </c>
      <c r="R645" s="31">
        <f t="shared" si="40"/>
        <v>87.962666666666664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 s="19">
        <v>169400</v>
      </c>
      <c r="E646" s="19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1"/>
        <v>43452.25</v>
      </c>
      <c r="L646">
        <v>1546495200</v>
      </c>
      <c r="M646" s="10">
        <f t="shared" si="42"/>
        <v>43468.25</v>
      </c>
      <c r="N646" t="b">
        <v>0</v>
      </c>
      <c r="O646" t="b">
        <v>0</v>
      </c>
      <c r="P646" t="s">
        <v>33</v>
      </c>
      <c r="Q646" s="6">
        <f t="shared" si="43"/>
        <v>48.396694214876035</v>
      </c>
      <c r="R646" s="31">
        <f t="shared" si="40"/>
        <v>28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 s="19">
        <v>192100</v>
      </c>
      <c r="E647" s="19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1"/>
        <v>43369.208333333328</v>
      </c>
      <c r="L647">
        <v>1539752400</v>
      </c>
      <c r="M647" s="10">
        <f t="shared" si="42"/>
        <v>43390.208333333328</v>
      </c>
      <c r="N647" t="b">
        <v>0</v>
      </c>
      <c r="O647" t="b">
        <v>1</v>
      </c>
      <c r="P647" t="s">
        <v>23</v>
      </c>
      <c r="Q647" s="6">
        <f t="shared" si="43"/>
        <v>92.911504424778755</v>
      </c>
      <c r="R647" s="31">
        <f t="shared" si="40"/>
        <v>37.999361294443261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 s="19">
        <v>98700</v>
      </c>
      <c r="E648" s="19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1"/>
        <v>41346.208333333336</v>
      </c>
      <c r="L648">
        <v>1364101200</v>
      </c>
      <c r="M648" s="10">
        <f t="shared" si="42"/>
        <v>41357.208333333336</v>
      </c>
      <c r="N648" t="b">
        <v>0</v>
      </c>
      <c r="O648" t="b">
        <v>0</v>
      </c>
      <c r="P648" t="s">
        <v>89</v>
      </c>
      <c r="Q648" s="6">
        <f t="shared" si="43"/>
        <v>88.599797365754824</v>
      </c>
      <c r="R648" s="31">
        <f t="shared" si="40"/>
        <v>29.999313893653515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 s="19">
        <v>4500</v>
      </c>
      <c r="E649" s="1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1"/>
        <v>43199.208333333328</v>
      </c>
      <c r="L649">
        <v>1525323600</v>
      </c>
      <c r="M649" s="10">
        <f t="shared" si="42"/>
        <v>43223.208333333328</v>
      </c>
      <c r="N649" t="b">
        <v>0</v>
      </c>
      <c r="O649" t="b">
        <v>0</v>
      </c>
      <c r="P649" t="s">
        <v>206</v>
      </c>
      <c r="Q649" s="6">
        <f t="shared" si="43"/>
        <v>41.4</v>
      </c>
      <c r="R649" s="31">
        <f t="shared" si="40"/>
        <v>103.5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 s="19">
        <v>98600</v>
      </c>
      <c r="E650" s="19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1"/>
        <v>42922.208333333328</v>
      </c>
      <c r="L650">
        <v>1500872400</v>
      </c>
      <c r="M650" s="10">
        <f t="shared" si="42"/>
        <v>42940.208333333328</v>
      </c>
      <c r="N650" t="b">
        <v>1</v>
      </c>
      <c r="O650" t="b">
        <v>0</v>
      </c>
      <c r="P650" t="s">
        <v>17</v>
      </c>
      <c r="Q650" s="6">
        <f t="shared" si="43"/>
        <v>63.056795131845846</v>
      </c>
      <c r="R650" s="31">
        <f t="shared" si="40"/>
        <v>85.994467496542185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 s="19">
        <v>121700</v>
      </c>
      <c r="E651" s="19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1"/>
        <v>40471.208333333336</v>
      </c>
      <c r="L651">
        <v>1288501200</v>
      </c>
      <c r="M651" s="10">
        <f t="shared" si="42"/>
        <v>40482.208333333336</v>
      </c>
      <c r="N651" t="b">
        <v>1</v>
      </c>
      <c r="O651" t="b">
        <v>1</v>
      </c>
      <c r="P651" t="s">
        <v>33</v>
      </c>
      <c r="Q651" s="6">
        <f t="shared" si="43"/>
        <v>48.482333607230892</v>
      </c>
      <c r="R651" s="31">
        <f t="shared" si="40"/>
        <v>98.011627906976742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 s="19">
        <v>100</v>
      </c>
      <c r="E652" s="19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1"/>
        <v>41828.208333333336</v>
      </c>
      <c r="L652">
        <v>1407128400</v>
      </c>
      <c r="M652" s="10">
        <f t="shared" si="42"/>
        <v>41855.208333333336</v>
      </c>
      <c r="N652" t="b">
        <v>0</v>
      </c>
      <c r="O652" t="b">
        <v>0</v>
      </c>
      <c r="P652" t="s">
        <v>159</v>
      </c>
      <c r="Q652" s="6">
        <f t="shared" si="43"/>
        <v>2</v>
      </c>
      <c r="R652" s="31">
        <f t="shared" si="40"/>
        <v>2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 s="19">
        <v>196700</v>
      </c>
      <c r="E653" s="19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1"/>
        <v>41692.25</v>
      </c>
      <c r="L653">
        <v>1394344800</v>
      </c>
      <c r="M653" s="10">
        <f t="shared" si="42"/>
        <v>41707.25</v>
      </c>
      <c r="N653" t="b">
        <v>0</v>
      </c>
      <c r="O653" t="b">
        <v>0</v>
      </c>
      <c r="P653" t="s">
        <v>100</v>
      </c>
      <c r="Q653" s="6">
        <f t="shared" si="43"/>
        <v>88.47941026944585</v>
      </c>
      <c r="R653" s="31">
        <f t="shared" si="40"/>
        <v>44.994570837642193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 s="19">
        <v>10000</v>
      </c>
      <c r="E654" s="19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1"/>
        <v>42587.208333333328</v>
      </c>
      <c r="L654">
        <v>1474088400</v>
      </c>
      <c r="M654" s="10">
        <f t="shared" si="42"/>
        <v>42630.208333333328</v>
      </c>
      <c r="N654" t="b">
        <v>0</v>
      </c>
      <c r="O654" t="b">
        <v>0</v>
      </c>
      <c r="P654" t="s">
        <v>28</v>
      </c>
      <c r="Q654" s="6">
        <f t="shared" si="43"/>
        <v>126.84</v>
      </c>
      <c r="R654" s="31">
        <f t="shared" si="40"/>
        <v>31.012224938875306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 s="19">
        <v>600</v>
      </c>
      <c r="E655" s="19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1"/>
        <v>42468.208333333328</v>
      </c>
      <c r="L655">
        <v>1460264400</v>
      </c>
      <c r="M655" s="10">
        <f t="shared" si="42"/>
        <v>42470.208333333328</v>
      </c>
      <c r="N655" t="b">
        <v>0</v>
      </c>
      <c r="O655" t="b">
        <v>0</v>
      </c>
      <c r="P655" t="s">
        <v>28</v>
      </c>
      <c r="Q655" s="6">
        <f t="shared" si="43"/>
        <v>2338.833333333333</v>
      </c>
      <c r="R655" s="31">
        <f t="shared" si="40"/>
        <v>59.970085470085472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 s="19">
        <v>35000</v>
      </c>
      <c r="E656" s="19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1"/>
        <v>42240.208333333328</v>
      </c>
      <c r="L656">
        <v>1440824400</v>
      </c>
      <c r="M656" s="10">
        <f t="shared" si="42"/>
        <v>42245.208333333328</v>
      </c>
      <c r="N656" t="b">
        <v>0</v>
      </c>
      <c r="O656" t="b">
        <v>0</v>
      </c>
      <c r="P656" t="s">
        <v>148</v>
      </c>
      <c r="Q656" s="6">
        <f t="shared" si="43"/>
        <v>508.38857142857148</v>
      </c>
      <c r="R656" s="31">
        <f t="shared" si="40"/>
        <v>58.9973474801061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 s="19">
        <v>6900</v>
      </c>
      <c r="E657" s="19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1"/>
        <v>42796.25</v>
      </c>
      <c r="L657">
        <v>1489554000</v>
      </c>
      <c r="M657" s="10">
        <f t="shared" si="42"/>
        <v>42809.208333333328</v>
      </c>
      <c r="N657" t="b">
        <v>1</v>
      </c>
      <c r="O657" t="b">
        <v>0</v>
      </c>
      <c r="P657" t="s">
        <v>122</v>
      </c>
      <c r="Q657" s="6">
        <f t="shared" si="43"/>
        <v>191.47826086956522</v>
      </c>
      <c r="R657" s="31">
        <f t="shared" si="40"/>
        <v>50.045454545454547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 s="19">
        <v>118400</v>
      </c>
      <c r="E658" s="19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1"/>
        <v>43097.25</v>
      </c>
      <c r="L658">
        <v>1514872800</v>
      </c>
      <c r="M658" s="10">
        <f t="shared" si="42"/>
        <v>43102.25</v>
      </c>
      <c r="N658" t="b">
        <v>0</v>
      </c>
      <c r="O658" t="b">
        <v>0</v>
      </c>
      <c r="P658" t="s">
        <v>17</v>
      </c>
      <c r="Q658" s="6">
        <f t="shared" si="43"/>
        <v>42.127533783783782</v>
      </c>
      <c r="R658" s="31">
        <f t="shared" si="40"/>
        <v>98.966269841269835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 s="19">
        <v>10000</v>
      </c>
      <c r="E659" s="1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1"/>
        <v>43096.25</v>
      </c>
      <c r="L659">
        <v>1515736800</v>
      </c>
      <c r="M659" s="10">
        <f t="shared" si="42"/>
        <v>43112.25</v>
      </c>
      <c r="N659" t="b">
        <v>0</v>
      </c>
      <c r="O659" t="b">
        <v>0</v>
      </c>
      <c r="P659" t="s">
        <v>474</v>
      </c>
      <c r="Q659" s="6">
        <f t="shared" si="43"/>
        <v>8.24</v>
      </c>
      <c r="R659" s="31">
        <f t="shared" si="40"/>
        <v>58.857142857142854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 s="19">
        <v>52600</v>
      </c>
      <c r="E660" s="19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1"/>
        <v>42246.208333333328</v>
      </c>
      <c r="L660">
        <v>1442898000</v>
      </c>
      <c r="M660" s="10">
        <f t="shared" si="42"/>
        <v>42269.208333333328</v>
      </c>
      <c r="N660" t="b">
        <v>0</v>
      </c>
      <c r="O660" t="b">
        <v>0</v>
      </c>
      <c r="P660" t="s">
        <v>23</v>
      </c>
      <c r="Q660" s="6">
        <f t="shared" si="43"/>
        <v>60.064638783269963</v>
      </c>
      <c r="R660" s="31">
        <f t="shared" si="40"/>
        <v>81.010256410256417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 s="19">
        <v>120700</v>
      </c>
      <c r="E661" s="19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1"/>
        <v>40570.25</v>
      </c>
      <c r="L661">
        <v>1296194400</v>
      </c>
      <c r="M661" s="10">
        <f t="shared" si="42"/>
        <v>40571.25</v>
      </c>
      <c r="N661" t="b">
        <v>0</v>
      </c>
      <c r="O661" t="b">
        <v>0</v>
      </c>
      <c r="P661" t="s">
        <v>42</v>
      </c>
      <c r="Q661" s="6">
        <f t="shared" si="43"/>
        <v>47.232808616404313</v>
      </c>
      <c r="R661" s="31">
        <f t="shared" si="40"/>
        <v>76.013333333333335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 s="19">
        <v>9100</v>
      </c>
      <c r="E662" s="19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1"/>
        <v>42237.208333333328</v>
      </c>
      <c r="L662">
        <v>1440910800</v>
      </c>
      <c r="M662" s="10">
        <f t="shared" si="42"/>
        <v>42246.208333333328</v>
      </c>
      <c r="N662" t="b">
        <v>1</v>
      </c>
      <c r="O662" t="b">
        <v>0</v>
      </c>
      <c r="P662" t="s">
        <v>33</v>
      </c>
      <c r="Q662" s="6">
        <f t="shared" si="43"/>
        <v>81.736263736263737</v>
      </c>
      <c r="R662" s="31">
        <f t="shared" si="40"/>
        <v>96.597402597402592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 s="19">
        <v>106800</v>
      </c>
      <c r="E663" s="19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1"/>
        <v>40996.208333333336</v>
      </c>
      <c r="L663">
        <v>1335502800</v>
      </c>
      <c r="M663" s="10">
        <f t="shared" si="42"/>
        <v>41026.208333333336</v>
      </c>
      <c r="N663" t="b">
        <v>0</v>
      </c>
      <c r="O663" t="b">
        <v>0</v>
      </c>
      <c r="P663" t="s">
        <v>159</v>
      </c>
      <c r="Q663" s="6">
        <f t="shared" si="43"/>
        <v>54.187265917603</v>
      </c>
      <c r="R663" s="31">
        <f t="shared" si="40"/>
        <v>76.957446808510639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 s="19">
        <v>9100</v>
      </c>
      <c r="E664" s="19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1"/>
        <v>43443.25</v>
      </c>
      <c r="L664">
        <v>1544680800</v>
      </c>
      <c r="M664" s="10">
        <f t="shared" si="42"/>
        <v>43447.25</v>
      </c>
      <c r="N664" t="b">
        <v>0</v>
      </c>
      <c r="O664" t="b">
        <v>0</v>
      </c>
      <c r="P664" t="s">
        <v>33</v>
      </c>
      <c r="Q664" s="6">
        <f t="shared" si="43"/>
        <v>97.868131868131869</v>
      </c>
      <c r="R664" s="31">
        <f t="shared" si="40"/>
        <v>67.984732824427482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 s="19">
        <v>10000</v>
      </c>
      <c r="E665" s="19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1"/>
        <v>40458.208333333336</v>
      </c>
      <c r="L665">
        <v>1288414800</v>
      </c>
      <c r="M665" s="10">
        <f t="shared" si="42"/>
        <v>40481.208333333336</v>
      </c>
      <c r="N665" t="b">
        <v>0</v>
      </c>
      <c r="O665" t="b">
        <v>0</v>
      </c>
      <c r="P665" t="s">
        <v>33</v>
      </c>
      <c r="Q665" s="6">
        <f t="shared" si="43"/>
        <v>77.239999999999995</v>
      </c>
      <c r="R665" s="31">
        <f t="shared" si="40"/>
        <v>88.781609195402297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 s="19">
        <v>79400</v>
      </c>
      <c r="E666" s="19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1"/>
        <v>40959.25</v>
      </c>
      <c r="L666">
        <v>1330581600</v>
      </c>
      <c r="M666" s="10">
        <f t="shared" si="42"/>
        <v>40969.25</v>
      </c>
      <c r="N666" t="b">
        <v>0</v>
      </c>
      <c r="O666" t="b">
        <v>0</v>
      </c>
      <c r="P666" t="s">
        <v>159</v>
      </c>
      <c r="Q666" s="6">
        <f t="shared" si="43"/>
        <v>33.464735516372798</v>
      </c>
      <c r="R666" s="31">
        <f t="shared" si="40"/>
        <v>24.99623706491063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 s="19">
        <v>5100</v>
      </c>
      <c r="E667" s="19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1"/>
        <v>40733.208333333336</v>
      </c>
      <c r="L667">
        <v>1311397200</v>
      </c>
      <c r="M667" s="10">
        <f t="shared" si="42"/>
        <v>40747.208333333336</v>
      </c>
      <c r="N667" t="b">
        <v>0</v>
      </c>
      <c r="O667" t="b">
        <v>1</v>
      </c>
      <c r="P667" t="s">
        <v>42</v>
      </c>
      <c r="Q667" s="6">
        <f t="shared" si="43"/>
        <v>239.58823529411765</v>
      </c>
      <c r="R667" s="31">
        <f t="shared" si="40"/>
        <v>44.922794117647058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 s="19">
        <v>3100</v>
      </c>
      <c r="E668" s="19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1"/>
        <v>41516.208333333336</v>
      </c>
      <c r="L668">
        <v>1378357200</v>
      </c>
      <c r="M668" s="10">
        <f t="shared" si="42"/>
        <v>41522.208333333336</v>
      </c>
      <c r="N668" t="b">
        <v>0</v>
      </c>
      <c r="O668" t="b">
        <v>1</v>
      </c>
      <c r="P668" t="s">
        <v>33</v>
      </c>
      <c r="Q668" s="6">
        <f t="shared" si="43"/>
        <v>64.032258064516128</v>
      </c>
      <c r="R668" s="31">
        <f t="shared" si="40"/>
        <v>79.400000000000006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 s="19">
        <v>6900</v>
      </c>
      <c r="E669" s="1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1"/>
        <v>41892.208333333336</v>
      </c>
      <c r="L669">
        <v>1411102800</v>
      </c>
      <c r="M669" s="10">
        <f t="shared" si="42"/>
        <v>41901.208333333336</v>
      </c>
      <c r="N669" t="b">
        <v>0</v>
      </c>
      <c r="O669" t="b">
        <v>0</v>
      </c>
      <c r="P669" t="s">
        <v>1029</v>
      </c>
      <c r="Q669" s="6">
        <f t="shared" si="43"/>
        <v>176.15942028985506</v>
      </c>
      <c r="R669" s="31">
        <f t="shared" si="40"/>
        <v>29.009546539379475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 s="19">
        <v>27500</v>
      </c>
      <c r="E670" s="19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1"/>
        <v>41122.208333333336</v>
      </c>
      <c r="L670">
        <v>1344834000</v>
      </c>
      <c r="M670" s="10">
        <f t="shared" si="42"/>
        <v>41134.208333333336</v>
      </c>
      <c r="N670" t="b">
        <v>0</v>
      </c>
      <c r="O670" t="b">
        <v>0</v>
      </c>
      <c r="P670" t="s">
        <v>33</v>
      </c>
      <c r="Q670" s="6">
        <f t="shared" si="43"/>
        <v>20.33818181818182</v>
      </c>
      <c r="R670" s="31">
        <f t="shared" si="40"/>
        <v>73.59210526315789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 s="19">
        <v>48800</v>
      </c>
      <c r="E671" s="19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1"/>
        <v>42912.208333333328</v>
      </c>
      <c r="L671">
        <v>1499230800</v>
      </c>
      <c r="M671" s="10">
        <f t="shared" si="42"/>
        <v>42921.208333333328</v>
      </c>
      <c r="N671" t="b">
        <v>0</v>
      </c>
      <c r="O671" t="b">
        <v>0</v>
      </c>
      <c r="P671" t="s">
        <v>33</v>
      </c>
      <c r="Q671" s="6">
        <f t="shared" si="43"/>
        <v>358.64754098360658</v>
      </c>
      <c r="R671" s="31">
        <f t="shared" si="40"/>
        <v>107.97038864898211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 s="19">
        <v>16200</v>
      </c>
      <c r="E672" s="19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1"/>
        <v>42425.25</v>
      </c>
      <c r="L672">
        <v>1457416800</v>
      </c>
      <c r="M672" s="10">
        <f t="shared" si="42"/>
        <v>42437.25</v>
      </c>
      <c r="N672" t="b">
        <v>0</v>
      </c>
      <c r="O672" t="b">
        <v>0</v>
      </c>
      <c r="P672" t="s">
        <v>60</v>
      </c>
      <c r="Q672" s="6">
        <f t="shared" si="43"/>
        <v>468.85802469135803</v>
      </c>
      <c r="R672" s="31">
        <f t="shared" si="40"/>
        <v>68.987284287011803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 s="19">
        <v>97600</v>
      </c>
      <c r="E673" s="19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1"/>
        <v>40390.208333333336</v>
      </c>
      <c r="L673">
        <v>1280898000</v>
      </c>
      <c r="M673" s="10">
        <f t="shared" si="42"/>
        <v>40394.208333333336</v>
      </c>
      <c r="N673" t="b">
        <v>0</v>
      </c>
      <c r="O673" t="b">
        <v>1</v>
      </c>
      <c r="P673" t="s">
        <v>33</v>
      </c>
      <c r="Q673" s="6">
        <f t="shared" si="43"/>
        <v>122.05635245901641</v>
      </c>
      <c r="R673" s="31">
        <f t="shared" si="40"/>
        <v>111.02236719478098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 s="19">
        <v>197900</v>
      </c>
      <c r="E674" s="19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1"/>
        <v>43180.208333333328</v>
      </c>
      <c r="L674">
        <v>1522472400</v>
      </c>
      <c r="M674" s="10">
        <f t="shared" si="42"/>
        <v>43190.208333333328</v>
      </c>
      <c r="N674" t="b">
        <v>0</v>
      </c>
      <c r="O674" t="b">
        <v>0</v>
      </c>
      <c r="P674" t="s">
        <v>33</v>
      </c>
      <c r="Q674" s="6">
        <f t="shared" si="43"/>
        <v>55.931783729156137</v>
      </c>
      <c r="R674" s="31">
        <f t="shared" si="40"/>
        <v>24.997515808491418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 s="19">
        <v>5600</v>
      </c>
      <c r="E675" s="19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1"/>
        <v>42475.208333333328</v>
      </c>
      <c r="L675">
        <v>1462510800</v>
      </c>
      <c r="M675" s="10">
        <f t="shared" si="42"/>
        <v>42496.208333333328</v>
      </c>
      <c r="N675" t="b">
        <v>0</v>
      </c>
      <c r="O675" t="b">
        <v>0</v>
      </c>
      <c r="P675" t="s">
        <v>60</v>
      </c>
      <c r="Q675" s="6">
        <f t="shared" si="43"/>
        <v>43.660714285714285</v>
      </c>
      <c r="R675" s="31">
        <f t="shared" si="40"/>
        <v>42.155172413793103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 s="19">
        <v>170700</v>
      </c>
      <c r="E676" s="19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1"/>
        <v>40774.208333333336</v>
      </c>
      <c r="L676">
        <v>1317790800</v>
      </c>
      <c r="M676" s="10">
        <f t="shared" si="42"/>
        <v>40821.208333333336</v>
      </c>
      <c r="N676" t="b">
        <v>0</v>
      </c>
      <c r="O676" t="b">
        <v>0</v>
      </c>
      <c r="P676" t="s">
        <v>122</v>
      </c>
      <c r="Q676" s="6">
        <f t="shared" si="43"/>
        <v>33.53837141183363</v>
      </c>
      <c r="R676" s="31">
        <f t="shared" si="40"/>
        <v>47.003284072249592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 s="19">
        <v>9700</v>
      </c>
      <c r="E677" s="19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1"/>
        <v>43719.208333333328</v>
      </c>
      <c r="L677">
        <v>1568782800</v>
      </c>
      <c r="M677" s="10">
        <f t="shared" si="42"/>
        <v>43726.208333333328</v>
      </c>
      <c r="N677" t="b">
        <v>0</v>
      </c>
      <c r="O677" t="b">
        <v>0</v>
      </c>
      <c r="P677" t="s">
        <v>1029</v>
      </c>
      <c r="Q677" s="6">
        <f t="shared" si="43"/>
        <v>122.97938144329896</v>
      </c>
      <c r="R677" s="31">
        <f t="shared" si="40"/>
        <v>36.0392749244713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 s="19">
        <v>62300</v>
      </c>
      <c r="E678" s="19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1"/>
        <v>41178.208333333336</v>
      </c>
      <c r="L678">
        <v>1349413200</v>
      </c>
      <c r="M678" s="10">
        <f t="shared" si="42"/>
        <v>41187.208333333336</v>
      </c>
      <c r="N678" t="b">
        <v>0</v>
      </c>
      <c r="O678" t="b">
        <v>0</v>
      </c>
      <c r="P678" t="s">
        <v>122</v>
      </c>
      <c r="Q678" s="6">
        <f t="shared" si="43"/>
        <v>189.74959871589084</v>
      </c>
      <c r="R678" s="31">
        <f t="shared" si="40"/>
        <v>101.03760683760684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 s="19">
        <v>5300</v>
      </c>
      <c r="E679" s="1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1"/>
        <v>42561.208333333328</v>
      </c>
      <c r="L679">
        <v>1472446800</v>
      </c>
      <c r="M679" s="10">
        <f t="shared" si="42"/>
        <v>42611.208333333328</v>
      </c>
      <c r="N679" t="b">
        <v>0</v>
      </c>
      <c r="O679" t="b">
        <v>0</v>
      </c>
      <c r="P679" t="s">
        <v>119</v>
      </c>
      <c r="Q679" s="6">
        <f t="shared" si="43"/>
        <v>83.622641509433961</v>
      </c>
      <c r="R679" s="31">
        <f t="shared" si="40"/>
        <v>39.927927927927925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 s="19">
        <v>99500</v>
      </c>
      <c r="E680" s="19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1"/>
        <v>43484.25</v>
      </c>
      <c r="L680">
        <v>1548050400</v>
      </c>
      <c r="M680" s="10">
        <f t="shared" si="42"/>
        <v>43486.25</v>
      </c>
      <c r="N680" t="b">
        <v>0</v>
      </c>
      <c r="O680" t="b">
        <v>0</v>
      </c>
      <c r="P680" t="s">
        <v>53</v>
      </c>
      <c r="Q680" s="6">
        <f t="shared" si="43"/>
        <v>17.968844221105527</v>
      </c>
      <c r="R680" s="31">
        <f t="shared" si="40"/>
        <v>83.158139534883716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 s="19">
        <v>1400</v>
      </c>
      <c r="E681" s="19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1"/>
        <v>43756.208333333328</v>
      </c>
      <c r="L681">
        <v>1571806800</v>
      </c>
      <c r="M681" s="10">
        <f t="shared" si="42"/>
        <v>43761.208333333328</v>
      </c>
      <c r="N681" t="b">
        <v>0</v>
      </c>
      <c r="O681" t="b">
        <v>1</v>
      </c>
      <c r="P681" t="s">
        <v>17</v>
      </c>
      <c r="Q681" s="6">
        <f t="shared" si="43"/>
        <v>1036.5</v>
      </c>
      <c r="R681" s="31">
        <f t="shared" si="40"/>
        <v>39.97520661157025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 s="19">
        <v>145600</v>
      </c>
      <c r="E682" s="19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1"/>
        <v>43813.25</v>
      </c>
      <c r="L682">
        <v>1576476000</v>
      </c>
      <c r="M682" s="10">
        <f t="shared" si="42"/>
        <v>43815.25</v>
      </c>
      <c r="N682" t="b">
        <v>0</v>
      </c>
      <c r="O682" t="b">
        <v>1</v>
      </c>
      <c r="P682" t="s">
        <v>292</v>
      </c>
      <c r="Q682" s="6">
        <f t="shared" si="43"/>
        <v>97.405219780219781</v>
      </c>
      <c r="R682" s="31">
        <f t="shared" si="40"/>
        <v>47.993908629441627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 s="19">
        <v>184100</v>
      </c>
      <c r="E683" s="19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1"/>
        <v>40898.25</v>
      </c>
      <c r="L683">
        <v>1324965600</v>
      </c>
      <c r="M683" s="10">
        <f t="shared" si="42"/>
        <v>40904.25</v>
      </c>
      <c r="N683" t="b">
        <v>0</v>
      </c>
      <c r="O683" t="b">
        <v>0</v>
      </c>
      <c r="P683" t="s">
        <v>33</v>
      </c>
      <c r="Q683" s="6">
        <f t="shared" si="43"/>
        <v>86.386203150461711</v>
      </c>
      <c r="R683" s="31">
        <f t="shared" si="40"/>
        <v>95.978877489438744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 s="19">
        <v>5400</v>
      </c>
      <c r="E684" s="19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1"/>
        <v>41619.25</v>
      </c>
      <c r="L684">
        <v>1387519200</v>
      </c>
      <c r="M684" s="10">
        <f t="shared" si="42"/>
        <v>41628.25</v>
      </c>
      <c r="N684" t="b">
        <v>0</v>
      </c>
      <c r="O684" t="b">
        <v>0</v>
      </c>
      <c r="P684" t="s">
        <v>33</v>
      </c>
      <c r="Q684" s="6">
        <f t="shared" si="43"/>
        <v>150.16666666666666</v>
      </c>
      <c r="R684" s="31">
        <f t="shared" si="40"/>
        <v>78.728155339805824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 s="19">
        <v>2300</v>
      </c>
      <c r="E685" s="19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1"/>
        <v>43359.208333333328</v>
      </c>
      <c r="L685">
        <v>1537246800</v>
      </c>
      <c r="M685" s="10">
        <f t="shared" si="42"/>
        <v>43361.208333333328</v>
      </c>
      <c r="N685" t="b">
        <v>0</v>
      </c>
      <c r="O685" t="b">
        <v>0</v>
      </c>
      <c r="P685" t="s">
        <v>33</v>
      </c>
      <c r="Q685" s="6">
        <f t="shared" si="43"/>
        <v>358.43478260869563</v>
      </c>
      <c r="R685" s="31">
        <f t="shared" si="40"/>
        <v>56.081632653061227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 s="19">
        <v>1400</v>
      </c>
      <c r="E686" s="19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1"/>
        <v>40358.208333333336</v>
      </c>
      <c r="L686">
        <v>1279515600</v>
      </c>
      <c r="M686" s="10">
        <f t="shared" si="42"/>
        <v>40378.208333333336</v>
      </c>
      <c r="N686" t="b">
        <v>0</v>
      </c>
      <c r="O686" t="b">
        <v>0</v>
      </c>
      <c r="P686" t="s">
        <v>68</v>
      </c>
      <c r="Q686" s="6">
        <f t="shared" si="43"/>
        <v>542.85714285714289</v>
      </c>
      <c r="R686" s="31">
        <f t="shared" si="40"/>
        <v>69.090909090909093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 s="19">
        <v>140000</v>
      </c>
      <c r="E687" s="19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1"/>
        <v>42239.208333333328</v>
      </c>
      <c r="L687">
        <v>1442379600</v>
      </c>
      <c r="M687" s="10">
        <f t="shared" si="42"/>
        <v>42263.208333333328</v>
      </c>
      <c r="N687" t="b">
        <v>0</v>
      </c>
      <c r="O687" t="b">
        <v>0</v>
      </c>
      <c r="P687" t="s">
        <v>33</v>
      </c>
      <c r="Q687" s="6">
        <f t="shared" si="43"/>
        <v>67.500714285714281</v>
      </c>
      <c r="R687" s="31">
        <f t="shared" si="40"/>
        <v>102.05291576673866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 s="19">
        <v>7500</v>
      </c>
      <c r="E688" s="19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1"/>
        <v>43186.208333333328</v>
      </c>
      <c r="L688">
        <v>1523077200</v>
      </c>
      <c r="M688" s="10">
        <f t="shared" si="42"/>
        <v>43197.208333333328</v>
      </c>
      <c r="N688" t="b">
        <v>0</v>
      </c>
      <c r="O688" t="b">
        <v>0</v>
      </c>
      <c r="P688" t="s">
        <v>65</v>
      </c>
      <c r="Q688" s="6">
        <f t="shared" si="43"/>
        <v>191.74666666666667</v>
      </c>
      <c r="R688" s="31">
        <f t="shared" si="40"/>
        <v>107.32089552238806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 s="19">
        <v>1500</v>
      </c>
      <c r="E689" s="1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1"/>
        <v>42806.25</v>
      </c>
      <c r="L689">
        <v>1489554000</v>
      </c>
      <c r="M689" s="10">
        <f t="shared" si="42"/>
        <v>42809.208333333328</v>
      </c>
      <c r="N689" t="b">
        <v>0</v>
      </c>
      <c r="O689" t="b">
        <v>0</v>
      </c>
      <c r="P689" t="s">
        <v>33</v>
      </c>
      <c r="Q689" s="6">
        <f t="shared" si="43"/>
        <v>932</v>
      </c>
      <c r="R689" s="31">
        <f t="shared" si="40"/>
        <v>51.970260223048328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 s="19">
        <v>2900</v>
      </c>
      <c r="E690" s="19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1"/>
        <v>43475.25</v>
      </c>
      <c r="L690">
        <v>1548482400</v>
      </c>
      <c r="M690" s="10">
        <f t="shared" si="42"/>
        <v>43491.25</v>
      </c>
      <c r="N690" t="b">
        <v>0</v>
      </c>
      <c r="O690" t="b">
        <v>1</v>
      </c>
      <c r="P690" t="s">
        <v>269</v>
      </c>
      <c r="Q690" s="6">
        <f t="shared" si="43"/>
        <v>429.27586206896552</v>
      </c>
      <c r="R690" s="31">
        <f t="shared" si="40"/>
        <v>71.137142857142862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 s="19">
        <v>7300</v>
      </c>
      <c r="E691" s="19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1"/>
        <v>41576.208333333336</v>
      </c>
      <c r="L691">
        <v>1384063200</v>
      </c>
      <c r="M691" s="10">
        <f t="shared" si="42"/>
        <v>41588.25</v>
      </c>
      <c r="N691" t="b">
        <v>0</v>
      </c>
      <c r="O691" t="b">
        <v>0</v>
      </c>
      <c r="P691" t="s">
        <v>28</v>
      </c>
      <c r="Q691" s="6">
        <f t="shared" si="43"/>
        <v>100.65753424657535</v>
      </c>
      <c r="R691" s="31">
        <f t="shared" si="40"/>
        <v>106.49275362318841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 s="19">
        <v>3600</v>
      </c>
      <c r="E692" s="19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1"/>
        <v>40874.25</v>
      </c>
      <c r="L692">
        <v>1322892000</v>
      </c>
      <c r="M692" s="10">
        <f t="shared" si="42"/>
        <v>40880.25</v>
      </c>
      <c r="N692" t="b">
        <v>0</v>
      </c>
      <c r="O692" t="b">
        <v>1</v>
      </c>
      <c r="P692" t="s">
        <v>42</v>
      </c>
      <c r="Q692" s="6">
        <f t="shared" si="43"/>
        <v>226.61111111111109</v>
      </c>
      <c r="R692" s="31">
        <f t="shared" si="40"/>
        <v>42.93684210526316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 s="19">
        <v>5000</v>
      </c>
      <c r="E693" s="19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1"/>
        <v>41185.208333333336</v>
      </c>
      <c r="L693">
        <v>1350709200</v>
      </c>
      <c r="M693" s="10">
        <f t="shared" si="42"/>
        <v>41202.208333333336</v>
      </c>
      <c r="N693" t="b">
        <v>1</v>
      </c>
      <c r="O693" t="b">
        <v>1</v>
      </c>
      <c r="P693" t="s">
        <v>42</v>
      </c>
      <c r="Q693" s="6">
        <f t="shared" si="43"/>
        <v>142.38</v>
      </c>
      <c r="R693" s="31">
        <f t="shared" si="40"/>
        <v>30.037974683544302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 s="19">
        <v>6000</v>
      </c>
      <c r="E694" s="19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1"/>
        <v>43655.208333333328</v>
      </c>
      <c r="L694">
        <v>1564203600</v>
      </c>
      <c r="M694" s="10">
        <f t="shared" si="42"/>
        <v>43673.208333333328</v>
      </c>
      <c r="N694" t="b">
        <v>0</v>
      </c>
      <c r="O694" t="b">
        <v>0</v>
      </c>
      <c r="P694" t="s">
        <v>23</v>
      </c>
      <c r="Q694" s="6">
        <f t="shared" si="43"/>
        <v>90.633333333333326</v>
      </c>
      <c r="R694" s="31">
        <f t="shared" si="40"/>
        <v>70.623376623376629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 s="19">
        <v>180400</v>
      </c>
      <c r="E695" s="19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1"/>
        <v>43025.208333333328</v>
      </c>
      <c r="L695">
        <v>1509685200</v>
      </c>
      <c r="M695" s="10">
        <f t="shared" si="42"/>
        <v>43042.208333333328</v>
      </c>
      <c r="N695" t="b">
        <v>0</v>
      </c>
      <c r="O695" t="b">
        <v>0</v>
      </c>
      <c r="P695" t="s">
        <v>33</v>
      </c>
      <c r="Q695" s="6">
        <f t="shared" si="43"/>
        <v>63.966740576496676</v>
      </c>
      <c r="R695" s="31">
        <f t="shared" ref="R695:R758" si="44">(E695/G695)</f>
        <v>66.016018306636155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 s="19">
        <v>9100</v>
      </c>
      <c r="E696" s="19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1"/>
        <v>43066.25</v>
      </c>
      <c r="L696">
        <v>1514959200</v>
      </c>
      <c r="M696" s="10">
        <f t="shared" si="42"/>
        <v>43103.25</v>
      </c>
      <c r="N696" t="b">
        <v>0</v>
      </c>
      <c r="O696" t="b">
        <v>0</v>
      </c>
      <c r="P696" t="s">
        <v>33</v>
      </c>
      <c r="Q696" s="6">
        <f t="shared" si="43"/>
        <v>84.131868131868131</v>
      </c>
      <c r="R696" s="31">
        <f t="shared" si="44"/>
        <v>96.911392405063296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 s="19">
        <v>9200</v>
      </c>
      <c r="E697" s="19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1"/>
        <v>42322.25</v>
      </c>
      <c r="L697">
        <v>1448863200</v>
      </c>
      <c r="M697" s="10">
        <f t="shared" si="42"/>
        <v>42338.25</v>
      </c>
      <c r="N697" t="b">
        <v>1</v>
      </c>
      <c r="O697" t="b">
        <v>0</v>
      </c>
      <c r="P697" t="s">
        <v>23</v>
      </c>
      <c r="Q697" s="6">
        <f t="shared" si="43"/>
        <v>133.93478260869566</v>
      </c>
      <c r="R697" s="31">
        <f t="shared" si="44"/>
        <v>62.867346938775512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 s="19">
        <v>164100</v>
      </c>
      <c r="E698" s="19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1"/>
        <v>42114.208333333328</v>
      </c>
      <c r="L698">
        <v>1429592400</v>
      </c>
      <c r="M698" s="10">
        <f t="shared" si="42"/>
        <v>42115.208333333328</v>
      </c>
      <c r="N698" t="b">
        <v>0</v>
      </c>
      <c r="O698" t="b">
        <v>1</v>
      </c>
      <c r="P698" t="s">
        <v>33</v>
      </c>
      <c r="Q698" s="6">
        <f t="shared" si="43"/>
        <v>59.042047531992694</v>
      </c>
      <c r="R698" s="31">
        <f t="shared" si="44"/>
        <v>108.98537682789652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 s="19">
        <v>128900</v>
      </c>
      <c r="E699" s="1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1"/>
        <v>43190.208333333328</v>
      </c>
      <c r="L699">
        <v>1522645200</v>
      </c>
      <c r="M699" s="10">
        <f t="shared" si="42"/>
        <v>43192.208333333328</v>
      </c>
      <c r="N699" t="b">
        <v>0</v>
      </c>
      <c r="O699" t="b">
        <v>0</v>
      </c>
      <c r="P699" t="s">
        <v>50</v>
      </c>
      <c r="Q699" s="6">
        <f t="shared" si="43"/>
        <v>152.80062063615205</v>
      </c>
      <c r="R699" s="31">
        <f t="shared" si="44"/>
        <v>26.999314599040439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 s="19">
        <v>42100</v>
      </c>
      <c r="E700" s="19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1"/>
        <v>40871.25</v>
      </c>
      <c r="L700">
        <v>1323324000</v>
      </c>
      <c r="M700" s="10">
        <f t="shared" si="42"/>
        <v>40885.25</v>
      </c>
      <c r="N700" t="b">
        <v>0</v>
      </c>
      <c r="O700" t="b">
        <v>0</v>
      </c>
      <c r="P700" t="s">
        <v>65</v>
      </c>
      <c r="Q700" s="6">
        <f t="shared" si="43"/>
        <v>446.69121140142522</v>
      </c>
      <c r="R700" s="31">
        <f t="shared" si="44"/>
        <v>65.004147943311438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 s="19">
        <v>7400</v>
      </c>
      <c r="E701" s="19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1"/>
        <v>43641.208333333328</v>
      </c>
      <c r="L701">
        <v>1561525200</v>
      </c>
      <c r="M701" s="10">
        <f t="shared" si="42"/>
        <v>43642.208333333328</v>
      </c>
      <c r="N701" t="b">
        <v>0</v>
      </c>
      <c r="O701" t="b">
        <v>0</v>
      </c>
      <c r="P701" t="s">
        <v>53</v>
      </c>
      <c r="Q701" s="6">
        <f t="shared" si="43"/>
        <v>84.391891891891888</v>
      </c>
      <c r="R701" s="31">
        <f t="shared" si="44"/>
        <v>111.51785714285714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 s="19">
        <v>100</v>
      </c>
      <c r="E702" s="19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1"/>
        <v>40203.25</v>
      </c>
      <c r="L702">
        <v>1265695200</v>
      </c>
      <c r="M702" s="10">
        <f t="shared" si="42"/>
        <v>40218.25</v>
      </c>
      <c r="N702" t="b">
        <v>0</v>
      </c>
      <c r="O702" t="b">
        <v>0</v>
      </c>
      <c r="P702" t="s">
        <v>65</v>
      </c>
      <c r="Q702" s="6">
        <f t="shared" si="43"/>
        <v>3</v>
      </c>
      <c r="R702" s="31">
        <f t="shared" si="44"/>
        <v>3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 s="19">
        <v>52000</v>
      </c>
      <c r="E703" s="19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1"/>
        <v>40629.208333333336</v>
      </c>
      <c r="L703">
        <v>1301806800</v>
      </c>
      <c r="M703" s="10">
        <f t="shared" si="42"/>
        <v>40636.208333333336</v>
      </c>
      <c r="N703" t="b">
        <v>1</v>
      </c>
      <c r="O703" t="b">
        <v>0</v>
      </c>
      <c r="P703" t="s">
        <v>33</v>
      </c>
      <c r="Q703" s="6">
        <f t="shared" si="43"/>
        <v>175.02692307692308</v>
      </c>
      <c r="R703" s="31">
        <f t="shared" si="44"/>
        <v>110.99268292682927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 s="19">
        <v>8700</v>
      </c>
      <c r="E704" s="19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1"/>
        <v>41477.208333333336</v>
      </c>
      <c r="L704">
        <v>1374901200</v>
      </c>
      <c r="M704" s="10">
        <f t="shared" si="42"/>
        <v>41482.208333333336</v>
      </c>
      <c r="N704" t="b">
        <v>0</v>
      </c>
      <c r="O704" t="b">
        <v>0</v>
      </c>
      <c r="P704" t="s">
        <v>65</v>
      </c>
      <c r="Q704" s="6">
        <f t="shared" si="43"/>
        <v>54.137931034482754</v>
      </c>
      <c r="R704" s="31">
        <f t="shared" si="44"/>
        <v>56.746987951807228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 s="19">
        <v>63400</v>
      </c>
      <c r="E705" s="19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1"/>
        <v>41020.208333333336</v>
      </c>
      <c r="L705">
        <v>1336453200</v>
      </c>
      <c r="M705" s="10">
        <f t="shared" si="42"/>
        <v>41037.208333333336</v>
      </c>
      <c r="N705" t="b">
        <v>1</v>
      </c>
      <c r="O705" t="b">
        <v>1</v>
      </c>
      <c r="P705" t="s">
        <v>206</v>
      </c>
      <c r="Q705" s="6">
        <f t="shared" si="43"/>
        <v>311.87381703470032</v>
      </c>
      <c r="R705" s="31">
        <f t="shared" si="44"/>
        <v>97.020608439646708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 s="19">
        <v>8700</v>
      </c>
      <c r="E706" s="19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ref="K706:K769" si="45">(((J706/60)/60)/24)+DATE(1970,1,1)</f>
        <v>42555.208333333328</v>
      </c>
      <c r="L706">
        <v>1468904400</v>
      </c>
      <c r="M706" s="10">
        <f t="shared" ref="M706:M769" si="46">(((L706/60)/60)/24)+DATE(1970,1,1)</f>
        <v>42570.208333333328</v>
      </c>
      <c r="N706" t="b">
        <v>0</v>
      </c>
      <c r="O706" t="b">
        <v>0</v>
      </c>
      <c r="P706" t="s">
        <v>71</v>
      </c>
      <c r="Q706" s="6">
        <f t="shared" ref="Q706:Q769" si="47">E706/D706*100</f>
        <v>122.78160919540231</v>
      </c>
      <c r="R706" s="31">
        <f t="shared" si="44"/>
        <v>92.08620689655173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 s="19">
        <v>169700</v>
      </c>
      <c r="E707" s="19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si="45"/>
        <v>41619.25</v>
      </c>
      <c r="L707">
        <v>1387087200</v>
      </c>
      <c r="M707" s="10">
        <f t="shared" si="46"/>
        <v>41623.25</v>
      </c>
      <c r="N707" t="b">
        <v>0</v>
      </c>
      <c r="O707" t="b">
        <v>0</v>
      </c>
      <c r="P707" t="s">
        <v>68</v>
      </c>
      <c r="Q707" s="6">
        <f t="shared" si="47"/>
        <v>99.026517383618156</v>
      </c>
      <c r="R707" s="31">
        <f t="shared" si="44"/>
        <v>82.986666666666665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 s="19">
        <v>108400</v>
      </c>
      <c r="E708" s="19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5"/>
        <v>43471.25</v>
      </c>
      <c r="L708">
        <v>1547445600</v>
      </c>
      <c r="M708" s="10">
        <f t="shared" si="46"/>
        <v>43479.25</v>
      </c>
      <c r="N708" t="b">
        <v>0</v>
      </c>
      <c r="O708" t="b">
        <v>1</v>
      </c>
      <c r="P708" t="s">
        <v>28</v>
      </c>
      <c r="Q708" s="6">
        <f t="shared" si="47"/>
        <v>127.84686346863469</v>
      </c>
      <c r="R708" s="31">
        <f t="shared" si="44"/>
        <v>103.03791821561339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 s="19">
        <v>7300</v>
      </c>
      <c r="E709" s="1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5"/>
        <v>43442.25</v>
      </c>
      <c r="L709">
        <v>1547359200</v>
      </c>
      <c r="M709" s="10">
        <f t="shared" si="46"/>
        <v>43478.25</v>
      </c>
      <c r="N709" t="b">
        <v>0</v>
      </c>
      <c r="O709" t="b">
        <v>0</v>
      </c>
      <c r="P709" t="s">
        <v>53</v>
      </c>
      <c r="Q709" s="6">
        <f t="shared" si="47"/>
        <v>158.61643835616439</v>
      </c>
      <c r="R709" s="31">
        <f t="shared" si="44"/>
        <v>68.922619047619051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 s="19">
        <v>1700</v>
      </c>
      <c r="E710" s="19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5"/>
        <v>42877.208333333328</v>
      </c>
      <c r="L710">
        <v>1496293200</v>
      </c>
      <c r="M710" s="10">
        <f t="shared" si="46"/>
        <v>42887.208333333328</v>
      </c>
      <c r="N710" t="b">
        <v>0</v>
      </c>
      <c r="O710" t="b">
        <v>0</v>
      </c>
      <c r="P710" t="s">
        <v>33</v>
      </c>
      <c r="Q710" s="6">
        <f t="shared" si="47"/>
        <v>707.05882352941171</v>
      </c>
      <c r="R710" s="31">
        <f t="shared" si="44"/>
        <v>87.737226277372258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 s="19">
        <v>9800</v>
      </c>
      <c r="E711" s="19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5"/>
        <v>41018.208333333336</v>
      </c>
      <c r="L711">
        <v>1335416400</v>
      </c>
      <c r="M711" s="10">
        <f t="shared" si="46"/>
        <v>41025.208333333336</v>
      </c>
      <c r="N711" t="b">
        <v>0</v>
      </c>
      <c r="O711" t="b">
        <v>0</v>
      </c>
      <c r="P711" t="s">
        <v>33</v>
      </c>
      <c r="Q711" s="6">
        <f t="shared" si="47"/>
        <v>142.38775510204081</v>
      </c>
      <c r="R711" s="31">
        <f t="shared" si="44"/>
        <v>75.021505376344081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 s="19">
        <v>4300</v>
      </c>
      <c r="E712" s="19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5"/>
        <v>43295.208333333328</v>
      </c>
      <c r="L712">
        <v>1532149200</v>
      </c>
      <c r="M712" s="10">
        <f t="shared" si="46"/>
        <v>43302.208333333328</v>
      </c>
      <c r="N712" t="b">
        <v>0</v>
      </c>
      <c r="O712" t="b">
        <v>1</v>
      </c>
      <c r="P712" t="s">
        <v>33</v>
      </c>
      <c r="Q712" s="6">
        <f t="shared" si="47"/>
        <v>147.86046511627907</v>
      </c>
      <c r="R712" s="31">
        <f t="shared" si="44"/>
        <v>50.863999999999997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 s="19">
        <v>6200</v>
      </c>
      <c r="E713" s="19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5"/>
        <v>42393.25</v>
      </c>
      <c r="L713">
        <v>1453788000</v>
      </c>
      <c r="M713" s="10">
        <f t="shared" si="46"/>
        <v>42395.25</v>
      </c>
      <c r="N713" t="b">
        <v>1</v>
      </c>
      <c r="O713" t="b">
        <v>1</v>
      </c>
      <c r="P713" t="s">
        <v>33</v>
      </c>
      <c r="Q713" s="6">
        <f t="shared" si="47"/>
        <v>20.322580645161288</v>
      </c>
      <c r="R713" s="31">
        <f t="shared" si="44"/>
        <v>90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 s="19">
        <v>800</v>
      </c>
      <c r="E714" s="19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5"/>
        <v>42559.208333333328</v>
      </c>
      <c r="L714">
        <v>1471496400</v>
      </c>
      <c r="M714" s="10">
        <f t="shared" si="46"/>
        <v>42600.208333333328</v>
      </c>
      <c r="N714" t="b">
        <v>0</v>
      </c>
      <c r="O714" t="b">
        <v>0</v>
      </c>
      <c r="P714" t="s">
        <v>33</v>
      </c>
      <c r="Q714" s="6">
        <f t="shared" si="47"/>
        <v>1840.625</v>
      </c>
      <c r="R714" s="31">
        <f t="shared" si="44"/>
        <v>72.896039603960389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 s="19">
        <v>6900</v>
      </c>
      <c r="E715" s="19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5"/>
        <v>42604.208333333328</v>
      </c>
      <c r="L715">
        <v>1472878800</v>
      </c>
      <c r="M715" s="10">
        <f t="shared" si="46"/>
        <v>42616.208333333328</v>
      </c>
      <c r="N715" t="b">
        <v>0</v>
      </c>
      <c r="O715" t="b">
        <v>0</v>
      </c>
      <c r="P715" t="s">
        <v>133</v>
      </c>
      <c r="Q715" s="6">
        <f t="shared" si="47"/>
        <v>161.94202898550725</v>
      </c>
      <c r="R715" s="31">
        <f t="shared" si="44"/>
        <v>108.48543689320388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 s="19">
        <v>38500</v>
      </c>
      <c r="E716" s="19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5"/>
        <v>41870.208333333336</v>
      </c>
      <c r="L716">
        <v>1408510800</v>
      </c>
      <c r="M716" s="10">
        <f t="shared" si="46"/>
        <v>41871.208333333336</v>
      </c>
      <c r="N716" t="b">
        <v>0</v>
      </c>
      <c r="O716" t="b">
        <v>0</v>
      </c>
      <c r="P716" t="s">
        <v>23</v>
      </c>
      <c r="Q716" s="6">
        <f t="shared" si="47"/>
        <v>472.82077922077923</v>
      </c>
      <c r="R716" s="31">
        <f t="shared" si="44"/>
        <v>101.98095238095237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 s="19">
        <v>118000</v>
      </c>
      <c r="E717" s="19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5"/>
        <v>40397.208333333336</v>
      </c>
      <c r="L717">
        <v>1281589200</v>
      </c>
      <c r="M717" s="10">
        <f t="shared" si="46"/>
        <v>40402.208333333336</v>
      </c>
      <c r="N717" t="b">
        <v>0</v>
      </c>
      <c r="O717" t="b">
        <v>0</v>
      </c>
      <c r="P717" t="s">
        <v>292</v>
      </c>
      <c r="Q717" s="6">
        <f t="shared" si="47"/>
        <v>24.466101694915253</v>
      </c>
      <c r="R717" s="31">
        <f t="shared" si="44"/>
        <v>44.009146341463413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 s="19">
        <v>2000</v>
      </c>
      <c r="E718" s="19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5"/>
        <v>41465.208333333336</v>
      </c>
      <c r="L718">
        <v>1375851600</v>
      </c>
      <c r="M718" s="10">
        <f t="shared" si="46"/>
        <v>41493.208333333336</v>
      </c>
      <c r="N718" t="b">
        <v>0</v>
      </c>
      <c r="O718" t="b">
        <v>1</v>
      </c>
      <c r="P718" t="s">
        <v>33</v>
      </c>
      <c r="Q718" s="6">
        <f t="shared" si="47"/>
        <v>517.65</v>
      </c>
      <c r="R718" s="31">
        <f t="shared" si="44"/>
        <v>65.942675159235662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 s="19">
        <v>5600</v>
      </c>
      <c r="E719" s="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5"/>
        <v>40777.208333333336</v>
      </c>
      <c r="L719">
        <v>1315803600</v>
      </c>
      <c r="M719" s="10">
        <f t="shared" si="46"/>
        <v>40798.208333333336</v>
      </c>
      <c r="N719" t="b">
        <v>0</v>
      </c>
      <c r="O719" t="b">
        <v>0</v>
      </c>
      <c r="P719" t="s">
        <v>42</v>
      </c>
      <c r="Q719" s="6">
        <f t="shared" si="47"/>
        <v>247.64285714285714</v>
      </c>
      <c r="R719" s="31">
        <f t="shared" si="44"/>
        <v>24.987387387387386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 s="19">
        <v>8300</v>
      </c>
      <c r="E720" s="19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5"/>
        <v>41442.208333333336</v>
      </c>
      <c r="L720">
        <v>1373691600</v>
      </c>
      <c r="M720" s="10">
        <f t="shared" si="46"/>
        <v>41468.208333333336</v>
      </c>
      <c r="N720" t="b">
        <v>0</v>
      </c>
      <c r="O720" t="b">
        <v>0</v>
      </c>
      <c r="P720" t="s">
        <v>65</v>
      </c>
      <c r="Q720" s="6">
        <f t="shared" si="47"/>
        <v>100.20481927710843</v>
      </c>
      <c r="R720" s="31">
        <f t="shared" si="44"/>
        <v>28.003367003367003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 s="19">
        <v>6900</v>
      </c>
      <c r="E721" s="19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5"/>
        <v>41058.208333333336</v>
      </c>
      <c r="L721">
        <v>1339218000</v>
      </c>
      <c r="M721" s="10">
        <f t="shared" si="46"/>
        <v>41069.208333333336</v>
      </c>
      <c r="N721" t="b">
        <v>0</v>
      </c>
      <c r="O721" t="b">
        <v>0</v>
      </c>
      <c r="P721" t="s">
        <v>119</v>
      </c>
      <c r="Q721" s="6">
        <f t="shared" si="47"/>
        <v>153</v>
      </c>
      <c r="R721" s="31">
        <f t="shared" si="44"/>
        <v>85.829268292682926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 s="19">
        <v>8700</v>
      </c>
      <c r="E722" s="19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5"/>
        <v>43152.25</v>
      </c>
      <c r="L722">
        <v>1520402400</v>
      </c>
      <c r="M722" s="10">
        <f t="shared" si="46"/>
        <v>43166.25</v>
      </c>
      <c r="N722" t="b">
        <v>0</v>
      </c>
      <c r="O722" t="b">
        <v>1</v>
      </c>
      <c r="P722" t="s">
        <v>33</v>
      </c>
      <c r="Q722" s="6">
        <f t="shared" si="47"/>
        <v>37.091954022988503</v>
      </c>
      <c r="R722" s="31">
        <f t="shared" si="44"/>
        <v>84.921052631578945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 s="19">
        <v>123600</v>
      </c>
      <c r="E723" s="19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5"/>
        <v>43194.208333333328</v>
      </c>
      <c r="L723">
        <v>1523336400</v>
      </c>
      <c r="M723" s="10">
        <f t="shared" si="46"/>
        <v>43200.208333333328</v>
      </c>
      <c r="N723" t="b">
        <v>0</v>
      </c>
      <c r="O723" t="b">
        <v>0</v>
      </c>
      <c r="P723" t="s">
        <v>23</v>
      </c>
      <c r="Q723" s="6">
        <f t="shared" si="47"/>
        <v>4.392394822006473</v>
      </c>
      <c r="R723" s="31">
        <f t="shared" si="44"/>
        <v>90.483333333333334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 s="19">
        <v>48500</v>
      </c>
      <c r="E724" s="19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5"/>
        <v>43045.25</v>
      </c>
      <c r="L724">
        <v>1512280800</v>
      </c>
      <c r="M724" s="10">
        <f t="shared" si="46"/>
        <v>43072.25</v>
      </c>
      <c r="N724" t="b">
        <v>0</v>
      </c>
      <c r="O724" t="b">
        <v>0</v>
      </c>
      <c r="P724" t="s">
        <v>42</v>
      </c>
      <c r="Q724" s="6">
        <f t="shared" si="47"/>
        <v>156.50721649484535</v>
      </c>
      <c r="R724" s="31">
        <f t="shared" si="44"/>
        <v>25.00197628458498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 s="19">
        <v>4900</v>
      </c>
      <c r="E725" s="19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5"/>
        <v>42431.25</v>
      </c>
      <c r="L725">
        <v>1458709200</v>
      </c>
      <c r="M725" s="10">
        <f t="shared" si="46"/>
        <v>42452.208333333328</v>
      </c>
      <c r="N725" t="b">
        <v>0</v>
      </c>
      <c r="O725" t="b">
        <v>0</v>
      </c>
      <c r="P725" t="s">
        <v>33</v>
      </c>
      <c r="Q725" s="6">
        <f t="shared" si="47"/>
        <v>270.40816326530609</v>
      </c>
      <c r="R725" s="31">
        <f t="shared" si="44"/>
        <v>92.013888888888886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 s="19">
        <v>8400</v>
      </c>
      <c r="E726" s="19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5"/>
        <v>41934.208333333336</v>
      </c>
      <c r="L726">
        <v>1414126800</v>
      </c>
      <c r="M726" s="10">
        <f t="shared" si="46"/>
        <v>41936.208333333336</v>
      </c>
      <c r="N726" t="b">
        <v>0</v>
      </c>
      <c r="O726" t="b">
        <v>1</v>
      </c>
      <c r="P726" t="s">
        <v>33</v>
      </c>
      <c r="Q726" s="6">
        <f t="shared" si="47"/>
        <v>134.05952380952382</v>
      </c>
      <c r="R726" s="31">
        <f t="shared" si="44"/>
        <v>93.066115702479337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 s="19">
        <v>193200</v>
      </c>
      <c r="E727" s="19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5"/>
        <v>41958.25</v>
      </c>
      <c r="L727">
        <v>1416204000</v>
      </c>
      <c r="M727" s="10">
        <f t="shared" si="46"/>
        <v>41960.25</v>
      </c>
      <c r="N727" t="b">
        <v>0</v>
      </c>
      <c r="O727" t="b">
        <v>0</v>
      </c>
      <c r="P727" t="s">
        <v>292</v>
      </c>
      <c r="Q727" s="6">
        <f t="shared" si="47"/>
        <v>50.398033126293996</v>
      </c>
      <c r="R727" s="31">
        <f t="shared" si="44"/>
        <v>61.008145363408524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 s="19">
        <v>54300</v>
      </c>
      <c r="E728" s="19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5"/>
        <v>40476.208333333336</v>
      </c>
      <c r="L728">
        <v>1288501200</v>
      </c>
      <c r="M728" s="10">
        <f t="shared" si="46"/>
        <v>40482.208333333336</v>
      </c>
      <c r="N728" t="b">
        <v>0</v>
      </c>
      <c r="O728" t="b">
        <v>1</v>
      </c>
      <c r="P728" t="s">
        <v>33</v>
      </c>
      <c r="Q728" s="6">
        <f t="shared" si="47"/>
        <v>88.815837937384899</v>
      </c>
      <c r="R728" s="31">
        <f t="shared" si="44"/>
        <v>92.036259541984734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 s="19">
        <v>8900</v>
      </c>
      <c r="E729" s="1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5"/>
        <v>43485.25</v>
      </c>
      <c r="L729">
        <v>1552971600</v>
      </c>
      <c r="M729" s="10">
        <f t="shared" si="46"/>
        <v>43543.208333333328</v>
      </c>
      <c r="N729" t="b">
        <v>0</v>
      </c>
      <c r="O729" t="b">
        <v>0</v>
      </c>
      <c r="P729" t="s">
        <v>28</v>
      </c>
      <c r="Q729" s="6">
        <f t="shared" si="47"/>
        <v>165</v>
      </c>
      <c r="R729" s="31">
        <f t="shared" si="44"/>
        <v>81.132596685082873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 s="19">
        <v>4200</v>
      </c>
      <c r="E730" s="19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5"/>
        <v>42515.208333333328</v>
      </c>
      <c r="L730">
        <v>1465102800</v>
      </c>
      <c r="M730" s="10">
        <f t="shared" si="46"/>
        <v>42526.208333333328</v>
      </c>
      <c r="N730" t="b">
        <v>0</v>
      </c>
      <c r="O730" t="b">
        <v>0</v>
      </c>
      <c r="P730" t="s">
        <v>33</v>
      </c>
      <c r="Q730" s="6">
        <f t="shared" si="47"/>
        <v>17.5</v>
      </c>
      <c r="R730" s="31">
        <f t="shared" si="44"/>
        <v>73.5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 s="19">
        <v>5600</v>
      </c>
      <c r="E731" s="19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5"/>
        <v>41309.25</v>
      </c>
      <c r="L731">
        <v>1360130400</v>
      </c>
      <c r="M731" s="10">
        <f t="shared" si="46"/>
        <v>41311.25</v>
      </c>
      <c r="N731" t="b">
        <v>0</v>
      </c>
      <c r="O731" t="b">
        <v>0</v>
      </c>
      <c r="P731" t="s">
        <v>53</v>
      </c>
      <c r="Q731" s="6">
        <f t="shared" si="47"/>
        <v>185.66071428571428</v>
      </c>
      <c r="R731" s="31">
        <f t="shared" si="44"/>
        <v>85.221311475409834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 s="19">
        <v>28800</v>
      </c>
      <c r="E732" s="19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5"/>
        <v>42147.208333333328</v>
      </c>
      <c r="L732">
        <v>1432875600</v>
      </c>
      <c r="M732" s="10">
        <f t="shared" si="46"/>
        <v>42153.208333333328</v>
      </c>
      <c r="N732" t="b">
        <v>0</v>
      </c>
      <c r="O732" t="b">
        <v>0</v>
      </c>
      <c r="P732" t="s">
        <v>65</v>
      </c>
      <c r="Q732" s="6">
        <f t="shared" si="47"/>
        <v>412.6631944444444</v>
      </c>
      <c r="R732" s="31">
        <f t="shared" si="44"/>
        <v>110.96825396825396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 s="19">
        <v>8000</v>
      </c>
      <c r="E733" s="19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5"/>
        <v>42939.208333333328</v>
      </c>
      <c r="L733">
        <v>1500872400</v>
      </c>
      <c r="M733" s="10">
        <f t="shared" si="46"/>
        <v>42940.208333333328</v>
      </c>
      <c r="N733" t="b">
        <v>0</v>
      </c>
      <c r="O733" t="b">
        <v>0</v>
      </c>
      <c r="P733" t="s">
        <v>28</v>
      </c>
      <c r="Q733" s="6">
        <f t="shared" si="47"/>
        <v>90.25</v>
      </c>
      <c r="R733" s="31">
        <f t="shared" si="44"/>
        <v>32.968036529680369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 s="19">
        <v>117000</v>
      </c>
      <c r="E734" s="19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5"/>
        <v>42816.208333333328</v>
      </c>
      <c r="L734">
        <v>1492146000</v>
      </c>
      <c r="M734" s="10">
        <f t="shared" si="46"/>
        <v>42839.208333333328</v>
      </c>
      <c r="N734" t="b">
        <v>0</v>
      </c>
      <c r="O734" t="b">
        <v>1</v>
      </c>
      <c r="P734" t="s">
        <v>23</v>
      </c>
      <c r="Q734" s="6">
        <f t="shared" si="47"/>
        <v>91.984615384615381</v>
      </c>
      <c r="R734" s="31">
        <f t="shared" si="44"/>
        <v>96.005352363960753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 s="19">
        <v>15800</v>
      </c>
      <c r="E735" s="19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5"/>
        <v>41844.208333333336</v>
      </c>
      <c r="L735">
        <v>1407301200</v>
      </c>
      <c r="M735" s="10">
        <f t="shared" si="46"/>
        <v>41857.208333333336</v>
      </c>
      <c r="N735" t="b">
        <v>0</v>
      </c>
      <c r="O735" t="b">
        <v>0</v>
      </c>
      <c r="P735" t="s">
        <v>148</v>
      </c>
      <c r="Q735" s="6">
        <f t="shared" si="47"/>
        <v>527.00632911392404</v>
      </c>
      <c r="R735" s="31">
        <f t="shared" si="44"/>
        <v>84.96632653061225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 s="19">
        <v>4200</v>
      </c>
      <c r="E736" s="19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5"/>
        <v>42763.25</v>
      </c>
      <c r="L736">
        <v>1486620000</v>
      </c>
      <c r="M736" s="10">
        <f t="shared" si="46"/>
        <v>42775.25</v>
      </c>
      <c r="N736" t="b">
        <v>0</v>
      </c>
      <c r="O736" t="b">
        <v>1</v>
      </c>
      <c r="P736" t="s">
        <v>33</v>
      </c>
      <c r="Q736" s="6">
        <f t="shared" si="47"/>
        <v>319.14285714285711</v>
      </c>
      <c r="R736" s="31">
        <f t="shared" si="44"/>
        <v>25.007462686567163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 s="19">
        <v>37100</v>
      </c>
      <c r="E737" s="19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5"/>
        <v>42459.208333333328</v>
      </c>
      <c r="L737">
        <v>1459918800</v>
      </c>
      <c r="M737" s="10">
        <f t="shared" si="46"/>
        <v>42466.208333333328</v>
      </c>
      <c r="N737" t="b">
        <v>0</v>
      </c>
      <c r="O737" t="b">
        <v>0</v>
      </c>
      <c r="P737" t="s">
        <v>122</v>
      </c>
      <c r="Q737" s="6">
        <f t="shared" si="47"/>
        <v>354.18867924528303</v>
      </c>
      <c r="R737" s="31">
        <f t="shared" si="44"/>
        <v>65.998995479658461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 s="19">
        <v>7700</v>
      </c>
      <c r="E738" s="19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5"/>
        <v>42055.25</v>
      </c>
      <c r="L738">
        <v>1424757600</v>
      </c>
      <c r="M738" s="10">
        <f t="shared" si="46"/>
        <v>42059.25</v>
      </c>
      <c r="N738" t="b">
        <v>0</v>
      </c>
      <c r="O738" t="b">
        <v>0</v>
      </c>
      <c r="P738" t="s">
        <v>68</v>
      </c>
      <c r="Q738" s="6">
        <f t="shared" si="47"/>
        <v>32.896103896103895</v>
      </c>
      <c r="R738" s="31">
        <f t="shared" si="44"/>
        <v>87.34482758620689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 s="19">
        <v>3700</v>
      </c>
      <c r="E739" s="1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5"/>
        <v>42685.25</v>
      </c>
      <c r="L739">
        <v>1479880800</v>
      </c>
      <c r="M739" s="10">
        <f t="shared" si="46"/>
        <v>42697.25</v>
      </c>
      <c r="N739" t="b">
        <v>0</v>
      </c>
      <c r="O739" t="b">
        <v>0</v>
      </c>
      <c r="P739" t="s">
        <v>60</v>
      </c>
      <c r="Q739" s="6">
        <f t="shared" si="47"/>
        <v>135.8918918918919</v>
      </c>
      <c r="R739" s="31">
        <f t="shared" si="44"/>
        <v>27.933333333333334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 s="19">
        <v>74700</v>
      </c>
      <c r="E740" s="19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5"/>
        <v>41959.25</v>
      </c>
      <c r="L740">
        <v>1418018400</v>
      </c>
      <c r="M740" s="10">
        <f t="shared" si="46"/>
        <v>41981.25</v>
      </c>
      <c r="N740" t="b">
        <v>0</v>
      </c>
      <c r="O740" t="b">
        <v>1</v>
      </c>
      <c r="P740" t="s">
        <v>33</v>
      </c>
      <c r="Q740" s="6">
        <f t="shared" si="47"/>
        <v>2.0843373493975905</v>
      </c>
      <c r="R740" s="31">
        <f t="shared" si="44"/>
        <v>103.8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 s="19">
        <v>10000</v>
      </c>
      <c r="E741" s="19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5"/>
        <v>41089.208333333336</v>
      </c>
      <c r="L741">
        <v>1341032400</v>
      </c>
      <c r="M741" s="10">
        <f t="shared" si="46"/>
        <v>41090.208333333336</v>
      </c>
      <c r="N741" t="b">
        <v>0</v>
      </c>
      <c r="O741" t="b">
        <v>0</v>
      </c>
      <c r="P741" t="s">
        <v>60</v>
      </c>
      <c r="Q741" s="6">
        <f t="shared" si="47"/>
        <v>61</v>
      </c>
      <c r="R741" s="31">
        <f t="shared" si="44"/>
        <v>31.937172774869111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 s="19">
        <v>5300</v>
      </c>
      <c r="E742" s="19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5"/>
        <v>42769.25</v>
      </c>
      <c r="L742">
        <v>1486360800</v>
      </c>
      <c r="M742" s="10">
        <f t="shared" si="46"/>
        <v>42772.25</v>
      </c>
      <c r="N742" t="b">
        <v>0</v>
      </c>
      <c r="O742" t="b">
        <v>0</v>
      </c>
      <c r="P742" t="s">
        <v>33</v>
      </c>
      <c r="Q742" s="6">
        <f t="shared" si="47"/>
        <v>30.037735849056602</v>
      </c>
      <c r="R742" s="31">
        <f t="shared" si="44"/>
        <v>99.5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 s="19">
        <v>1200</v>
      </c>
      <c r="E743" s="19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5"/>
        <v>40321.208333333336</v>
      </c>
      <c r="L743">
        <v>1274677200</v>
      </c>
      <c r="M743" s="10">
        <f t="shared" si="46"/>
        <v>40322.208333333336</v>
      </c>
      <c r="N743" t="b">
        <v>0</v>
      </c>
      <c r="O743" t="b">
        <v>0</v>
      </c>
      <c r="P743" t="s">
        <v>33</v>
      </c>
      <c r="Q743" s="6">
        <f t="shared" si="47"/>
        <v>1179.1666666666665</v>
      </c>
      <c r="R743" s="31">
        <f t="shared" si="44"/>
        <v>108.84615384615384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 s="19">
        <v>1200</v>
      </c>
      <c r="E744" s="19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5"/>
        <v>40197.25</v>
      </c>
      <c r="L744">
        <v>1267509600</v>
      </c>
      <c r="M744" s="10">
        <f t="shared" si="46"/>
        <v>40239.25</v>
      </c>
      <c r="N744" t="b">
        <v>0</v>
      </c>
      <c r="O744" t="b">
        <v>0</v>
      </c>
      <c r="P744" t="s">
        <v>50</v>
      </c>
      <c r="Q744" s="6">
        <f t="shared" si="47"/>
        <v>1126.0833333333335</v>
      </c>
      <c r="R744" s="31">
        <f t="shared" si="44"/>
        <v>110.76229508196721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 s="19">
        <v>3900</v>
      </c>
      <c r="E745" s="19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5"/>
        <v>42298.208333333328</v>
      </c>
      <c r="L745">
        <v>1445922000</v>
      </c>
      <c r="M745" s="10">
        <f t="shared" si="46"/>
        <v>42304.208333333328</v>
      </c>
      <c r="N745" t="b">
        <v>0</v>
      </c>
      <c r="O745" t="b">
        <v>1</v>
      </c>
      <c r="P745" t="s">
        <v>33</v>
      </c>
      <c r="Q745" s="6">
        <f t="shared" si="47"/>
        <v>12.923076923076923</v>
      </c>
      <c r="R745" s="31">
        <f t="shared" si="44"/>
        <v>29.647058823529413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 s="19">
        <v>2000</v>
      </c>
      <c r="E746" s="19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5"/>
        <v>43322.208333333328</v>
      </c>
      <c r="L746">
        <v>1534050000</v>
      </c>
      <c r="M746" s="10">
        <f t="shared" si="46"/>
        <v>43324.208333333328</v>
      </c>
      <c r="N746" t="b">
        <v>0</v>
      </c>
      <c r="O746" t="b">
        <v>1</v>
      </c>
      <c r="P746" t="s">
        <v>33</v>
      </c>
      <c r="Q746" s="6">
        <f t="shared" si="47"/>
        <v>712</v>
      </c>
      <c r="R746" s="31">
        <f t="shared" si="44"/>
        <v>101.71428571428571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 s="19">
        <v>6900</v>
      </c>
      <c r="E747" s="19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5"/>
        <v>40328.208333333336</v>
      </c>
      <c r="L747">
        <v>1277528400</v>
      </c>
      <c r="M747" s="10">
        <f t="shared" si="46"/>
        <v>40355.208333333336</v>
      </c>
      <c r="N747" t="b">
        <v>0</v>
      </c>
      <c r="O747" t="b">
        <v>0</v>
      </c>
      <c r="P747" t="s">
        <v>65</v>
      </c>
      <c r="Q747" s="6">
        <f t="shared" si="47"/>
        <v>30.304347826086957</v>
      </c>
      <c r="R747" s="31">
        <f t="shared" si="44"/>
        <v>61.5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 s="19">
        <v>55800</v>
      </c>
      <c r="E748" s="19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5"/>
        <v>40825.208333333336</v>
      </c>
      <c r="L748">
        <v>1318568400</v>
      </c>
      <c r="M748" s="10">
        <f t="shared" si="46"/>
        <v>40830.208333333336</v>
      </c>
      <c r="N748" t="b">
        <v>0</v>
      </c>
      <c r="O748" t="b">
        <v>0</v>
      </c>
      <c r="P748" t="s">
        <v>28</v>
      </c>
      <c r="Q748" s="6">
        <f t="shared" si="47"/>
        <v>212.50896057347671</v>
      </c>
      <c r="R748" s="31">
        <f t="shared" si="44"/>
        <v>35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 s="19">
        <v>4900</v>
      </c>
      <c r="E749" s="1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5"/>
        <v>40423.208333333336</v>
      </c>
      <c r="L749">
        <v>1284354000</v>
      </c>
      <c r="M749" s="10">
        <f t="shared" si="46"/>
        <v>40434.208333333336</v>
      </c>
      <c r="N749" t="b">
        <v>0</v>
      </c>
      <c r="O749" t="b">
        <v>0</v>
      </c>
      <c r="P749" t="s">
        <v>33</v>
      </c>
      <c r="Q749" s="6">
        <f t="shared" si="47"/>
        <v>228.85714285714286</v>
      </c>
      <c r="R749" s="31">
        <f t="shared" si="44"/>
        <v>40.049999999999997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 s="19">
        <v>194900</v>
      </c>
      <c r="E750" s="19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5"/>
        <v>40238.25</v>
      </c>
      <c r="L750">
        <v>1269579600</v>
      </c>
      <c r="M750" s="10">
        <f t="shared" si="46"/>
        <v>40263.208333333336</v>
      </c>
      <c r="N750" t="b">
        <v>0</v>
      </c>
      <c r="O750" t="b">
        <v>1</v>
      </c>
      <c r="P750" t="s">
        <v>71</v>
      </c>
      <c r="Q750" s="6">
        <f t="shared" si="47"/>
        <v>34.959979476654695</v>
      </c>
      <c r="R750" s="31">
        <f t="shared" si="44"/>
        <v>110.97231270358306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 s="19">
        <v>8600</v>
      </c>
      <c r="E751" s="19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5"/>
        <v>41920.208333333336</v>
      </c>
      <c r="L751">
        <v>1413781200</v>
      </c>
      <c r="M751" s="10">
        <f t="shared" si="46"/>
        <v>41932.208333333336</v>
      </c>
      <c r="N751" t="b">
        <v>0</v>
      </c>
      <c r="O751" t="b">
        <v>1</v>
      </c>
      <c r="P751" t="s">
        <v>65</v>
      </c>
      <c r="Q751" s="6">
        <f t="shared" si="47"/>
        <v>157.29069767441862</v>
      </c>
      <c r="R751" s="31">
        <f t="shared" si="44"/>
        <v>36.959016393442624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 s="19">
        <v>100</v>
      </c>
      <c r="E752" s="19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5"/>
        <v>40360.208333333336</v>
      </c>
      <c r="L752">
        <v>1280120400</v>
      </c>
      <c r="M752" s="10">
        <f t="shared" si="46"/>
        <v>40385.208333333336</v>
      </c>
      <c r="N752" t="b">
        <v>0</v>
      </c>
      <c r="O752" t="b">
        <v>0</v>
      </c>
      <c r="P752" t="s">
        <v>50</v>
      </c>
      <c r="Q752" s="6">
        <f t="shared" si="47"/>
        <v>1</v>
      </c>
      <c r="R752" s="31">
        <f t="shared" si="44"/>
        <v>1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 s="19">
        <v>3600</v>
      </c>
      <c r="E753" s="19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5"/>
        <v>42446.208333333328</v>
      </c>
      <c r="L753">
        <v>1459486800</v>
      </c>
      <c r="M753" s="10">
        <f t="shared" si="46"/>
        <v>42461.208333333328</v>
      </c>
      <c r="N753" t="b">
        <v>1</v>
      </c>
      <c r="O753" t="b">
        <v>1</v>
      </c>
      <c r="P753" t="s">
        <v>68</v>
      </c>
      <c r="Q753" s="6">
        <f t="shared" si="47"/>
        <v>232.30555555555554</v>
      </c>
      <c r="R753" s="31">
        <f t="shared" si="44"/>
        <v>30.974074074074075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 s="19">
        <v>5800</v>
      </c>
      <c r="E754" s="19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5"/>
        <v>40395.208333333336</v>
      </c>
      <c r="L754">
        <v>1282539600</v>
      </c>
      <c r="M754" s="10">
        <f t="shared" si="46"/>
        <v>40413.208333333336</v>
      </c>
      <c r="N754" t="b">
        <v>0</v>
      </c>
      <c r="O754" t="b">
        <v>1</v>
      </c>
      <c r="P754" t="s">
        <v>33</v>
      </c>
      <c r="Q754" s="6">
        <f t="shared" si="47"/>
        <v>92.448275862068968</v>
      </c>
      <c r="R754" s="31">
        <f t="shared" si="44"/>
        <v>47.035087719298247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 s="19">
        <v>4700</v>
      </c>
      <c r="E755" s="19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5"/>
        <v>40321.208333333336</v>
      </c>
      <c r="L755">
        <v>1275886800</v>
      </c>
      <c r="M755" s="10">
        <f t="shared" si="46"/>
        <v>40336.208333333336</v>
      </c>
      <c r="N755" t="b">
        <v>0</v>
      </c>
      <c r="O755" t="b">
        <v>0</v>
      </c>
      <c r="P755" t="s">
        <v>122</v>
      </c>
      <c r="Q755" s="6">
        <f t="shared" si="47"/>
        <v>256.70212765957444</v>
      </c>
      <c r="R755" s="31">
        <f t="shared" si="44"/>
        <v>88.065693430656935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 s="19">
        <v>70400</v>
      </c>
      <c r="E756" s="19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5"/>
        <v>41210.208333333336</v>
      </c>
      <c r="L756">
        <v>1355983200</v>
      </c>
      <c r="M756" s="10">
        <f t="shared" si="46"/>
        <v>41263.25</v>
      </c>
      <c r="N756" t="b">
        <v>0</v>
      </c>
      <c r="O756" t="b">
        <v>0</v>
      </c>
      <c r="P756" t="s">
        <v>33</v>
      </c>
      <c r="Q756" s="6">
        <f t="shared" si="47"/>
        <v>168.47017045454547</v>
      </c>
      <c r="R756" s="31">
        <f t="shared" si="44"/>
        <v>37.005616224648989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 s="19">
        <v>4500</v>
      </c>
      <c r="E757" s="19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5"/>
        <v>43096.25</v>
      </c>
      <c r="L757">
        <v>1515391200</v>
      </c>
      <c r="M757" s="10">
        <f t="shared" si="46"/>
        <v>43108.25</v>
      </c>
      <c r="N757" t="b">
        <v>0</v>
      </c>
      <c r="O757" t="b">
        <v>1</v>
      </c>
      <c r="P757" t="s">
        <v>33</v>
      </c>
      <c r="Q757" s="6">
        <f t="shared" si="47"/>
        <v>166.57777777777778</v>
      </c>
      <c r="R757" s="31">
        <f t="shared" si="44"/>
        <v>26.027777777777779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 s="19">
        <v>1300</v>
      </c>
      <c r="E758" s="19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5"/>
        <v>42024.25</v>
      </c>
      <c r="L758">
        <v>1422252000</v>
      </c>
      <c r="M758" s="10">
        <f t="shared" si="46"/>
        <v>42030.25</v>
      </c>
      <c r="N758" t="b">
        <v>0</v>
      </c>
      <c r="O758" t="b">
        <v>0</v>
      </c>
      <c r="P758" t="s">
        <v>33</v>
      </c>
      <c r="Q758" s="6">
        <f t="shared" si="47"/>
        <v>772.07692307692309</v>
      </c>
      <c r="R758" s="31">
        <f t="shared" si="44"/>
        <v>67.817567567567565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 s="19">
        <v>1400</v>
      </c>
      <c r="E759" s="1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5"/>
        <v>40675.208333333336</v>
      </c>
      <c r="L759">
        <v>1305522000</v>
      </c>
      <c r="M759" s="10">
        <f t="shared" si="46"/>
        <v>40679.208333333336</v>
      </c>
      <c r="N759" t="b">
        <v>0</v>
      </c>
      <c r="O759" t="b">
        <v>0</v>
      </c>
      <c r="P759" t="s">
        <v>53</v>
      </c>
      <c r="Q759" s="6">
        <f t="shared" si="47"/>
        <v>406.85714285714283</v>
      </c>
      <c r="R759" s="31">
        <f t="shared" ref="R759:R822" si="48">(E759/G759)</f>
        <v>49.964912280701753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 s="19">
        <v>29600</v>
      </c>
      <c r="E760" s="19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5"/>
        <v>41936.208333333336</v>
      </c>
      <c r="L760">
        <v>1414904400</v>
      </c>
      <c r="M760" s="10">
        <f t="shared" si="46"/>
        <v>41945.208333333336</v>
      </c>
      <c r="N760" t="b">
        <v>0</v>
      </c>
      <c r="O760" t="b">
        <v>0</v>
      </c>
      <c r="P760" t="s">
        <v>23</v>
      </c>
      <c r="Q760" s="6">
        <f t="shared" si="47"/>
        <v>564.20608108108115</v>
      </c>
      <c r="R760" s="31">
        <f t="shared" si="48"/>
        <v>110.01646903820817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 s="19">
        <v>167500</v>
      </c>
      <c r="E761" s="19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5"/>
        <v>43136.25</v>
      </c>
      <c r="L761">
        <v>1520402400</v>
      </c>
      <c r="M761" s="10">
        <f t="shared" si="46"/>
        <v>43166.25</v>
      </c>
      <c r="N761" t="b">
        <v>0</v>
      </c>
      <c r="O761" t="b">
        <v>0</v>
      </c>
      <c r="P761" t="s">
        <v>50</v>
      </c>
      <c r="Q761" s="6">
        <f t="shared" si="47"/>
        <v>68.426865671641792</v>
      </c>
      <c r="R761" s="31">
        <f t="shared" si="48"/>
        <v>89.964678178963894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 s="19">
        <v>48300</v>
      </c>
      <c r="E762" s="19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5"/>
        <v>43678.208333333328</v>
      </c>
      <c r="L762">
        <v>1567141200</v>
      </c>
      <c r="M762" s="10">
        <f t="shared" si="46"/>
        <v>43707.208333333328</v>
      </c>
      <c r="N762" t="b">
        <v>0</v>
      </c>
      <c r="O762" t="b">
        <v>1</v>
      </c>
      <c r="P762" t="s">
        <v>89</v>
      </c>
      <c r="Q762" s="6">
        <f t="shared" si="47"/>
        <v>34.351966873706004</v>
      </c>
      <c r="R762" s="31">
        <f t="shared" si="48"/>
        <v>79.009523809523813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 s="19">
        <v>2200</v>
      </c>
      <c r="E763" s="19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5"/>
        <v>42938.208333333328</v>
      </c>
      <c r="L763">
        <v>1501131600</v>
      </c>
      <c r="M763" s="10">
        <f t="shared" si="46"/>
        <v>42943.208333333328</v>
      </c>
      <c r="N763" t="b">
        <v>0</v>
      </c>
      <c r="O763" t="b">
        <v>0</v>
      </c>
      <c r="P763" t="s">
        <v>23</v>
      </c>
      <c r="Q763" s="6">
        <f t="shared" si="47"/>
        <v>655.4545454545455</v>
      </c>
      <c r="R763" s="31">
        <f t="shared" si="48"/>
        <v>86.867469879518069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 s="19">
        <v>3500</v>
      </c>
      <c r="E764" s="19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5"/>
        <v>41241.25</v>
      </c>
      <c r="L764">
        <v>1355032800</v>
      </c>
      <c r="M764" s="10">
        <f t="shared" si="46"/>
        <v>41252.25</v>
      </c>
      <c r="N764" t="b">
        <v>0</v>
      </c>
      <c r="O764" t="b">
        <v>0</v>
      </c>
      <c r="P764" t="s">
        <v>159</v>
      </c>
      <c r="Q764" s="6">
        <f t="shared" si="47"/>
        <v>177.25714285714284</v>
      </c>
      <c r="R764" s="31">
        <f t="shared" si="48"/>
        <v>62.04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 s="19">
        <v>5600</v>
      </c>
      <c r="E765" s="19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5"/>
        <v>41037.208333333336</v>
      </c>
      <c r="L765">
        <v>1339477200</v>
      </c>
      <c r="M765" s="10">
        <f t="shared" si="46"/>
        <v>41072.208333333336</v>
      </c>
      <c r="N765" t="b">
        <v>0</v>
      </c>
      <c r="O765" t="b">
        <v>1</v>
      </c>
      <c r="P765" t="s">
        <v>33</v>
      </c>
      <c r="Q765" s="6">
        <f t="shared" si="47"/>
        <v>113.17857142857144</v>
      </c>
      <c r="R765" s="31">
        <f t="shared" si="48"/>
        <v>26.970212765957445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 s="19">
        <v>1100</v>
      </c>
      <c r="E766" s="19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5"/>
        <v>40676.208333333336</v>
      </c>
      <c r="L766">
        <v>1305954000</v>
      </c>
      <c r="M766" s="10">
        <f t="shared" si="46"/>
        <v>40684.208333333336</v>
      </c>
      <c r="N766" t="b">
        <v>0</v>
      </c>
      <c r="O766" t="b">
        <v>0</v>
      </c>
      <c r="P766" t="s">
        <v>23</v>
      </c>
      <c r="Q766" s="6">
        <f t="shared" si="47"/>
        <v>728.18181818181824</v>
      </c>
      <c r="R766" s="31">
        <f t="shared" si="48"/>
        <v>54.121621621621621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 s="19">
        <v>3900</v>
      </c>
      <c r="E767" s="19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5"/>
        <v>42840.208333333328</v>
      </c>
      <c r="L767">
        <v>1494392400</v>
      </c>
      <c r="M767" s="10">
        <f t="shared" si="46"/>
        <v>42865.208333333328</v>
      </c>
      <c r="N767" t="b">
        <v>1</v>
      </c>
      <c r="O767" t="b">
        <v>1</v>
      </c>
      <c r="P767" t="s">
        <v>60</v>
      </c>
      <c r="Q767" s="6">
        <f t="shared" si="47"/>
        <v>208.33333333333334</v>
      </c>
      <c r="R767" s="31">
        <f t="shared" si="48"/>
        <v>41.035353535353536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 s="19">
        <v>43800</v>
      </c>
      <c r="E768" s="19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5"/>
        <v>43362.208333333328</v>
      </c>
      <c r="L768">
        <v>1537419600</v>
      </c>
      <c r="M768" s="10">
        <f t="shared" si="46"/>
        <v>43363.208333333328</v>
      </c>
      <c r="N768" t="b">
        <v>0</v>
      </c>
      <c r="O768" t="b">
        <v>0</v>
      </c>
      <c r="P768" t="s">
        <v>474</v>
      </c>
      <c r="Q768" s="6">
        <f t="shared" si="47"/>
        <v>31.171232876712331</v>
      </c>
      <c r="R768" s="31">
        <f t="shared" si="48"/>
        <v>55.052419354838712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 s="19">
        <v>97200</v>
      </c>
      <c r="E769" s="1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5"/>
        <v>42283.208333333328</v>
      </c>
      <c r="L769">
        <v>1447999200</v>
      </c>
      <c r="M769" s="10">
        <f t="shared" si="46"/>
        <v>42328.25</v>
      </c>
      <c r="N769" t="b">
        <v>0</v>
      </c>
      <c r="O769" t="b">
        <v>0</v>
      </c>
      <c r="P769" t="s">
        <v>206</v>
      </c>
      <c r="Q769" s="6">
        <f t="shared" si="47"/>
        <v>56.967078189300416</v>
      </c>
      <c r="R769" s="31">
        <f t="shared" si="48"/>
        <v>107.93762183235867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 s="19">
        <v>4800</v>
      </c>
      <c r="E770" s="19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ref="K770:K833" si="49">(((J770/60)/60)/24)+DATE(1970,1,1)</f>
        <v>41619.25</v>
      </c>
      <c r="L770">
        <v>1388037600</v>
      </c>
      <c r="M770" s="10">
        <f t="shared" ref="M770:M833" si="50">(((L770/60)/60)/24)+DATE(1970,1,1)</f>
        <v>41634.25</v>
      </c>
      <c r="N770" t="b">
        <v>0</v>
      </c>
      <c r="O770" t="b">
        <v>0</v>
      </c>
      <c r="P770" t="s">
        <v>33</v>
      </c>
      <c r="Q770" s="6">
        <f t="shared" ref="Q770:Q833" si="51">E770/D770*100</f>
        <v>231</v>
      </c>
      <c r="R770" s="31">
        <f t="shared" si="48"/>
        <v>73.92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 s="19">
        <v>125600</v>
      </c>
      <c r="E771" s="19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si="49"/>
        <v>41501.208333333336</v>
      </c>
      <c r="L771">
        <v>1378789200</v>
      </c>
      <c r="M771" s="10">
        <f t="shared" si="50"/>
        <v>41527.208333333336</v>
      </c>
      <c r="N771" t="b">
        <v>0</v>
      </c>
      <c r="O771" t="b">
        <v>0</v>
      </c>
      <c r="P771" t="s">
        <v>89</v>
      </c>
      <c r="Q771" s="6">
        <f t="shared" si="51"/>
        <v>86.867834394904463</v>
      </c>
      <c r="R771" s="31">
        <f t="shared" si="48"/>
        <v>31.995894428152493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 s="19">
        <v>4300</v>
      </c>
      <c r="E772" s="19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9"/>
        <v>41743.208333333336</v>
      </c>
      <c r="L772">
        <v>1398056400</v>
      </c>
      <c r="M772" s="10">
        <f t="shared" si="50"/>
        <v>41750.208333333336</v>
      </c>
      <c r="N772" t="b">
        <v>0</v>
      </c>
      <c r="O772" t="b">
        <v>1</v>
      </c>
      <c r="P772" t="s">
        <v>33</v>
      </c>
      <c r="Q772" s="6">
        <f t="shared" si="51"/>
        <v>270.74418604651163</v>
      </c>
      <c r="R772" s="31">
        <f t="shared" si="48"/>
        <v>53.898148148148145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 s="19">
        <v>5600</v>
      </c>
      <c r="E773" s="19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9"/>
        <v>43491.25</v>
      </c>
      <c r="L773">
        <v>1550815200</v>
      </c>
      <c r="M773" s="10">
        <f t="shared" si="50"/>
        <v>43518.25</v>
      </c>
      <c r="N773" t="b">
        <v>0</v>
      </c>
      <c r="O773" t="b">
        <v>0</v>
      </c>
      <c r="P773" t="s">
        <v>33</v>
      </c>
      <c r="Q773" s="6">
        <f t="shared" si="51"/>
        <v>49.446428571428569</v>
      </c>
      <c r="R773" s="31">
        <f t="shared" si="48"/>
        <v>106.5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 s="19">
        <v>149600</v>
      </c>
      <c r="E774" s="19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9"/>
        <v>43505.25</v>
      </c>
      <c r="L774">
        <v>1550037600</v>
      </c>
      <c r="M774" s="10">
        <f t="shared" si="50"/>
        <v>43509.25</v>
      </c>
      <c r="N774" t="b">
        <v>0</v>
      </c>
      <c r="O774" t="b">
        <v>0</v>
      </c>
      <c r="P774" t="s">
        <v>60</v>
      </c>
      <c r="Q774" s="6">
        <f t="shared" si="51"/>
        <v>113.3596256684492</v>
      </c>
      <c r="R774" s="31">
        <f t="shared" si="48"/>
        <v>32.999805409612762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 s="19">
        <v>53100</v>
      </c>
      <c r="E775" s="19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9"/>
        <v>42838.208333333328</v>
      </c>
      <c r="L775">
        <v>1492923600</v>
      </c>
      <c r="M775" s="10">
        <f t="shared" si="50"/>
        <v>42848.208333333328</v>
      </c>
      <c r="N775" t="b">
        <v>0</v>
      </c>
      <c r="O775" t="b">
        <v>0</v>
      </c>
      <c r="P775" t="s">
        <v>33</v>
      </c>
      <c r="Q775" s="6">
        <f t="shared" si="51"/>
        <v>190.55555555555554</v>
      </c>
      <c r="R775" s="31">
        <f t="shared" si="48"/>
        <v>43.00254993625159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 s="19">
        <v>5000</v>
      </c>
      <c r="E776" s="19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9"/>
        <v>42513.208333333328</v>
      </c>
      <c r="L776">
        <v>1467522000</v>
      </c>
      <c r="M776" s="10">
        <f t="shared" si="50"/>
        <v>42554.208333333328</v>
      </c>
      <c r="N776" t="b">
        <v>0</v>
      </c>
      <c r="O776" t="b">
        <v>0</v>
      </c>
      <c r="P776" t="s">
        <v>28</v>
      </c>
      <c r="Q776" s="6">
        <f t="shared" si="51"/>
        <v>135.5</v>
      </c>
      <c r="R776" s="31">
        <f t="shared" si="48"/>
        <v>86.858974358974365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 s="19">
        <v>9400</v>
      </c>
      <c r="E777" s="19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9"/>
        <v>41949.25</v>
      </c>
      <c r="L777">
        <v>1416117600</v>
      </c>
      <c r="M777" s="10">
        <f t="shared" si="50"/>
        <v>41959.25</v>
      </c>
      <c r="N777" t="b">
        <v>0</v>
      </c>
      <c r="O777" t="b">
        <v>0</v>
      </c>
      <c r="P777" t="s">
        <v>23</v>
      </c>
      <c r="Q777" s="6">
        <f t="shared" si="51"/>
        <v>10.297872340425531</v>
      </c>
      <c r="R777" s="31">
        <f t="shared" si="48"/>
        <v>96.8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 s="19">
        <v>110800</v>
      </c>
      <c r="E778" s="19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9"/>
        <v>43650.208333333328</v>
      </c>
      <c r="L778">
        <v>1563771600</v>
      </c>
      <c r="M778" s="10">
        <f t="shared" si="50"/>
        <v>43668.208333333328</v>
      </c>
      <c r="N778" t="b">
        <v>0</v>
      </c>
      <c r="O778" t="b">
        <v>0</v>
      </c>
      <c r="P778" t="s">
        <v>33</v>
      </c>
      <c r="Q778" s="6">
        <f t="shared" si="51"/>
        <v>65.544223826714799</v>
      </c>
      <c r="R778" s="31">
        <f t="shared" si="48"/>
        <v>32.995456610631528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 s="19">
        <v>93800</v>
      </c>
      <c r="E779" s="1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9"/>
        <v>40809.208333333336</v>
      </c>
      <c r="L779">
        <v>1319259600</v>
      </c>
      <c r="M779" s="10">
        <f t="shared" si="50"/>
        <v>40838.208333333336</v>
      </c>
      <c r="N779" t="b">
        <v>0</v>
      </c>
      <c r="O779" t="b">
        <v>0</v>
      </c>
      <c r="P779" t="s">
        <v>33</v>
      </c>
      <c r="Q779" s="6">
        <f t="shared" si="51"/>
        <v>49.026652452025587</v>
      </c>
      <c r="R779" s="31">
        <f t="shared" si="48"/>
        <v>68.028106508875737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 s="19">
        <v>1300</v>
      </c>
      <c r="E780" s="19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9"/>
        <v>40768.208333333336</v>
      </c>
      <c r="L780">
        <v>1313643600</v>
      </c>
      <c r="M780" s="10">
        <f t="shared" si="50"/>
        <v>40773.208333333336</v>
      </c>
      <c r="N780" t="b">
        <v>0</v>
      </c>
      <c r="O780" t="b">
        <v>0</v>
      </c>
      <c r="P780" t="s">
        <v>71</v>
      </c>
      <c r="Q780" s="6">
        <f t="shared" si="51"/>
        <v>787.92307692307691</v>
      </c>
      <c r="R780" s="31">
        <f t="shared" si="48"/>
        <v>58.867816091954026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 s="19">
        <v>108700</v>
      </c>
      <c r="E781" s="19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9"/>
        <v>42230.208333333328</v>
      </c>
      <c r="L781">
        <v>1440306000</v>
      </c>
      <c r="M781" s="10">
        <f t="shared" si="50"/>
        <v>42239.208333333328</v>
      </c>
      <c r="N781" t="b">
        <v>0</v>
      </c>
      <c r="O781" t="b">
        <v>1</v>
      </c>
      <c r="P781" t="s">
        <v>33</v>
      </c>
      <c r="Q781" s="6">
        <f t="shared" si="51"/>
        <v>80.306347746090154</v>
      </c>
      <c r="R781" s="31">
        <f t="shared" si="48"/>
        <v>105.04572803850782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 s="19">
        <v>5100</v>
      </c>
      <c r="E782" s="19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9"/>
        <v>42573.208333333328</v>
      </c>
      <c r="L782">
        <v>1470805200</v>
      </c>
      <c r="M782" s="10">
        <f t="shared" si="50"/>
        <v>42592.208333333328</v>
      </c>
      <c r="N782" t="b">
        <v>0</v>
      </c>
      <c r="O782" t="b">
        <v>1</v>
      </c>
      <c r="P782" t="s">
        <v>53</v>
      </c>
      <c r="Q782" s="6">
        <f t="shared" si="51"/>
        <v>106.29411764705883</v>
      </c>
      <c r="R782" s="31">
        <f t="shared" si="48"/>
        <v>33.054878048780488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 s="19">
        <v>8700</v>
      </c>
      <c r="E783" s="19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9"/>
        <v>40482.208333333336</v>
      </c>
      <c r="L783">
        <v>1292911200</v>
      </c>
      <c r="M783" s="10">
        <f t="shared" si="50"/>
        <v>40533.25</v>
      </c>
      <c r="N783" t="b">
        <v>0</v>
      </c>
      <c r="O783" t="b">
        <v>0</v>
      </c>
      <c r="P783" t="s">
        <v>33</v>
      </c>
      <c r="Q783" s="6">
        <f t="shared" si="51"/>
        <v>50.735632183908038</v>
      </c>
      <c r="R783" s="31">
        <f t="shared" si="48"/>
        <v>78.821428571428569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 s="19">
        <v>5100</v>
      </c>
      <c r="E784" s="19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9"/>
        <v>40603.25</v>
      </c>
      <c r="L784">
        <v>1301374800</v>
      </c>
      <c r="M784" s="10">
        <f t="shared" si="50"/>
        <v>40631.208333333336</v>
      </c>
      <c r="N784" t="b">
        <v>0</v>
      </c>
      <c r="O784" t="b">
        <v>1</v>
      </c>
      <c r="P784" t="s">
        <v>71</v>
      </c>
      <c r="Q784" s="6">
        <f t="shared" si="51"/>
        <v>215.31372549019611</v>
      </c>
      <c r="R784" s="31">
        <f t="shared" si="48"/>
        <v>68.204968944099377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 s="19">
        <v>7400</v>
      </c>
      <c r="E785" s="19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9"/>
        <v>41625.25</v>
      </c>
      <c r="L785">
        <v>1387864800</v>
      </c>
      <c r="M785" s="10">
        <f t="shared" si="50"/>
        <v>41632.25</v>
      </c>
      <c r="N785" t="b">
        <v>0</v>
      </c>
      <c r="O785" t="b">
        <v>0</v>
      </c>
      <c r="P785" t="s">
        <v>23</v>
      </c>
      <c r="Q785" s="6">
        <f t="shared" si="51"/>
        <v>141.22972972972974</v>
      </c>
      <c r="R785" s="31">
        <f t="shared" si="48"/>
        <v>75.731884057971016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 s="19">
        <v>88900</v>
      </c>
      <c r="E786" s="19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9"/>
        <v>42435.25</v>
      </c>
      <c r="L786">
        <v>1458190800</v>
      </c>
      <c r="M786" s="10">
        <f t="shared" si="50"/>
        <v>42446.208333333328</v>
      </c>
      <c r="N786" t="b">
        <v>0</v>
      </c>
      <c r="O786" t="b">
        <v>0</v>
      </c>
      <c r="P786" t="s">
        <v>28</v>
      </c>
      <c r="Q786" s="6">
        <f t="shared" si="51"/>
        <v>115.33745781777279</v>
      </c>
      <c r="R786" s="31">
        <f t="shared" si="48"/>
        <v>30.996070133010882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 s="19">
        <v>6700</v>
      </c>
      <c r="E787" s="19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9"/>
        <v>43582.208333333328</v>
      </c>
      <c r="L787">
        <v>1559278800</v>
      </c>
      <c r="M787" s="10">
        <f t="shared" si="50"/>
        <v>43616.208333333328</v>
      </c>
      <c r="N787" t="b">
        <v>0</v>
      </c>
      <c r="O787" t="b">
        <v>1</v>
      </c>
      <c r="P787" t="s">
        <v>71</v>
      </c>
      <c r="Q787" s="6">
        <f t="shared" si="51"/>
        <v>193.11940298507463</v>
      </c>
      <c r="R787" s="31">
        <f t="shared" si="48"/>
        <v>101.88188976377953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 s="19">
        <v>1500</v>
      </c>
      <c r="E788" s="19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9"/>
        <v>43186.208333333328</v>
      </c>
      <c r="L788">
        <v>1522731600</v>
      </c>
      <c r="M788" s="10">
        <f t="shared" si="50"/>
        <v>43193.208333333328</v>
      </c>
      <c r="N788" t="b">
        <v>0</v>
      </c>
      <c r="O788" t="b">
        <v>1</v>
      </c>
      <c r="P788" t="s">
        <v>159</v>
      </c>
      <c r="Q788" s="6">
        <f t="shared" si="51"/>
        <v>729.73333333333335</v>
      </c>
      <c r="R788" s="31">
        <f t="shared" si="48"/>
        <v>52.879227053140099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 s="19">
        <v>61200</v>
      </c>
      <c r="E789" s="1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9"/>
        <v>40684.208333333336</v>
      </c>
      <c r="L789">
        <v>1306731600</v>
      </c>
      <c r="M789" s="10">
        <f t="shared" si="50"/>
        <v>40693.208333333336</v>
      </c>
      <c r="N789" t="b">
        <v>0</v>
      </c>
      <c r="O789" t="b">
        <v>0</v>
      </c>
      <c r="P789" t="s">
        <v>23</v>
      </c>
      <c r="Q789" s="6">
        <f t="shared" si="51"/>
        <v>99.66339869281046</v>
      </c>
      <c r="R789" s="31">
        <f t="shared" si="48"/>
        <v>71.005820721769496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 s="19">
        <v>3600</v>
      </c>
      <c r="E790" s="19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9"/>
        <v>41202.208333333336</v>
      </c>
      <c r="L790">
        <v>1352527200</v>
      </c>
      <c r="M790" s="10">
        <f t="shared" si="50"/>
        <v>41223.25</v>
      </c>
      <c r="N790" t="b">
        <v>0</v>
      </c>
      <c r="O790" t="b">
        <v>0</v>
      </c>
      <c r="P790" t="s">
        <v>71</v>
      </c>
      <c r="Q790" s="6">
        <f t="shared" si="51"/>
        <v>88.166666666666671</v>
      </c>
      <c r="R790" s="31">
        <f t="shared" si="48"/>
        <v>102.38709677419355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 s="19">
        <v>9000</v>
      </c>
      <c r="E791" s="19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9"/>
        <v>41786.208333333336</v>
      </c>
      <c r="L791">
        <v>1404363600</v>
      </c>
      <c r="M791" s="10">
        <f t="shared" si="50"/>
        <v>41823.208333333336</v>
      </c>
      <c r="N791" t="b">
        <v>0</v>
      </c>
      <c r="O791" t="b">
        <v>0</v>
      </c>
      <c r="P791" t="s">
        <v>33</v>
      </c>
      <c r="Q791" s="6">
        <f t="shared" si="51"/>
        <v>37.233333333333334</v>
      </c>
      <c r="R791" s="31">
        <f t="shared" si="48"/>
        <v>74.466666666666669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 s="19">
        <v>185900</v>
      </c>
      <c r="E792" s="19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9"/>
        <v>40223.25</v>
      </c>
      <c r="L792">
        <v>1266645600</v>
      </c>
      <c r="M792" s="10">
        <f t="shared" si="50"/>
        <v>40229.25</v>
      </c>
      <c r="N792" t="b">
        <v>0</v>
      </c>
      <c r="O792" t="b">
        <v>0</v>
      </c>
      <c r="P792" t="s">
        <v>33</v>
      </c>
      <c r="Q792" s="6">
        <f t="shared" si="51"/>
        <v>30.540075309306079</v>
      </c>
      <c r="R792" s="31">
        <f t="shared" si="48"/>
        <v>51.009883198562441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 s="19">
        <v>2100</v>
      </c>
      <c r="E793" s="19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9"/>
        <v>42715.25</v>
      </c>
      <c r="L793">
        <v>1482818400</v>
      </c>
      <c r="M793" s="10">
        <f t="shared" si="50"/>
        <v>42731.25</v>
      </c>
      <c r="N793" t="b">
        <v>0</v>
      </c>
      <c r="O793" t="b">
        <v>0</v>
      </c>
      <c r="P793" t="s">
        <v>17</v>
      </c>
      <c r="Q793" s="6">
        <f t="shared" si="51"/>
        <v>25.714285714285712</v>
      </c>
      <c r="R793" s="31">
        <f t="shared" si="48"/>
        <v>90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 s="19">
        <v>2000</v>
      </c>
      <c r="E794" s="19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9"/>
        <v>41451.208333333336</v>
      </c>
      <c r="L794">
        <v>1374642000</v>
      </c>
      <c r="M794" s="10">
        <f t="shared" si="50"/>
        <v>41479.208333333336</v>
      </c>
      <c r="N794" t="b">
        <v>0</v>
      </c>
      <c r="O794" t="b">
        <v>1</v>
      </c>
      <c r="P794" t="s">
        <v>33</v>
      </c>
      <c r="Q794" s="6">
        <f t="shared" si="51"/>
        <v>34</v>
      </c>
      <c r="R794" s="31">
        <f t="shared" si="48"/>
        <v>97.142857142857139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 s="19">
        <v>1100</v>
      </c>
      <c r="E795" s="19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9"/>
        <v>41450.208333333336</v>
      </c>
      <c r="L795">
        <v>1372482000</v>
      </c>
      <c r="M795" s="10">
        <f t="shared" si="50"/>
        <v>41454.208333333336</v>
      </c>
      <c r="N795" t="b">
        <v>0</v>
      </c>
      <c r="O795" t="b">
        <v>0</v>
      </c>
      <c r="P795" t="s">
        <v>68</v>
      </c>
      <c r="Q795" s="6">
        <f t="shared" si="51"/>
        <v>1185.909090909091</v>
      </c>
      <c r="R795" s="31">
        <f t="shared" si="48"/>
        <v>72.071823204419886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 s="19">
        <v>6600</v>
      </c>
      <c r="E796" s="19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9"/>
        <v>43091.25</v>
      </c>
      <c r="L796">
        <v>1514959200</v>
      </c>
      <c r="M796" s="10">
        <f t="shared" si="50"/>
        <v>43103.25</v>
      </c>
      <c r="N796" t="b">
        <v>0</v>
      </c>
      <c r="O796" t="b">
        <v>0</v>
      </c>
      <c r="P796" t="s">
        <v>23</v>
      </c>
      <c r="Q796" s="6">
        <f t="shared" si="51"/>
        <v>125.39393939393939</v>
      </c>
      <c r="R796" s="31">
        <f t="shared" si="48"/>
        <v>75.236363636363635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 s="19">
        <v>7100</v>
      </c>
      <c r="E797" s="19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9"/>
        <v>42675.208333333328</v>
      </c>
      <c r="L797">
        <v>1478235600</v>
      </c>
      <c r="M797" s="10">
        <f t="shared" si="50"/>
        <v>42678.208333333328</v>
      </c>
      <c r="N797" t="b">
        <v>0</v>
      </c>
      <c r="O797" t="b">
        <v>0</v>
      </c>
      <c r="P797" t="s">
        <v>53</v>
      </c>
      <c r="Q797" s="6">
        <f t="shared" si="51"/>
        <v>14.394366197183098</v>
      </c>
      <c r="R797" s="31">
        <f t="shared" si="48"/>
        <v>32.967741935483872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 s="19">
        <v>7800</v>
      </c>
      <c r="E798" s="19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9"/>
        <v>41859.208333333336</v>
      </c>
      <c r="L798">
        <v>1408078800</v>
      </c>
      <c r="M798" s="10">
        <f t="shared" si="50"/>
        <v>41866.208333333336</v>
      </c>
      <c r="N798" t="b">
        <v>0</v>
      </c>
      <c r="O798" t="b">
        <v>1</v>
      </c>
      <c r="P798" t="s">
        <v>292</v>
      </c>
      <c r="Q798" s="6">
        <f t="shared" si="51"/>
        <v>54.807692307692314</v>
      </c>
      <c r="R798" s="31">
        <f t="shared" si="48"/>
        <v>54.807692307692307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 s="19">
        <v>7600</v>
      </c>
      <c r="E799" s="1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9"/>
        <v>43464.25</v>
      </c>
      <c r="L799">
        <v>1548136800</v>
      </c>
      <c r="M799" s="10">
        <f t="shared" si="50"/>
        <v>43487.25</v>
      </c>
      <c r="N799" t="b">
        <v>0</v>
      </c>
      <c r="O799" t="b">
        <v>0</v>
      </c>
      <c r="P799" t="s">
        <v>28</v>
      </c>
      <c r="Q799" s="6">
        <f t="shared" si="51"/>
        <v>109.63157894736841</v>
      </c>
      <c r="R799" s="31">
        <f t="shared" si="48"/>
        <v>45.037837837837834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 s="19">
        <v>3400</v>
      </c>
      <c r="E800" s="19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9"/>
        <v>41060.208333333336</v>
      </c>
      <c r="L800">
        <v>1340859600</v>
      </c>
      <c r="M800" s="10">
        <f t="shared" si="50"/>
        <v>41088.208333333336</v>
      </c>
      <c r="N800" t="b">
        <v>0</v>
      </c>
      <c r="O800" t="b">
        <v>1</v>
      </c>
      <c r="P800" t="s">
        <v>33</v>
      </c>
      <c r="Q800" s="6">
        <f t="shared" si="51"/>
        <v>188.47058823529412</v>
      </c>
      <c r="R800" s="31">
        <f t="shared" si="48"/>
        <v>52.958677685950413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 s="19">
        <v>84500</v>
      </c>
      <c r="E801" s="19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9"/>
        <v>42399.25</v>
      </c>
      <c r="L801">
        <v>1454479200</v>
      </c>
      <c r="M801" s="10">
        <f t="shared" si="50"/>
        <v>42403.25</v>
      </c>
      <c r="N801" t="b">
        <v>0</v>
      </c>
      <c r="O801" t="b">
        <v>0</v>
      </c>
      <c r="P801" t="s">
        <v>33</v>
      </c>
      <c r="Q801" s="6">
        <f t="shared" si="51"/>
        <v>87.008284023668637</v>
      </c>
      <c r="R801" s="31">
        <f t="shared" si="48"/>
        <v>60.017959183673469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 s="19">
        <v>100</v>
      </c>
      <c r="E802" s="19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9"/>
        <v>42167.208333333328</v>
      </c>
      <c r="L802">
        <v>1434430800</v>
      </c>
      <c r="M802" s="10">
        <f t="shared" si="50"/>
        <v>42171.208333333328</v>
      </c>
      <c r="N802" t="b">
        <v>0</v>
      </c>
      <c r="O802" t="b">
        <v>0</v>
      </c>
      <c r="P802" t="s">
        <v>23</v>
      </c>
      <c r="Q802" s="6">
        <f t="shared" si="51"/>
        <v>1</v>
      </c>
      <c r="R802" s="31">
        <f t="shared" si="48"/>
        <v>1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 s="19">
        <v>2300</v>
      </c>
      <c r="E803" s="19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9"/>
        <v>43830.25</v>
      </c>
      <c r="L803">
        <v>1579672800</v>
      </c>
      <c r="M803" s="10">
        <f t="shared" si="50"/>
        <v>43852.25</v>
      </c>
      <c r="N803" t="b">
        <v>0</v>
      </c>
      <c r="O803" t="b">
        <v>1</v>
      </c>
      <c r="P803" t="s">
        <v>122</v>
      </c>
      <c r="Q803" s="6">
        <f t="shared" si="51"/>
        <v>202.9130434782609</v>
      </c>
      <c r="R803" s="31">
        <f t="shared" si="48"/>
        <v>44.028301886792455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 s="19">
        <v>6200</v>
      </c>
      <c r="E804" s="19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9"/>
        <v>43650.208333333328</v>
      </c>
      <c r="L804">
        <v>1562389200</v>
      </c>
      <c r="M804" s="10">
        <f t="shared" si="50"/>
        <v>43652.208333333328</v>
      </c>
      <c r="N804" t="b">
        <v>0</v>
      </c>
      <c r="O804" t="b">
        <v>0</v>
      </c>
      <c r="P804" t="s">
        <v>122</v>
      </c>
      <c r="Q804" s="6">
        <f t="shared" si="51"/>
        <v>197.03225806451613</v>
      </c>
      <c r="R804" s="31">
        <f t="shared" si="48"/>
        <v>86.028169014084511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 s="19">
        <v>6100</v>
      </c>
      <c r="E805" s="19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9"/>
        <v>43492.25</v>
      </c>
      <c r="L805">
        <v>1551506400</v>
      </c>
      <c r="M805" s="10">
        <f t="shared" si="50"/>
        <v>43526.25</v>
      </c>
      <c r="N805" t="b">
        <v>0</v>
      </c>
      <c r="O805" t="b">
        <v>0</v>
      </c>
      <c r="P805" t="s">
        <v>33</v>
      </c>
      <c r="Q805" s="6">
        <f t="shared" si="51"/>
        <v>107</v>
      </c>
      <c r="R805" s="31">
        <f t="shared" si="48"/>
        <v>28.012875536480685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 s="19">
        <v>2600</v>
      </c>
      <c r="E806" s="19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9"/>
        <v>43102.25</v>
      </c>
      <c r="L806">
        <v>1516600800</v>
      </c>
      <c r="M806" s="10">
        <f t="shared" si="50"/>
        <v>43122.25</v>
      </c>
      <c r="N806" t="b">
        <v>0</v>
      </c>
      <c r="O806" t="b">
        <v>0</v>
      </c>
      <c r="P806" t="s">
        <v>23</v>
      </c>
      <c r="Q806" s="6">
        <f t="shared" si="51"/>
        <v>268.73076923076923</v>
      </c>
      <c r="R806" s="31">
        <f t="shared" si="48"/>
        <v>32.050458715596328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 s="19">
        <v>9700</v>
      </c>
      <c r="E807" s="19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9"/>
        <v>41958.25</v>
      </c>
      <c r="L807">
        <v>1420437600</v>
      </c>
      <c r="M807" s="10">
        <f t="shared" si="50"/>
        <v>42009.25</v>
      </c>
      <c r="N807" t="b">
        <v>0</v>
      </c>
      <c r="O807" t="b">
        <v>0</v>
      </c>
      <c r="P807" t="s">
        <v>42</v>
      </c>
      <c r="Q807" s="6">
        <f t="shared" si="51"/>
        <v>50.845360824742272</v>
      </c>
      <c r="R807" s="31">
        <f t="shared" si="48"/>
        <v>73.611940298507463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 s="19">
        <v>700</v>
      </c>
      <c r="E808" s="19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9"/>
        <v>40973.25</v>
      </c>
      <c r="L808">
        <v>1332997200</v>
      </c>
      <c r="M808" s="10">
        <f t="shared" si="50"/>
        <v>40997.208333333336</v>
      </c>
      <c r="N808" t="b">
        <v>0</v>
      </c>
      <c r="O808" t="b">
        <v>1</v>
      </c>
      <c r="P808" t="s">
        <v>53</v>
      </c>
      <c r="Q808" s="6">
        <f t="shared" si="51"/>
        <v>1180.2857142857142</v>
      </c>
      <c r="R808" s="31">
        <f t="shared" si="48"/>
        <v>108.71052631578948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 s="19">
        <v>700</v>
      </c>
      <c r="E809" s="1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9"/>
        <v>43753.208333333328</v>
      </c>
      <c r="L809">
        <v>1574920800</v>
      </c>
      <c r="M809" s="10">
        <f t="shared" si="50"/>
        <v>43797.25</v>
      </c>
      <c r="N809" t="b">
        <v>0</v>
      </c>
      <c r="O809" t="b">
        <v>1</v>
      </c>
      <c r="P809" t="s">
        <v>33</v>
      </c>
      <c r="Q809" s="6">
        <f t="shared" si="51"/>
        <v>264</v>
      </c>
      <c r="R809" s="31">
        <f t="shared" si="48"/>
        <v>42.97674418604651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 s="19">
        <v>5200</v>
      </c>
      <c r="E810" s="19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9"/>
        <v>42507.208333333328</v>
      </c>
      <c r="L810">
        <v>1464930000</v>
      </c>
      <c r="M810" s="10">
        <f t="shared" si="50"/>
        <v>42524.208333333328</v>
      </c>
      <c r="N810" t="b">
        <v>0</v>
      </c>
      <c r="O810" t="b">
        <v>0</v>
      </c>
      <c r="P810" t="s">
        <v>17</v>
      </c>
      <c r="Q810" s="6">
        <f t="shared" si="51"/>
        <v>30.44230769230769</v>
      </c>
      <c r="R810" s="31">
        <f t="shared" si="48"/>
        <v>83.315789473684205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 s="19">
        <v>140800</v>
      </c>
      <c r="E811" s="19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9"/>
        <v>41135.208333333336</v>
      </c>
      <c r="L811">
        <v>1345006800</v>
      </c>
      <c r="M811" s="10">
        <f t="shared" si="50"/>
        <v>41136.208333333336</v>
      </c>
      <c r="N811" t="b">
        <v>0</v>
      </c>
      <c r="O811" t="b">
        <v>0</v>
      </c>
      <c r="P811" t="s">
        <v>42</v>
      </c>
      <c r="Q811" s="6">
        <f t="shared" si="51"/>
        <v>62.880681818181813</v>
      </c>
      <c r="R811" s="31">
        <f t="shared" si="48"/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 s="19">
        <v>6400</v>
      </c>
      <c r="E812" s="19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9"/>
        <v>43067.25</v>
      </c>
      <c r="L812">
        <v>1512712800</v>
      </c>
      <c r="M812" s="10">
        <f t="shared" si="50"/>
        <v>43077.25</v>
      </c>
      <c r="N812" t="b">
        <v>0</v>
      </c>
      <c r="O812" t="b">
        <v>1</v>
      </c>
      <c r="P812" t="s">
        <v>33</v>
      </c>
      <c r="Q812" s="6">
        <f t="shared" si="51"/>
        <v>193.125</v>
      </c>
      <c r="R812" s="31">
        <f t="shared" si="48"/>
        <v>55.927601809954751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 s="19">
        <v>92500</v>
      </c>
      <c r="E813" s="19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9"/>
        <v>42378.25</v>
      </c>
      <c r="L813">
        <v>1452492000</v>
      </c>
      <c r="M813" s="10">
        <f t="shared" si="50"/>
        <v>42380.25</v>
      </c>
      <c r="N813" t="b">
        <v>0</v>
      </c>
      <c r="O813" t="b">
        <v>1</v>
      </c>
      <c r="P813" t="s">
        <v>89</v>
      </c>
      <c r="Q813" s="6">
        <f t="shared" si="51"/>
        <v>77.102702702702715</v>
      </c>
      <c r="R813" s="31">
        <f t="shared" si="48"/>
        <v>105.03681885125184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 s="19">
        <v>59700</v>
      </c>
      <c r="E814" s="19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9"/>
        <v>43206.208333333328</v>
      </c>
      <c r="L814">
        <v>1524286800</v>
      </c>
      <c r="M814" s="10">
        <f t="shared" si="50"/>
        <v>43211.208333333328</v>
      </c>
      <c r="N814" t="b">
        <v>0</v>
      </c>
      <c r="O814" t="b">
        <v>0</v>
      </c>
      <c r="P814" t="s">
        <v>68</v>
      </c>
      <c r="Q814" s="6">
        <f t="shared" si="51"/>
        <v>225.52763819095478</v>
      </c>
      <c r="R814" s="31">
        <f t="shared" si="48"/>
        <v>48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 s="19">
        <v>3200</v>
      </c>
      <c r="E815" s="19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9"/>
        <v>41148.208333333336</v>
      </c>
      <c r="L815">
        <v>1346907600</v>
      </c>
      <c r="M815" s="10">
        <f t="shared" si="50"/>
        <v>41158.208333333336</v>
      </c>
      <c r="N815" t="b">
        <v>0</v>
      </c>
      <c r="O815" t="b">
        <v>0</v>
      </c>
      <c r="P815" t="s">
        <v>89</v>
      </c>
      <c r="Q815" s="6">
        <f t="shared" si="51"/>
        <v>239.40625</v>
      </c>
      <c r="R815" s="31">
        <f t="shared" si="48"/>
        <v>112.66176470588235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 s="19">
        <v>3200</v>
      </c>
      <c r="E816" s="19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9"/>
        <v>42517.208333333328</v>
      </c>
      <c r="L816">
        <v>1464498000</v>
      </c>
      <c r="M816" s="10">
        <f t="shared" si="50"/>
        <v>42519.208333333328</v>
      </c>
      <c r="N816" t="b">
        <v>0</v>
      </c>
      <c r="O816" t="b">
        <v>1</v>
      </c>
      <c r="P816" t="s">
        <v>23</v>
      </c>
      <c r="Q816" s="6">
        <f t="shared" si="51"/>
        <v>92.1875</v>
      </c>
      <c r="R816" s="31">
        <f t="shared" si="48"/>
        <v>81.944444444444443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 s="19">
        <v>9000</v>
      </c>
      <c r="E817" s="19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9"/>
        <v>43068.25</v>
      </c>
      <c r="L817">
        <v>1514181600</v>
      </c>
      <c r="M817" s="10">
        <f t="shared" si="50"/>
        <v>43094.25</v>
      </c>
      <c r="N817" t="b">
        <v>0</v>
      </c>
      <c r="O817" t="b">
        <v>0</v>
      </c>
      <c r="P817" t="s">
        <v>23</v>
      </c>
      <c r="Q817" s="6">
        <f t="shared" si="51"/>
        <v>130.23333333333335</v>
      </c>
      <c r="R817" s="31">
        <f t="shared" si="48"/>
        <v>64.049180327868854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 s="19">
        <v>2300</v>
      </c>
      <c r="E818" s="19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9"/>
        <v>41680.25</v>
      </c>
      <c r="L818">
        <v>1392184800</v>
      </c>
      <c r="M818" s="10">
        <f t="shared" si="50"/>
        <v>41682.25</v>
      </c>
      <c r="N818" t="b">
        <v>1</v>
      </c>
      <c r="O818" t="b">
        <v>1</v>
      </c>
      <c r="P818" t="s">
        <v>33</v>
      </c>
      <c r="Q818" s="6">
        <f t="shared" si="51"/>
        <v>615.21739130434787</v>
      </c>
      <c r="R818" s="31">
        <f t="shared" si="48"/>
        <v>106.39097744360902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 s="19">
        <v>51300</v>
      </c>
      <c r="E819" s="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9"/>
        <v>43589.208333333328</v>
      </c>
      <c r="L819">
        <v>1559365200</v>
      </c>
      <c r="M819" s="10">
        <f t="shared" si="50"/>
        <v>43617.208333333328</v>
      </c>
      <c r="N819" t="b">
        <v>0</v>
      </c>
      <c r="O819" t="b">
        <v>1</v>
      </c>
      <c r="P819" t="s">
        <v>68</v>
      </c>
      <c r="Q819" s="6">
        <f t="shared" si="51"/>
        <v>368.79532163742692</v>
      </c>
      <c r="R819" s="31">
        <f t="shared" si="48"/>
        <v>76.011249497790274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 s="19">
        <v>700</v>
      </c>
      <c r="E820" s="19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9"/>
        <v>43486.25</v>
      </c>
      <c r="L820">
        <v>1549173600</v>
      </c>
      <c r="M820" s="10">
        <f t="shared" si="50"/>
        <v>43499.25</v>
      </c>
      <c r="N820" t="b">
        <v>0</v>
      </c>
      <c r="O820" t="b">
        <v>1</v>
      </c>
      <c r="P820" t="s">
        <v>33</v>
      </c>
      <c r="Q820" s="6">
        <f t="shared" si="51"/>
        <v>1094.8571428571429</v>
      </c>
      <c r="R820" s="31">
        <f t="shared" si="48"/>
        <v>111.07246376811594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 s="19">
        <v>8900</v>
      </c>
      <c r="E821" s="19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9"/>
        <v>41237.25</v>
      </c>
      <c r="L821">
        <v>1355032800</v>
      </c>
      <c r="M821" s="10">
        <f t="shared" si="50"/>
        <v>41252.25</v>
      </c>
      <c r="N821" t="b">
        <v>1</v>
      </c>
      <c r="O821" t="b">
        <v>0</v>
      </c>
      <c r="P821" t="s">
        <v>89</v>
      </c>
      <c r="Q821" s="6">
        <f t="shared" si="51"/>
        <v>50.662921348314605</v>
      </c>
      <c r="R821" s="31">
        <f t="shared" si="48"/>
        <v>95.936170212765958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 s="19">
        <v>1500</v>
      </c>
      <c r="E822" s="19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9"/>
        <v>43310.208333333328</v>
      </c>
      <c r="L822">
        <v>1533963600</v>
      </c>
      <c r="M822" s="10">
        <f t="shared" si="50"/>
        <v>43323.208333333328</v>
      </c>
      <c r="N822" t="b">
        <v>0</v>
      </c>
      <c r="O822" t="b">
        <v>1</v>
      </c>
      <c r="P822" t="s">
        <v>23</v>
      </c>
      <c r="Q822" s="6">
        <f t="shared" si="51"/>
        <v>800.6</v>
      </c>
      <c r="R822" s="31">
        <f t="shared" si="48"/>
        <v>43.043010752688176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 s="19">
        <v>4900</v>
      </c>
      <c r="E823" s="19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9"/>
        <v>42794.25</v>
      </c>
      <c r="L823">
        <v>1489381200</v>
      </c>
      <c r="M823" s="10">
        <f t="shared" si="50"/>
        <v>42807.208333333328</v>
      </c>
      <c r="N823" t="b">
        <v>0</v>
      </c>
      <c r="O823" t="b">
        <v>0</v>
      </c>
      <c r="P823" t="s">
        <v>42</v>
      </c>
      <c r="Q823" s="6">
        <f t="shared" si="51"/>
        <v>291.28571428571428</v>
      </c>
      <c r="R823" s="31">
        <f t="shared" ref="R823:R886" si="52">(E823/G823)</f>
        <v>67.966666666666669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 s="19">
        <v>54000</v>
      </c>
      <c r="E824" s="19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9"/>
        <v>41698.25</v>
      </c>
      <c r="L824">
        <v>1395032400</v>
      </c>
      <c r="M824" s="10">
        <f t="shared" si="50"/>
        <v>41715.208333333336</v>
      </c>
      <c r="N824" t="b">
        <v>0</v>
      </c>
      <c r="O824" t="b">
        <v>0</v>
      </c>
      <c r="P824" t="s">
        <v>23</v>
      </c>
      <c r="Q824" s="6">
        <f t="shared" si="51"/>
        <v>349.9666666666667</v>
      </c>
      <c r="R824" s="31">
        <f t="shared" si="52"/>
        <v>89.991428571428571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 s="19">
        <v>4100</v>
      </c>
      <c r="E825" s="19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9"/>
        <v>41892.208333333336</v>
      </c>
      <c r="L825">
        <v>1412485200</v>
      </c>
      <c r="M825" s="10">
        <f t="shared" si="50"/>
        <v>41917.208333333336</v>
      </c>
      <c r="N825" t="b">
        <v>1</v>
      </c>
      <c r="O825" t="b">
        <v>1</v>
      </c>
      <c r="P825" t="s">
        <v>23</v>
      </c>
      <c r="Q825" s="6">
        <f t="shared" si="51"/>
        <v>357.07317073170731</v>
      </c>
      <c r="R825" s="31">
        <f t="shared" si="52"/>
        <v>58.095238095238095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 s="19">
        <v>85000</v>
      </c>
      <c r="E826" s="19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9"/>
        <v>40348.208333333336</v>
      </c>
      <c r="L826">
        <v>1279688400</v>
      </c>
      <c r="M826" s="10">
        <f t="shared" si="50"/>
        <v>40380.208333333336</v>
      </c>
      <c r="N826" t="b">
        <v>0</v>
      </c>
      <c r="O826" t="b">
        <v>1</v>
      </c>
      <c r="P826" t="s">
        <v>68</v>
      </c>
      <c r="Q826" s="6">
        <f t="shared" si="51"/>
        <v>126.48941176470588</v>
      </c>
      <c r="R826" s="31">
        <f t="shared" si="52"/>
        <v>83.996875000000003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 s="19">
        <v>3600</v>
      </c>
      <c r="E827" s="19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9"/>
        <v>42941.208333333328</v>
      </c>
      <c r="L827">
        <v>1501995600</v>
      </c>
      <c r="M827" s="10">
        <f t="shared" si="50"/>
        <v>42953.208333333328</v>
      </c>
      <c r="N827" t="b">
        <v>0</v>
      </c>
      <c r="O827" t="b">
        <v>0</v>
      </c>
      <c r="P827" t="s">
        <v>100</v>
      </c>
      <c r="Q827" s="6">
        <f t="shared" si="51"/>
        <v>387.5</v>
      </c>
      <c r="R827" s="31">
        <f t="shared" si="52"/>
        <v>88.853503184713375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 s="19">
        <v>2800</v>
      </c>
      <c r="E828" s="19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9"/>
        <v>40525.25</v>
      </c>
      <c r="L828">
        <v>1294639200</v>
      </c>
      <c r="M828" s="10">
        <f t="shared" si="50"/>
        <v>40553.25</v>
      </c>
      <c r="N828" t="b">
        <v>0</v>
      </c>
      <c r="O828" t="b">
        <v>1</v>
      </c>
      <c r="P828" t="s">
        <v>33</v>
      </c>
      <c r="Q828" s="6">
        <f t="shared" si="51"/>
        <v>457.03571428571428</v>
      </c>
      <c r="R828" s="31">
        <f t="shared" si="52"/>
        <v>65.963917525773198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 s="19">
        <v>2300</v>
      </c>
      <c r="E829" s="1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9"/>
        <v>40666.208333333336</v>
      </c>
      <c r="L829">
        <v>1305435600</v>
      </c>
      <c r="M829" s="10">
        <f t="shared" si="50"/>
        <v>40678.208333333336</v>
      </c>
      <c r="N829" t="b">
        <v>0</v>
      </c>
      <c r="O829" t="b">
        <v>1</v>
      </c>
      <c r="P829" t="s">
        <v>53</v>
      </c>
      <c r="Q829" s="6">
        <f t="shared" si="51"/>
        <v>266.69565217391306</v>
      </c>
      <c r="R829" s="31">
        <f t="shared" si="52"/>
        <v>74.804878048780495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 s="19">
        <v>7100</v>
      </c>
      <c r="E830" s="19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9"/>
        <v>43340.208333333328</v>
      </c>
      <c r="L830">
        <v>1537592400</v>
      </c>
      <c r="M830" s="10">
        <f t="shared" si="50"/>
        <v>43365.208333333328</v>
      </c>
      <c r="N830" t="b">
        <v>0</v>
      </c>
      <c r="O830" t="b">
        <v>0</v>
      </c>
      <c r="P830" t="s">
        <v>33</v>
      </c>
      <c r="Q830" s="6">
        <f t="shared" si="51"/>
        <v>69</v>
      </c>
      <c r="R830" s="31">
        <f t="shared" si="52"/>
        <v>69.98571428571428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 s="19">
        <v>9600</v>
      </c>
      <c r="E831" s="19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9"/>
        <v>42164.208333333328</v>
      </c>
      <c r="L831">
        <v>1435122000</v>
      </c>
      <c r="M831" s="10">
        <f t="shared" si="50"/>
        <v>42179.208333333328</v>
      </c>
      <c r="N831" t="b">
        <v>0</v>
      </c>
      <c r="O831" t="b">
        <v>0</v>
      </c>
      <c r="P831" t="s">
        <v>33</v>
      </c>
      <c r="Q831" s="6">
        <f t="shared" si="51"/>
        <v>51.34375</v>
      </c>
      <c r="R831" s="31">
        <f t="shared" si="52"/>
        <v>32.006493506493506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 s="19">
        <v>121600</v>
      </c>
      <c r="E832" s="19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9"/>
        <v>43103.25</v>
      </c>
      <c r="L832">
        <v>1520056800</v>
      </c>
      <c r="M832" s="10">
        <f t="shared" si="50"/>
        <v>43162.25</v>
      </c>
      <c r="N832" t="b">
        <v>0</v>
      </c>
      <c r="O832" t="b">
        <v>0</v>
      </c>
      <c r="P832" t="s">
        <v>33</v>
      </c>
      <c r="Q832" s="6">
        <f t="shared" si="51"/>
        <v>1.1710526315789473</v>
      </c>
      <c r="R832" s="31">
        <f t="shared" si="52"/>
        <v>64.727272727272734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 s="19">
        <v>97100</v>
      </c>
      <c r="E833" s="19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9"/>
        <v>40994.208333333336</v>
      </c>
      <c r="L833">
        <v>1335675600</v>
      </c>
      <c r="M833" s="10">
        <f t="shared" si="50"/>
        <v>41028.208333333336</v>
      </c>
      <c r="N833" t="b">
        <v>0</v>
      </c>
      <c r="O833" t="b">
        <v>0</v>
      </c>
      <c r="P833" t="s">
        <v>122</v>
      </c>
      <c r="Q833" s="6">
        <f t="shared" si="51"/>
        <v>108.97734294541709</v>
      </c>
      <c r="R833" s="31">
        <f t="shared" si="52"/>
        <v>24.998110087408456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 s="19">
        <v>43200</v>
      </c>
      <c r="E834" s="19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ref="K834:K897" si="53">(((J834/60)/60)/24)+DATE(1970,1,1)</f>
        <v>42299.208333333328</v>
      </c>
      <c r="L834">
        <v>1448431200</v>
      </c>
      <c r="M834" s="10">
        <f t="shared" ref="M834:M897" si="54">(((L834/60)/60)/24)+DATE(1970,1,1)</f>
        <v>42333.25</v>
      </c>
      <c r="N834" t="b">
        <v>1</v>
      </c>
      <c r="O834" t="b">
        <v>0</v>
      </c>
      <c r="P834" t="s">
        <v>206</v>
      </c>
      <c r="Q834" s="6">
        <f t="shared" ref="Q834:Q897" si="55">E834/D834*100</f>
        <v>315.17592592592592</v>
      </c>
      <c r="R834" s="31">
        <f t="shared" si="52"/>
        <v>104.97764070932922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 s="19">
        <v>6800</v>
      </c>
      <c r="E835" s="19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si="53"/>
        <v>40588.25</v>
      </c>
      <c r="L835">
        <v>1298613600</v>
      </c>
      <c r="M835" s="10">
        <f t="shared" si="54"/>
        <v>40599.25</v>
      </c>
      <c r="N835" t="b">
        <v>0</v>
      </c>
      <c r="O835" t="b">
        <v>0</v>
      </c>
      <c r="P835" t="s">
        <v>206</v>
      </c>
      <c r="Q835" s="6">
        <f t="shared" si="55"/>
        <v>157.69117647058823</v>
      </c>
      <c r="R835" s="31">
        <f t="shared" si="52"/>
        <v>64.987878787878785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 s="19">
        <v>7300</v>
      </c>
      <c r="E836" s="19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3"/>
        <v>41448.208333333336</v>
      </c>
      <c r="L836">
        <v>1372482000</v>
      </c>
      <c r="M836" s="10">
        <f t="shared" si="54"/>
        <v>41454.208333333336</v>
      </c>
      <c r="N836" t="b">
        <v>0</v>
      </c>
      <c r="O836" t="b">
        <v>0</v>
      </c>
      <c r="P836" t="s">
        <v>33</v>
      </c>
      <c r="Q836" s="6">
        <f t="shared" si="55"/>
        <v>153.8082191780822</v>
      </c>
      <c r="R836" s="31">
        <f t="shared" si="52"/>
        <v>94.352941176470594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 s="19">
        <v>86200</v>
      </c>
      <c r="E837" s="19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3"/>
        <v>42063.25</v>
      </c>
      <c r="L837">
        <v>1425621600</v>
      </c>
      <c r="M837" s="10">
        <f t="shared" si="54"/>
        <v>42069.25</v>
      </c>
      <c r="N837" t="b">
        <v>0</v>
      </c>
      <c r="O837" t="b">
        <v>0</v>
      </c>
      <c r="P837" t="s">
        <v>28</v>
      </c>
      <c r="Q837" s="6">
        <f t="shared" si="55"/>
        <v>89.738979118329468</v>
      </c>
      <c r="R837" s="31">
        <f t="shared" si="52"/>
        <v>44.001706484641637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 s="19">
        <v>8100</v>
      </c>
      <c r="E838" s="19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3"/>
        <v>40214.25</v>
      </c>
      <c r="L838">
        <v>1266300000</v>
      </c>
      <c r="M838" s="10">
        <f t="shared" si="54"/>
        <v>40225.25</v>
      </c>
      <c r="N838" t="b">
        <v>0</v>
      </c>
      <c r="O838" t="b">
        <v>0</v>
      </c>
      <c r="P838" t="s">
        <v>60</v>
      </c>
      <c r="Q838" s="6">
        <f t="shared" si="55"/>
        <v>75.135802469135797</v>
      </c>
      <c r="R838" s="31">
        <f t="shared" si="52"/>
        <v>64.744680851063833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 s="19">
        <v>17700</v>
      </c>
      <c r="E839" s="1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3"/>
        <v>40629.208333333336</v>
      </c>
      <c r="L839">
        <v>1305867600</v>
      </c>
      <c r="M839" s="10">
        <f t="shared" si="54"/>
        <v>40683.208333333336</v>
      </c>
      <c r="N839" t="b">
        <v>0</v>
      </c>
      <c r="O839" t="b">
        <v>0</v>
      </c>
      <c r="P839" t="s">
        <v>159</v>
      </c>
      <c r="Q839" s="6">
        <f t="shared" si="55"/>
        <v>852.88135593220341</v>
      </c>
      <c r="R839" s="31">
        <f t="shared" si="52"/>
        <v>84.00667779632721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 s="19">
        <v>6400</v>
      </c>
      <c r="E840" s="19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3"/>
        <v>43370.208333333328</v>
      </c>
      <c r="L840">
        <v>1538802000</v>
      </c>
      <c r="M840" s="10">
        <f t="shared" si="54"/>
        <v>43379.208333333328</v>
      </c>
      <c r="N840" t="b">
        <v>0</v>
      </c>
      <c r="O840" t="b">
        <v>0</v>
      </c>
      <c r="P840" t="s">
        <v>33</v>
      </c>
      <c r="Q840" s="6">
        <f t="shared" si="55"/>
        <v>138.90625</v>
      </c>
      <c r="R840" s="31">
        <f t="shared" si="52"/>
        <v>34.061302681992338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 s="19">
        <v>7700</v>
      </c>
      <c r="E841" s="19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3"/>
        <v>41715.208333333336</v>
      </c>
      <c r="L841">
        <v>1398920400</v>
      </c>
      <c r="M841" s="10">
        <f t="shared" si="54"/>
        <v>41760.208333333336</v>
      </c>
      <c r="N841" t="b">
        <v>0</v>
      </c>
      <c r="O841" t="b">
        <v>1</v>
      </c>
      <c r="P841" t="s">
        <v>42</v>
      </c>
      <c r="Q841" s="6">
        <f t="shared" si="55"/>
        <v>190.18181818181819</v>
      </c>
      <c r="R841" s="31">
        <f t="shared" si="52"/>
        <v>93.273885350318466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 s="19">
        <v>116300</v>
      </c>
      <c r="E842" s="19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3"/>
        <v>41836.208333333336</v>
      </c>
      <c r="L842">
        <v>1405659600</v>
      </c>
      <c r="M842" s="10">
        <f t="shared" si="54"/>
        <v>41838.208333333336</v>
      </c>
      <c r="N842" t="b">
        <v>0</v>
      </c>
      <c r="O842" t="b">
        <v>1</v>
      </c>
      <c r="P842" t="s">
        <v>33</v>
      </c>
      <c r="Q842" s="6">
        <f t="shared" si="55"/>
        <v>100.24333619948409</v>
      </c>
      <c r="R842" s="31">
        <f t="shared" si="52"/>
        <v>32.998301726577978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 s="19">
        <v>9100</v>
      </c>
      <c r="E843" s="19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3"/>
        <v>42419.25</v>
      </c>
      <c r="L843">
        <v>1457244000</v>
      </c>
      <c r="M843" s="10">
        <f t="shared" si="54"/>
        <v>42435.25</v>
      </c>
      <c r="N843" t="b">
        <v>0</v>
      </c>
      <c r="O843" t="b">
        <v>0</v>
      </c>
      <c r="P843" t="s">
        <v>28</v>
      </c>
      <c r="Q843" s="6">
        <f t="shared" si="55"/>
        <v>142.75824175824175</v>
      </c>
      <c r="R843" s="31">
        <f t="shared" si="52"/>
        <v>83.812903225806451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 s="19">
        <v>1500</v>
      </c>
      <c r="E844" s="19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3"/>
        <v>43266.208333333328</v>
      </c>
      <c r="L844">
        <v>1529298000</v>
      </c>
      <c r="M844" s="10">
        <f t="shared" si="54"/>
        <v>43269.208333333328</v>
      </c>
      <c r="N844" t="b">
        <v>0</v>
      </c>
      <c r="O844" t="b">
        <v>0</v>
      </c>
      <c r="P844" t="s">
        <v>65</v>
      </c>
      <c r="Q844" s="6">
        <f t="shared" si="55"/>
        <v>563.13333333333333</v>
      </c>
      <c r="R844" s="31">
        <f t="shared" si="52"/>
        <v>63.992424242424242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 s="19">
        <v>8800</v>
      </c>
      <c r="E845" s="19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3"/>
        <v>43338.208333333328</v>
      </c>
      <c r="L845">
        <v>1535778000</v>
      </c>
      <c r="M845" s="10">
        <f t="shared" si="54"/>
        <v>43344.208333333328</v>
      </c>
      <c r="N845" t="b">
        <v>0</v>
      </c>
      <c r="O845" t="b">
        <v>0</v>
      </c>
      <c r="P845" t="s">
        <v>122</v>
      </c>
      <c r="Q845" s="6">
        <f t="shared" si="55"/>
        <v>30.715909090909086</v>
      </c>
      <c r="R845" s="31">
        <f t="shared" si="52"/>
        <v>81.909090909090907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 s="19">
        <v>8800</v>
      </c>
      <c r="E846" s="19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3"/>
        <v>40930.25</v>
      </c>
      <c r="L846">
        <v>1327471200</v>
      </c>
      <c r="M846" s="10">
        <f t="shared" si="54"/>
        <v>40933.25</v>
      </c>
      <c r="N846" t="b">
        <v>0</v>
      </c>
      <c r="O846" t="b">
        <v>0</v>
      </c>
      <c r="P846" t="s">
        <v>42</v>
      </c>
      <c r="Q846" s="6">
        <f t="shared" si="55"/>
        <v>99.39772727272728</v>
      </c>
      <c r="R846" s="31">
        <f t="shared" si="52"/>
        <v>93.053191489361708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 s="19">
        <v>69900</v>
      </c>
      <c r="E847" s="19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3"/>
        <v>43235.208333333328</v>
      </c>
      <c r="L847">
        <v>1529557200</v>
      </c>
      <c r="M847" s="10">
        <f t="shared" si="54"/>
        <v>43272.208333333328</v>
      </c>
      <c r="N847" t="b">
        <v>0</v>
      </c>
      <c r="O847" t="b">
        <v>0</v>
      </c>
      <c r="P847" t="s">
        <v>28</v>
      </c>
      <c r="Q847" s="6">
        <f t="shared" si="55"/>
        <v>197.54935622317598</v>
      </c>
      <c r="R847" s="31">
        <f t="shared" si="52"/>
        <v>101.98449039881831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 s="19">
        <v>1000</v>
      </c>
      <c r="E848" s="19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3"/>
        <v>43302.208333333328</v>
      </c>
      <c r="L848">
        <v>1535259600</v>
      </c>
      <c r="M848" s="10">
        <f t="shared" si="54"/>
        <v>43338.208333333328</v>
      </c>
      <c r="N848" t="b">
        <v>1</v>
      </c>
      <c r="O848" t="b">
        <v>1</v>
      </c>
      <c r="P848" t="s">
        <v>28</v>
      </c>
      <c r="Q848" s="6">
        <f t="shared" si="55"/>
        <v>508.5</v>
      </c>
      <c r="R848" s="31">
        <f t="shared" si="52"/>
        <v>105.9375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 s="19">
        <v>4700</v>
      </c>
      <c r="E849" s="1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3"/>
        <v>43107.25</v>
      </c>
      <c r="L849">
        <v>1515564000</v>
      </c>
      <c r="M849" s="10">
        <f t="shared" si="54"/>
        <v>43110.25</v>
      </c>
      <c r="N849" t="b">
        <v>0</v>
      </c>
      <c r="O849" t="b">
        <v>0</v>
      </c>
      <c r="P849" t="s">
        <v>17</v>
      </c>
      <c r="Q849" s="6">
        <f t="shared" si="55"/>
        <v>237.74468085106383</v>
      </c>
      <c r="R849" s="31">
        <f t="shared" si="52"/>
        <v>101.58181818181818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 s="19">
        <v>3200</v>
      </c>
      <c r="E850" s="19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3"/>
        <v>40341.208333333336</v>
      </c>
      <c r="L850">
        <v>1277096400</v>
      </c>
      <c r="M850" s="10">
        <f t="shared" si="54"/>
        <v>40350.208333333336</v>
      </c>
      <c r="N850" t="b">
        <v>0</v>
      </c>
      <c r="O850" t="b">
        <v>0</v>
      </c>
      <c r="P850" t="s">
        <v>53</v>
      </c>
      <c r="Q850" s="6">
        <f t="shared" si="55"/>
        <v>338.46875</v>
      </c>
      <c r="R850" s="31">
        <f t="shared" si="52"/>
        <v>62.970930232558139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 s="19">
        <v>6700</v>
      </c>
      <c r="E851" s="19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3"/>
        <v>40948.25</v>
      </c>
      <c r="L851">
        <v>1329026400</v>
      </c>
      <c r="M851" s="10">
        <f t="shared" si="54"/>
        <v>40951.25</v>
      </c>
      <c r="N851" t="b">
        <v>0</v>
      </c>
      <c r="O851" t="b">
        <v>1</v>
      </c>
      <c r="P851" t="s">
        <v>60</v>
      </c>
      <c r="Q851" s="6">
        <f t="shared" si="55"/>
        <v>133.08955223880596</v>
      </c>
      <c r="R851" s="31">
        <f t="shared" si="52"/>
        <v>29.045602605863191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 s="19">
        <v>100</v>
      </c>
      <c r="E852" s="19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3"/>
        <v>40866.25</v>
      </c>
      <c r="L852">
        <v>1322978400</v>
      </c>
      <c r="M852" s="10">
        <f t="shared" si="54"/>
        <v>40881.25</v>
      </c>
      <c r="N852" t="b">
        <v>1</v>
      </c>
      <c r="O852" t="b">
        <v>0</v>
      </c>
      <c r="P852" t="s">
        <v>23</v>
      </c>
      <c r="Q852" s="6">
        <f t="shared" si="55"/>
        <v>1</v>
      </c>
      <c r="R852" s="31">
        <f t="shared" si="52"/>
        <v>1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 s="19">
        <v>6000</v>
      </c>
      <c r="E853" s="19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3"/>
        <v>41031.208333333336</v>
      </c>
      <c r="L853">
        <v>1338786000</v>
      </c>
      <c r="M853" s="10">
        <f t="shared" si="54"/>
        <v>41064.208333333336</v>
      </c>
      <c r="N853" t="b">
        <v>0</v>
      </c>
      <c r="O853" t="b">
        <v>0</v>
      </c>
      <c r="P853" t="s">
        <v>50</v>
      </c>
      <c r="Q853" s="6">
        <f t="shared" si="55"/>
        <v>207.79999999999998</v>
      </c>
      <c r="R853" s="31">
        <f t="shared" si="52"/>
        <v>77.924999999999997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 s="19">
        <v>4900</v>
      </c>
      <c r="E854" s="19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3"/>
        <v>40740.208333333336</v>
      </c>
      <c r="L854">
        <v>1311656400</v>
      </c>
      <c r="M854" s="10">
        <f t="shared" si="54"/>
        <v>40750.208333333336</v>
      </c>
      <c r="N854" t="b">
        <v>0</v>
      </c>
      <c r="O854" t="b">
        <v>1</v>
      </c>
      <c r="P854" t="s">
        <v>89</v>
      </c>
      <c r="Q854" s="6">
        <f t="shared" si="55"/>
        <v>51.122448979591837</v>
      </c>
      <c r="R854" s="31">
        <f t="shared" si="52"/>
        <v>80.806451612903231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 s="19">
        <v>17100</v>
      </c>
      <c r="E855" s="19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3"/>
        <v>40714.208333333336</v>
      </c>
      <c r="L855">
        <v>1308978000</v>
      </c>
      <c r="M855" s="10">
        <f t="shared" si="54"/>
        <v>40719.208333333336</v>
      </c>
      <c r="N855" t="b">
        <v>0</v>
      </c>
      <c r="O855" t="b">
        <v>1</v>
      </c>
      <c r="P855" t="s">
        <v>60</v>
      </c>
      <c r="Q855" s="6">
        <f t="shared" si="55"/>
        <v>652.05847953216369</v>
      </c>
      <c r="R855" s="31">
        <f t="shared" si="52"/>
        <v>76.006816632583508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 s="19">
        <v>171000</v>
      </c>
      <c r="E856" s="19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3"/>
        <v>43787.25</v>
      </c>
      <c r="L856">
        <v>1576389600</v>
      </c>
      <c r="M856" s="10">
        <f t="shared" si="54"/>
        <v>43814.25</v>
      </c>
      <c r="N856" t="b">
        <v>0</v>
      </c>
      <c r="O856" t="b">
        <v>0</v>
      </c>
      <c r="P856" t="s">
        <v>119</v>
      </c>
      <c r="Q856" s="6">
        <f t="shared" si="55"/>
        <v>113.63099415204678</v>
      </c>
      <c r="R856" s="31">
        <f t="shared" si="52"/>
        <v>72.993613824192337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 s="19">
        <v>23400</v>
      </c>
      <c r="E857" s="19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3"/>
        <v>40712.208333333336</v>
      </c>
      <c r="L857">
        <v>1311051600</v>
      </c>
      <c r="M857" s="10">
        <f t="shared" si="54"/>
        <v>40743.208333333336</v>
      </c>
      <c r="N857" t="b">
        <v>0</v>
      </c>
      <c r="O857" t="b">
        <v>0</v>
      </c>
      <c r="P857" t="s">
        <v>33</v>
      </c>
      <c r="Q857" s="6">
        <f t="shared" si="55"/>
        <v>102.37606837606839</v>
      </c>
      <c r="R857" s="31">
        <f t="shared" si="52"/>
        <v>53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 s="19">
        <v>2400</v>
      </c>
      <c r="E858" s="19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3"/>
        <v>41023.208333333336</v>
      </c>
      <c r="L858">
        <v>1336712400</v>
      </c>
      <c r="M858" s="10">
        <f t="shared" si="54"/>
        <v>41040.208333333336</v>
      </c>
      <c r="N858" t="b">
        <v>0</v>
      </c>
      <c r="O858" t="b">
        <v>0</v>
      </c>
      <c r="P858" t="s">
        <v>17</v>
      </c>
      <c r="Q858" s="6">
        <f t="shared" si="55"/>
        <v>356.58333333333331</v>
      </c>
      <c r="R858" s="31">
        <f t="shared" si="52"/>
        <v>54.164556962025316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 s="19">
        <v>5300</v>
      </c>
      <c r="E859" s="1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3"/>
        <v>40944.25</v>
      </c>
      <c r="L859">
        <v>1330408800</v>
      </c>
      <c r="M859" s="10">
        <f t="shared" si="54"/>
        <v>40967.25</v>
      </c>
      <c r="N859" t="b">
        <v>1</v>
      </c>
      <c r="O859" t="b">
        <v>0</v>
      </c>
      <c r="P859" t="s">
        <v>100</v>
      </c>
      <c r="Q859" s="6">
        <f t="shared" si="55"/>
        <v>139.86792452830187</v>
      </c>
      <c r="R859" s="31">
        <f t="shared" si="52"/>
        <v>32.946666666666665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 s="19">
        <v>4000</v>
      </c>
      <c r="E860" s="19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3"/>
        <v>43211.208333333328</v>
      </c>
      <c r="L860">
        <v>1524891600</v>
      </c>
      <c r="M860" s="10">
        <f t="shared" si="54"/>
        <v>43218.208333333328</v>
      </c>
      <c r="N860" t="b">
        <v>1</v>
      </c>
      <c r="O860" t="b">
        <v>0</v>
      </c>
      <c r="P860" t="s">
        <v>17</v>
      </c>
      <c r="Q860" s="6">
        <f t="shared" si="55"/>
        <v>69.45</v>
      </c>
      <c r="R860" s="31">
        <f t="shared" si="52"/>
        <v>79.371428571428567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 s="19">
        <v>7300</v>
      </c>
      <c r="E861" s="19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3"/>
        <v>41334.25</v>
      </c>
      <c r="L861">
        <v>1363669200</v>
      </c>
      <c r="M861" s="10">
        <f t="shared" si="54"/>
        <v>41352.208333333336</v>
      </c>
      <c r="N861" t="b">
        <v>0</v>
      </c>
      <c r="O861" t="b">
        <v>1</v>
      </c>
      <c r="P861" t="s">
        <v>33</v>
      </c>
      <c r="Q861" s="6">
        <f t="shared" si="55"/>
        <v>35.534246575342465</v>
      </c>
      <c r="R861" s="31">
        <f t="shared" si="52"/>
        <v>41.174603174603178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 s="19">
        <v>2000</v>
      </c>
      <c r="E862" s="19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3"/>
        <v>43515.25</v>
      </c>
      <c r="L862">
        <v>1551420000</v>
      </c>
      <c r="M862" s="10">
        <f t="shared" si="54"/>
        <v>43525.25</v>
      </c>
      <c r="N862" t="b">
        <v>0</v>
      </c>
      <c r="O862" t="b">
        <v>1</v>
      </c>
      <c r="P862" t="s">
        <v>65</v>
      </c>
      <c r="Q862" s="6">
        <f t="shared" si="55"/>
        <v>251.65</v>
      </c>
      <c r="R862" s="31">
        <f t="shared" si="52"/>
        <v>77.430769230769229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 s="19">
        <v>8800</v>
      </c>
      <c r="E863" s="19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3"/>
        <v>40258.208333333336</v>
      </c>
      <c r="L863">
        <v>1269838800</v>
      </c>
      <c r="M863" s="10">
        <f t="shared" si="54"/>
        <v>40266.208333333336</v>
      </c>
      <c r="N863" t="b">
        <v>0</v>
      </c>
      <c r="O863" t="b">
        <v>0</v>
      </c>
      <c r="P863" t="s">
        <v>33</v>
      </c>
      <c r="Q863" s="6">
        <f t="shared" si="55"/>
        <v>105.87500000000001</v>
      </c>
      <c r="R863" s="31">
        <f t="shared" si="52"/>
        <v>57.159509202453989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 s="19">
        <v>3500</v>
      </c>
      <c r="E864" s="19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3"/>
        <v>40756.208333333336</v>
      </c>
      <c r="L864">
        <v>1312520400</v>
      </c>
      <c r="M864" s="10">
        <f t="shared" si="54"/>
        <v>40760.208333333336</v>
      </c>
      <c r="N864" t="b">
        <v>0</v>
      </c>
      <c r="O864" t="b">
        <v>0</v>
      </c>
      <c r="P864" t="s">
        <v>33</v>
      </c>
      <c r="Q864" s="6">
        <f t="shared" si="55"/>
        <v>187.42857142857144</v>
      </c>
      <c r="R864" s="31">
        <f t="shared" si="52"/>
        <v>77.17647058823529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 s="19">
        <v>1400</v>
      </c>
      <c r="E865" s="19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3"/>
        <v>42172.208333333328</v>
      </c>
      <c r="L865">
        <v>1436504400</v>
      </c>
      <c r="M865" s="10">
        <f t="shared" si="54"/>
        <v>42195.208333333328</v>
      </c>
      <c r="N865" t="b">
        <v>0</v>
      </c>
      <c r="O865" t="b">
        <v>1</v>
      </c>
      <c r="P865" t="s">
        <v>269</v>
      </c>
      <c r="Q865" s="6">
        <f t="shared" si="55"/>
        <v>386.78571428571428</v>
      </c>
      <c r="R865" s="31">
        <f t="shared" si="52"/>
        <v>24.953917050691246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 s="19">
        <v>4200</v>
      </c>
      <c r="E866" s="19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3"/>
        <v>42601.208333333328</v>
      </c>
      <c r="L866">
        <v>1472014800</v>
      </c>
      <c r="M866" s="10">
        <f t="shared" si="54"/>
        <v>42606.208333333328</v>
      </c>
      <c r="N866" t="b">
        <v>0</v>
      </c>
      <c r="O866" t="b">
        <v>0</v>
      </c>
      <c r="P866" t="s">
        <v>100</v>
      </c>
      <c r="Q866" s="6">
        <f t="shared" si="55"/>
        <v>347.07142857142856</v>
      </c>
      <c r="R866" s="31">
        <f t="shared" si="52"/>
        <v>97.18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 s="19">
        <v>81000</v>
      </c>
      <c r="E867" s="19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3"/>
        <v>41897.208333333336</v>
      </c>
      <c r="L867">
        <v>1411534800</v>
      </c>
      <c r="M867" s="10">
        <f t="shared" si="54"/>
        <v>41906.208333333336</v>
      </c>
      <c r="N867" t="b">
        <v>0</v>
      </c>
      <c r="O867" t="b">
        <v>0</v>
      </c>
      <c r="P867" t="s">
        <v>33</v>
      </c>
      <c r="Q867" s="6">
        <f t="shared" si="55"/>
        <v>185.82098765432099</v>
      </c>
      <c r="R867" s="31">
        <f t="shared" si="52"/>
        <v>46.000916870415651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 s="19">
        <v>182800</v>
      </c>
      <c r="E868" s="19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3"/>
        <v>40671.208333333336</v>
      </c>
      <c r="L868">
        <v>1304917200</v>
      </c>
      <c r="M868" s="10">
        <f t="shared" si="54"/>
        <v>40672.208333333336</v>
      </c>
      <c r="N868" t="b">
        <v>0</v>
      </c>
      <c r="O868" t="b">
        <v>0</v>
      </c>
      <c r="P868" t="s">
        <v>122</v>
      </c>
      <c r="Q868" s="6">
        <f t="shared" si="55"/>
        <v>43.241247264770237</v>
      </c>
      <c r="R868" s="31">
        <f t="shared" si="52"/>
        <v>88.023385300668153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 s="19">
        <v>4800</v>
      </c>
      <c r="E869" s="1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3"/>
        <v>43382.208333333328</v>
      </c>
      <c r="L869">
        <v>1539579600</v>
      </c>
      <c r="M869" s="10">
        <f t="shared" si="54"/>
        <v>43388.208333333328</v>
      </c>
      <c r="N869" t="b">
        <v>0</v>
      </c>
      <c r="O869" t="b">
        <v>0</v>
      </c>
      <c r="P869" t="s">
        <v>17</v>
      </c>
      <c r="Q869" s="6">
        <f t="shared" si="55"/>
        <v>162.4375</v>
      </c>
      <c r="R869" s="31">
        <f t="shared" si="52"/>
        <v>25.99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 s="19">
        <v>7000</v>
      </c>
      <c r="E870" s="19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3"/>
        <v>41559.208333333336</v>
      </c>
      <c r="L870">
        <v>1382504400</v>
      </c>
      <c r="M870" s="10">
        <f t="shared" si="54"/>
        <v>41570.208333333336</v>
      </c>
      <c r="N870" t="b">
        <v>0</v>
      </c>
      <c r="O870" t="b">
        <v>0</v>
      </c>
      <c r="P870" t="s">
        <v>33</v>
      </c>
      <c r="Q870" s="6">
        <f t="shared" si="55"/>
        <v>184.84285714285716</v>
      </c>
      <c r="R870" s="31">
        <f t="shared" si="52"/>
        <v>102.69047619047619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 s="19">
        <v>161900</v>
      </c>
      <c r="E871" s="19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3"/>
        <v>40350.208333333336</v>
      </c>
      <c r="L871">
        <v>1278306000</v>
      </c>
      <c r="M871" s="10">
        <f t="shared" si="54"/>
        <v>40364.208333333336</v>
      </c>
      <c r="N871" t="b">
        <v>0</v>
      </c>
      <c r="O871" t="b">
        <v>0</v>
      </c>
      <c r="P871" t="s">
        <v>53</v>
      </c>
      <c r="Q871" s="6">
        <f t="shared" si="55"/>
        <v>23.703520691785052</v>
      </c>
      <c r="R871" s="31">
        <f t="shared" si="52"/>
        <v>72.958174904942965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 s="19">
        <v>7700</v>
      </c>
      <c r="E872" s="19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3"/>
        <v>42240.208333333328</v>
      </c>
      <c r="L872">
        <v>1442552400</v>
      </c>
      <c r="M872" s="10">
        <f t="shared" si="54"/>
        <v>42265.208333333328</v>
      </c>
      <c r="N872" t="b">
        <v>0</v>
      </c>
      <c r="O872" t="b">
        <v>0</v>
      </c>
      <c r="P872" t="s">
        <v>33</v>
      </c>
      <c r="Q872" s="6">
        <f t="shared" si="55"/>
        <v>89.870129870129873</v>
      </c>
      <c r="R872" s="31">
        <f t="shared" si="52"/>
        <v>57.190082644628099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 s="19">
        <v>71500</v>
      </c>
      <c r="E873" s="19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3"/>
        <v>43040.208333333328</v>
      </c>
      <c r="L873">
        <v>1511071200</v>
      </c>
      <c r="M873" s="10">
        <f t="shared" si="54"/>
        <v>43058.25</v>
      </c>
      <c r="N873" t="b">
        <v>0</v>
      </c>
      <c r="O873" t="b">
        <v>1</v>
      </c>
      <c r="P873" t="s">
        <v>33</v>
      </c>
      <c r="Q873" s="6">
        <f t="shared" si="55"/>
        <v>272.6041958041958</v>
      </c>
      <c r="R873" s="31">
        <f t="shared" si="52"/>
        <v>84.013793103448279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 s="19">
        <v>4700</v>
      </c>
      <c r="E874" s="19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3"/>
        <v>43346.208333333328</v>
      </c>
      <c r="L874">
        <v>1536382800</v>
      </c>
      <c r="M874" s="10">
        <f t="shared" si="54"/>
        <v>43351.208333333328</v>
      </c>
      <c r="N874" t="b">
        <v>0</v>
      </c>
      <c r="O874" t="b">
        <v>0</v>
      </c>
      <c r="P874" t="s">
        <v>474</v>
      </c>
      <c r="Q874" s="6">
        <f t="shared" si="55"/>
        <v>170.04255319148936</v>
      </c>
      <c r="R874" s="31">
        <f t="shared" si="52"/>
        <v>98.666666666666671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 s="19">
        <v>42100</v>
      </c>
      <c r="E875" s="19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3"/>
        <v>41647.25</v>
      </c>
      <c r="L875">
        <v>1389592800</v>
      </c>
      <c r="M875" s="10">
        <f t="shared" si="54"/>
        <v>41652.25</v>
      </c>
      <c r="N875" t="b">
        <v>0</v>
      </c>
      <c r="O875" t="b">
        <v>0</v>
      </c>
      <c r="P875" t="s">
        <v>122</v>
      </c>
      <c r="Q875" s="6">
        <f t="shared" si="55"/>
        <v>188.28503562945369</v>
      </c>
      <c r="R875" s="31">
        <f t="shared" si="52"/>
        <v>42.007419183889773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 s="19">
        <v>40200</v>
      </c>
      <c r="E876" s="19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3"/>
        <v>40291.208333333336</v>
      </c>
      <c r="L876">
        <v>1275282000</v>
      </c>
      <c r="M876" s="10">
        <f t="shared" si="54"/>
        <v>40329.208333333336</v>
      </c>
      <c r="N876" t="b">
        <v>0</v>
      </c>
      <c r="O876" t="b">
        <v>1</v>
      </c>
      <c r="P876" t="s">
        <v>122</v>
      </c>
      <c r="Q876" s="6">
        <f t="shared" si="55"/>
        <v>346.93532338308455</v>
      </c>
      <c r="R876" s="31">
        <f t="shared" si="52"/>
        <v>32.002753556677376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 s="19">
        <v>7900</v>
      </c>
      <c r="E877" s="19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3"/>
        <v>40556.25</v>
      </c>
      <c r="L877">
        <v>1294984800</v>
      </c>
      <c r="M877" s="10">
        <f t="shared" si="54"/>
        <v>40557.25</v>
      </c>
      <c r="N877" t="b">
        <v>0</v>
      </c>
      <c r="O877" t="b">
        <v>0</v>
      </c>
      <c r="P877" t="s">
        <v>23</v>
      </c>
      <c r="Q877" s="6">
        <f t="shared" si="55"/>
        <v>69.177215189873422</v>
      </c>
      <c r="R877" s="31">
        <f t="shared" si="52"/>
        <v>81.567164179104481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 s="19">
        <v>8300</v>
      </c>
      <c r="E878" s="19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3"/>
        <v>43624.208333333328</v>
      </c>
      <c r="L878">
        <v>1562043600</v>
      </c>
      <c r="M878" s="10">
        <f t="shared" si="54"/>
        <v>43648.208333333328</v>
      </c>
      <c r="N878" t="b">
        <v>0</v>
      </c>
      <c r="O878" t="b">
        <v>0</v>
      </c>
      <c r="P878" t="s">
        <v>122</v>
      </c>
      <c r="Q878" s="6">
        <f t="shared" si="55"/>
        <v>25.433734939759034</v>
      </c>
      <c r="R878" s="31">
        <f t="shared" si="52"/>
        <v>37.035087719298247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 s="19">
        <v>163600</v>
      </c>
      <c r="E879" s="1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3"/>
        <v>42577.208333333328</v>
      </c>
      <c r="L879">
        <v>1469595600</v>
      </c>
      <c r="M879" s="10">
        <f t="shared" si="54"/>
        <v>42578.208333333328</v>
      </c>
      <c r="N879" t="b">
        <v>0</v>
      </c>
      <c r="O879" t="b">
        <v>0</v>
      </c>
      <c r="P879" t="s">
        <v>17</v>
      </c>
      <c r="Q879" s="6">
        <f t="shared" si="55"/>
        <v>77.400977995110026</v>
      </c>
      <c r="R879" s="31">
        <f t="shared" si="52"/>
        <v>103.033360455655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 s="19">
        <v>2700</v>
      </c>
      <c r="E880" s="19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3"/>
        <v>43845.25</v>
      </c>
      <c r="L880">
        <v>1581141600</v>
      </c>
      <c r="M880" s="10">
        <f t="shared" si="54"/>
        <v>43869.25</v>
      </c>
      <c r="N880" t="b">
        <v>0</v>
      </c>
      <c r="O880" t="b">
        <v>0</v>
      </c>
      <c r="P880" t="s">
        <v>148</v>
      </c>
      <c r="Q880" s="6">
        <f t="shared" si="55"/>
        <v>37.481481481481481</v>
      </c>
      <c r="R880" s="31">
        <f t="shared" si="52"/>
        <v>84.333333333333329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 s="19">
        <v>1000</v>
      </c>
      <c r="E881" s="19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3"/>
        <v>42788.25</v>
      </c>
      <c r="L881">
        <v>1488520800</v>
      </c>
      <c r="M881" s="10">
        <f t="shared" si="54"/>
        <v>42797.25</v>
      </c>
      <c r="N881" t="b">
        <v>0</v>
      </c>
      <c r="O881" t="b">
        <v>0</v>
      </c>
      <c r="P881" t="s">
        <v>68</v>
      </c>
      <c r="Q881" s="6">
        <f t="shared" si="55"/>
        <v>543.79999999999995</v>
      </c>
      <c r="R881" s="31">
        <f t="shared" si="52"/>
        <v>102.60377358490567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 s="19">
        <v>84500</v>
      </c>
      <c r="E882" s="19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3"/>
        <v>43667.208333333328</v>
      </c>
      <c r="L882">
        <v>1563858000</v>
      </c>
      <c r="M882" s="10">
        <f t="shared" si="54"/>
        <v>43669.208333333328</v>
      </c>
      <c r="N882" t="b">
        <v>0</v>
      </c>
      <c r="O882" t="b">
        <v>0</v>
      </c>
      <c r="P882" t="s">
        <v>50</v>
      </c>
      <c r="Q882" s="6">
        <f t="shared" si="55"/>
        <v>228.52189349112427</v>
      </c>
      <c r="R882" s="31">
        <f t="shared" si="52"/>
        <v>79.992129246064621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 s="19">
        <v>81300</v>
      </c>
      <c r="E883" s="19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3"/>
        <v>42194.208333333328</v>
      </c>
      <c r="L883">
        <v>1438923600</v>
      </c>
      <c r="M883" s="10">
        <f t="shared" si="54"/>
        <v>42223.208333333328</v>
      </c>
      <c r="N883" t="b">
        <v>0</v>
      </c>
      <c r="O883" t="b">
        <v>1</v>
      </c>
      <c r="P883" t="s">
        <v>33</v>
      </c>
      <c r="Q883" s="6">
        <f t="shared" si="55"/>
        <v>38.948339483394832</v>
      </c>
      <c r="R883" s="31">
        <f t="shared" si="52"/>
        <v>70.055309734513273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 s="19">
        <v>800</v>
      </c>
      <c r="E884" s="19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3"/>
        <v>42025.25</v>
      </c>
      <c r="L884">
        <v>1422165600</v>
      </c>
      <c r="M884" s="10">
        <f t="shared" si="54"/>
        <v>42029.25</v>
      </c>
      <c r="N884" t="b">
        <v>0</v>
      </c>
      <c r="O884" t="b">
        <v>0</v>
      </c>
      <c r="P884" t="s">
        <v>33</v>
      </c>
      <c r="Q884" s="6">
        <f t="shared" si="55"/>
        <v>370</v>
      </c>
      <c r="R884" s="31">
        <f t="shared" si="52"/>
        <v>37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 s="19">
        <v>3400</v>
      </c>
      <c r="E885" s="19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3"/>
        <v>40323.208333333336</v>
      </c>
      <c r="L885">
        <v>1277874000</v>
      </c>
      <c r="M885" s="10">
        <f t="shared" si="54"/>
        <v>40359.208333333336</v>
      </c>
      <c r="N885" t="b">
        <v>0</v>
      </c>
      <c r="O885" t="b">
        <v>0</v>
      </c>
      <c r="P885" t="s">
        <v>100</v>
      </c>
      <c r="Q885" s="6">
        <f t="shared" si="55"/>
        <v>237.91176470588232</v>
      </c>
      <c r="R885" s="31">
        <f t="shared" si="52"/>
        <v>41.911917098445599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 s="19">
        <v>170800</v>
      </c>
      <c r="E886" s="19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3"/>
        <v>41763.208333333336</v>
      </c>
      <c r="L886">
        <v>1399352400</v>
      </c>
      <c r="M886" s="10">
        <f t="shared" si="54"/>
        <v>41765.208333333336</v>
      </c>
      <c r="N886" t="b">
        <v>0</v>
      </c>
      <c r="O886" t="b">
        <v>1</v>
      </c>
      <c r="P886" t="s">
        <v>33</v>
      </c>
      <c r="Q886" s="6">
        <f t="shared" si="55"/>
        <v>64.036299765807954</v>
      </c>
      <c r="R886" s="31">
        <f t="shared" si="52"/>
        <v>57.992576882290564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 s="19">
        <v>1800</v>
      </c>
      <c r="E887" s="19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3"/>
        <v>40335.208333333336</v>
      </c>
      <c r="L887">
        <v>1279083600</v>
      </c>
      <c r="M887" s="10">
        <f t="shared" si="54"/>
        <v>40373.208333333336</v>
      </c>
      <c r="N887" t="b">
        <v>0</v>
      </c>
      <c r="O887" t="b">
        <v>0</v>
      </c>
      <c r="P887" t="s">
        <v>33</v>
      </c>
      <c r="Q887" s="6">
        <f t="shared" si="55"/>
        <v>118.27777777777777</v>
      </c>
      <c r="R887" s="31">
        <f t="shared" ref="R887:R950" si="56">(E887/G887)</f>
        <v>40.942307692307693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 s="19">
        <v>150600</v>
      </c>
      <c r="E888" s="19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3"/>
        <v>40416.208333333336</v>
      </c>
      <c r="L888">
        <v>1284354000</v>
      </c>
      <c r="M888" s="10">
        <f t="shared" si="54"/>
        <v>40434.208333333336</v>
      </c>
      <c r="N888" t="b">
        <v>0</v>
      </c>
      <c r="O888" t="b">
        <v>0</v>
      </c>
      <c r="P888" t="s">
        <v>60</v>
      </c>
      <c r="Q888" s="6">
        <f t="shared" si="55"/>
        <v>84.824037184594957</v>
      </c>
      <c r="R888" s="31">
        <f t="shared" si="56"/>
        <v>69.9972602739726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 s="19">
        <v>7800</v>
      </c>
      <c r="E889" s="1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3"/>
        <v>42202.208333333328</v>
      </c>
      <c r="L889">
        <v>1441170000</v>
      </c>
      <c r="M889" s="10">
        <f t="shared" si="54"/>
        <v>42249.208333333328</v>
      </c>
      <c r="N889" t="b">
        <v>0</v>
      </c>
      <c r="O889" t="b">
        <v>1</v>
      </c>
      <c r="P889" t="s">
        <v>33</v>
      </c>
      <c r="Q889" s="6">
        <f t="shared" si="55"/>
        <v>29.346153846153843</v>
      </c>
      <c r="R889" s="31">
        <f t="shared" si="56"/>
        <v>73.838709677419359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 s="19">
        <v>5800</v>
      </c>
      <c r="E890" s="19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3"/>
        <v>42836.208333333328</v>
      </c>
      <c r="L890">
        <v>1493528400</v>
      </c>
      <c r="M890" s="10">
        <f t="shared" si="54"/>
        <v>42855.208333333328</v>
      </c>
      <c r="N890" t="b">
        <v>0</v>
      </c>
      <c r="O890" t="b">
        <v>0</v>
      </c>
      <c r="P890" t="s">
        <v>33</v>
      </c>
      <c r="Q890" s="6">
        <f t="shared" si="55"/>
        <v>209.89655172413794</v>
      </c>
      <c r="R890" s="31">
        <f t="shared" si="56"/>
        <v>41.979310344827589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 s="19">
        <v>5600</v>
      </c>
      <c r="E891" s="19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3"/>
        <v>41710.208333333336</v>
      </c>
      <c r="L891">
        <v>1395205200</v>
      </c>
      <c r="M891" s="10">
        <f t="shared" si="54"/>
        <v>41717.208333333336</v>
      </c>
      <c r="N891" t="b">
        <v>0</v>
      </c>
      <c r="O891" t="b">
        <v>1</v>
      </c>
      <c r="P891" t="s">
        <v>50</v>
      </c>
      <c r="Q891" s="6">
        <f t="shared" si="55"/>
        <v>169.78571428571431</v>
      </c>
      <c r="R891" s="31">
        <f t="shared" si="56"/>
        <v>77.93442622950819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 s="19">
        <v>134400</v>
      </c>
      <c r="E892" s="19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3"/>
        <v>43640.208333333328</v>
      </c>
      <c r="L892">
        <v>1561438800</v>
      </c>
      <c r="M892" s="10">
        <f t="shared" si="54"/>
        <v>43641.208333333328</v>
      </c>
      <c r="N892" t="b">
        <v>0</v>
      </c>
      <c r="O892" t="b">
        <v>0</v>
      </c>
      <c r="P892" t="s">
        <v>60</v>
      </c>
      <c r="Q892" s="6">
        <f t="shared" si="55"/>
        <v>115.95907738095239</v>
      </c>
      <c r="R892" s="31">
        <f t="shared" si="56"/>
        <v>106.01972789115646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 s="19">
        <v>3000</v>
      </c>
      <c r="E893" s="19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3"/>
        <v>40880.25</v>
      </c>
      <c r="L893">
        <v>1326693600</v>
      </c>
      <c r="M893" s="10">
        <f t="shared" si="54"/>
        <v>40924.25</v>
      </c>
      <c r="N893" t="b">
        <v>0</v>
      </c>
      <c r="O893" t="b">
        <v>0</v>
      </c>
      <c r="P893" t="s">
        <v>42</v>
      </c>
      <c r="Q893" s="6">
        <f t="shared" si="55"/>
        <v>258.59999999999997</v>
      </c>
      <c r="R893" s="31">
        <f t="shared" si="56"/>
        <v>47.018181818181816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 s="19">
        <v>6000</v>
      </c>
      <c r="E894" s="19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3"/>
        <v>40319.208333333336</v>
      </c>
      <c r="L894">
        <v>1277960400</v>
      </c>
      <c r="M894" s="10">
        <f t="shared" si="54"/>
        <v>40360.208333333336</v>
      </c>
      <c r="N894" t="b">
        <v>0</v>
      </c>
      <c r="O894" t="b">
        <v>0</v>
      </c>
      <c r="P894" t="s">
        <v>206</v>
      </c>
      <c r="Q894" s="6">
        <f t="shared" si="55"/>
        <v>230.58333333333331</v>
      </c>
      <c r="R894" s="31">
        <f t="shared" si="56"/>
        <v>76.016483516483518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 s="19">
        <v>8400</v>
      </c>
      <c r="E895" s="19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3"/>
        <v>42170.208333333328</v>
      </c>
      <c r="L895">
        <v>1434690000</v>
      </c>
      <c r="M895" s="10">
        <f t="shared" si="54"/>
        <v>42174.208333333328</v>
      </c>
      <c r="N895" t="b">
        <v>0</v>
      </c>
      <c r="O895" t="b">
        <v>1</v>
      </c>
      <c r="P895" t="s">
        <v>42</v>
      </c>
      <c r="Q895" s="6">
        <f t="shared" si="55"/>
        <v>128.21428571428572</v>
      </c>
      <c r="R895" s="31">
        <f t="shared" si="56"/>
        <v>54.120603015075375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 s="19">
        <v>1700</v>
      </c>
      <c r="E896" s="19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3"/>
        <v>41466.208333333336</v>
      </c>
      <c r="L896">
        <v>1376110800</v>
      </c>
      <c r="M896" s="10">
        <f t="shared" si="54"/>
        <v>41496.208333333336</v>
      </c>
      <c r="N896" t="b">
        <v>0</v>
      </c>
      <c r="O896" t="b">
        <v>1</v>
      </c>
      <c r="P896" t="s">
        <v>269</v>
      </c>
      <c r="Q896" s="6">
        <f t="shared" si="55"/>
        <v>188.70588235294116</v>
      </c>
      <c r="R896" s="31">
        <f t="shared" si="56"/>
        <v>57.285714285714285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 s="19">
        <v>159800</v>
      </c>
      <c r="E897" s="19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3"/>
        <v>43134.25</v>
      </c>
      <c r="L897">
        <v>1518415200</v>
      </c>
      <c r="M897" s="10">
        <f t="shared" si="54"/>
        <v>43143.25</v>
      </c>
      <c r="N897" t="b">
        <v>0</v>
      </c>
      <c r="O897" t="b">
        <v>0</v>
      </c>
      <c r="P897" t="s">
        <v>33</v>
      </c>
      <c r="Q897" s="6">
        <f t="shared" si="55"/>
        <v>6.9511889862327907</v>
      </c>
      <c r="R897" s="31">
        <f t="shared" si="56"/>
        <v>103.81308411214954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 s="19">
        <v>19800</v>
      </c>
      <c r="E898" s="19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ref="K898:K961" si="57">(((J898/60)/60)/24)+DATE(1970,1,1)</f>
        <v>40738.208333333336</v>
      </c>
      <c r="L898">
        <v>1310878800</v>
      </c>
      <c r="M898" s="10">
        <f t="shared" ref="M898:M961" si="58">(((L898/60)/60)/24)+DATE(1970,1,1)</f>
        <v>40741.208333333336</v>
      </c>
      <c r="N898" t="b">
        <v>0</v>
      </c>
      <c r="O898" t="b">
        <v>1</v>
      </c>
      <c r="P898" t="s">
        <v>17</v>
      </c>
      <c r="Q898" s="6">
        <f t="shared" ref="Q898:Q961" si="59">E898/D898*100</f>
        <v>774.43434343434342</v>
      </c>
      <c r="R898" s="31">
        <f t="shared" si="56"/>
        <v>105.02602739726028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 s="19">
        <v>8800</v>
      </c>
      <c r="E899" s="1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si="57"/>
        <v>43583.208333333328</v>
      </c>
      <c r="L899">
        <v>1556600400</v>
      </c>
      <c r="M899" s="10">
        <f t="shared" si="58"/>
        <v>43585.208333333328</v>
      </c>
      <c r="N899" t="b">
        <v>0</v>
      </c>
      <c r="O899" t="b">
        <v>0</v>
      </c>
      <c r="P899" t="s">
        <v>33</v>
      </c>
      <c r="Q899" s="6">
        <f t="shared" si="59"/>
        <v>27.693181818181817</v>
      </c>
      <c r="R899" s="31">
        <f t="shared" si="56"/>
        <v>90.259259259259252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 s="19">
        <v>179100</v>
      </c>
      <c r="E900" s="19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7"/>
        <v>43815.25</v>
      </c>
      <c r="L900">
        <v>1576994400</v>
      </c>
      <c r="M900" s="10">
        <f t="shared" si="58"/>
        <v>43821.25</v>
      </c>
      <c r="N900" t="b">
        <v>0</v>
      </c>
      <c r="O900" t="b">
        <v>0</v>
      </c>
      <c r="P900" t="s">
        <v>42</v>
      </c>
      <c r="Q900" s="6">
        <f t="shared" si="59"/>
        <v>52.479620323841424</v>
      </c>
      <c r="R900" s="31">
        <f t="shared" si="56"/>
        <v>76.978705978705975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 s="19">
        <v>3100</v>
      </c>
      <c r="E901" s="19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7"/>
        <v>41554.208333333336</v>
      </c>
      <c r="L901">
        <v>1382677200</v>
      </c>
      <c r="M901" s="10">
        <f t="shared" si="58"/>
        <v>41572.208333333336</v>
      </c>
      <c r="N901" t="b">
        <v>0</v>
      </c>
      <c r="O901" t="b">
        <v>0</v>
      </c>
      <c r="P901" t="s">
        <v>159</v>
      </c>
      <c r="Q901" s="6">
        <f t="shared" si="59"/>
        <v>407.09677419354841</v>
      </c>
      <c r="R901" s="31">
        <f t="shared" si="56"/>
        <v>102.60162601626017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 s="19">
        <v>100</v>
      </c>
      <c r="E902" s="19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7"/>
        <v>41901.208333333336</v>
      </c>
      <c r="L902">
        <v>1411189200</v>
      </c>
      <c r="M902" s="10">
        <f t="shared" si="58"/>
        <v>41902.208333333336</v>
      </c>
      <c r="N902" t="b">
        <v>0</v>
      </c>
      <c r="O902" t="b">
        <v>1</v>
      </c>
      <c r="P902" t="s">
        <v>28</v>
      </c>
      <c r="Q902" s="6">
        <f t="shared" si="59"/>
        <v>2</v>
      </c>
      <c r="R902" s="31">
        <f t="shared" si="56"/>
        <v>2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 s="19">
        <v>5600</v>
      </c>
      <c r="E903" s="19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7"/>
        <v>43298.208333333328</v>
      </c>
      <c r="L903">
        <v>1534654800</v>
      </c>
      <c r="M903" s="10">
        <f t="shared" si="58"/>
        <v>43331.208333333328</v>
      </c>
      <c r="N903" t="b">
        <v>0</v>
      </c>
      <c r="O903" t="b">
        <v>1</v>
      </c>
      <c r="P903" t="s">
        <v>23</v>
      </c>
      <c r="Q903" s="6">
        <f t="shared" si="59"/>
        <v>156.17857142857144</v>
      </c>
      <c r="R903" s="31">
        <f t="shared" si="56"/>
        <v>55.0062893081761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 s="19">
        <v>1400</v>
      </c>
      <c r="E904" s="19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7"/>
        <v>42399.25</v>
      </c>
      <c r="L904">
        <v>1457762400</v>
      </c>
      <c r="M904" s="10">
        <f t="shared" si="58"/>
        <v>42441.25</v>
      </c>
      <c r="N904" t="b">
        <v>0</v>
      </c>
      <c r="O904" t="b">
        <v>0</v>
      </c>
      <c r="P904" t="s">
        <v>28</v>
      </c>
      <c r="Q904" s="6">
        <f t="shared" si="59"/>
        <v>252.42857142857144</v>
      </c>
      <c r="R904" s="31">
        <f t="shared" si="56"/>
        <v>32.127272727272725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 s="19">
        <v>41000</v>
      </c>
      <c r="E905" s="19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7"/>
        <v>41034.208333333336</v>
      </c>
      <c r="L905">
        <v>1337490000</v>
      </c>
      <c r="M905" s="10">
        <f t="shared" si="58"/>
        <v>41049.208333333336</v>
      </c>
      <c r="N905" t="b">
        <v>0</v>
      </c>
      <c r="O905" t="b">
        <v>1</v>
      </c>
      <c r="P905" t="s">
        <v>68</v>
      </c>
      <c r="Q905" s="6">
        <f t="shared" si="59"/>
        <v>1.729268292682927</v>
      </c>
      <c r="R905" s="31">
        <f t="shared" si="56"/>
        <v>50.642857142857146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 s="19">
        <v>6500</v>
      </c>
      <c r="E906" s="19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7"/>
        <v>41186.208333333336</v>
      </c>
      <c r="L906">
        <v>1349672400</v>
      </c>
      <c r="M906" s="10">
        <f t="shared" si="58"/>
        <v>41190.208333333336</v>
      </c>
      <c r="N906" t="b">
        <v>0</v>
      </c>
      <c r="O906" t="b">
        <v>0</v>
      </c>
      <c r="P906" t="s">
        <v>133</v>
      </c>
      <c r="Q906" s="6">
        <f t="shared" si="59"/>
        <v>12.230769230769232</v>
      </c>
      <c r="R906" s="31">
        <f t="shared" si="56"/>
        <v>49.6875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 s="19">
        <v>7900</v>
      </c>
      <c r="E907" s="19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7"/>
        <v>41536.208333333336</v>
      </c>
      <c r="L907">
        <v>1379826000</v>
      </c>
      <c r="M907" s="10">
        <f t="shared" si="58"/>
        <v>41539.208333333336</v>
      </c>
      <c r="N907" t="b">
        <v>0</v>
      </c>
      <c r="O907" t="b">
        <v>0</v>
      </c>
      <c r="P907" t="s">
        <v>33</v>
      </c>
      <c r="Q907" s="6">
        <f t="shared" si="59"/>
        <v>163.98734177215189</v>
      </c>
      <c r="R907" s="31">
        <f t="shared" si="56"/>
        <v>54.894067796610166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 s="19">
        <v>5500</v>
      </c>
      <c r="E908" s="19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7"/>
        <v>42868.208333333328</v>
      </c>
      <c r="L908">
        <v>1497762000</v>
      </c>
      <c r="M908" s="10">
        <f t="shared" si="58"/>
        <v>42904.208333333328</v>
      </c>
      <c r="N908" t="b">
        <v>1</v>
      </c>
      <c r="O908" t="b">
        <v>1</v>
      </c>
      <c r="P908" t="s">
        <v>42</v>
      </c>
      <c r="Q908" s="6">
        <f t="shared" si="59"/>
        <v>162.98181818181817</v>
      </c>
      <c r="R908" s="31">
        <f t="shared" si="56"/>
        <v>46.931937172774866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 s="19">
        <v>9100</v>
      </c>
      <c r="E909" s="1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7"/>
        <v>40660.208333333336</v>
      </c>
      <c r="L909">
        <v>1304485200</v>
      </c>
      <c r="M909" s="10">
        <f t="shared" si="58"/>
        <v>40667.208333333336</v>
      </c>
      <c r="N909" t="b">
        <v>0</v>
      </c>
      <c r="O909" t="b">
        <v>0</v>
      </c>
      <c r="P909" t="s">
        <v>33</v>
      </c>
      <c r="Q909" s="6">
        <f t="shared" si="59"/>
        <v>20.252747252747252</v>
      </c>
      <c r="R909" s="31">
        <f t="shared" si="56"/>
        <v>44.951219512195124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 s="19">
        <v>38200</v>
      </c>
      <c r="E910" s="19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7"/>
        <v>41031.208333333336</v>
      </c>
      <c r="L910">
        <v>1336885200</v>
      </c>
      <c r="M910" s="10">
        <f t="shared" si="58"/>
        <v>41042.208333333336</v>
      </c>
      <c r="N910" t="b">
        <v>0</v>
      </c>
      <c r="O910" t="b">
        <v>0</v>
      </c>
      <c r="P910" t="s">
        <v>89</v>
      </c>
      <c r="Q910" s="6">
        <f t="shared" si="59"/>
        <v>319.24083769633506</v>
      </c>
      <c r="R910" s="31">
        <f t="shared" si="56"/>
        <v>30.99898322318251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 s="19">
        <v>1800</v>
      </c>
      <c r="E911" s="19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7"/>
        <v>43255.208333333328</v>
      </c>
      <c r="L911">
        <v>1530421200</v>
      </c>
      <c r="M911" s="10">
        <f t="shared" si="58"/>
        <v>43282.208333333328</v>
      </c>
      <c r="N911" t="b">
        <v>0</v>
      </c>
      <c r="O911" t="b">
        <v>1</v>
      </c>
      <c r="P911" t="s">
        <v>33</v>
      </c>
      <c r="Q911" s="6">
        <f t="shared" si="59"/>
        <v>478.94444444444446</v>
      </c>
      <c r="R911" s="31">
        <f t="shared" si="56"/>
        <v>107.7625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 s="19">
        <v>154500</v>
      </c>
      <c r="E912" s="19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7"/>
        <v>42026.25</v>
      </c>
      <c r="L912">
        <v>1421992800</v>
      </c>
      <c r="M912" s="10">
        <f t="shared" si="58"/>
        <v>42027.25</v>
      </c>
      <c r="N912" t="b">
        <v>0</v>
      </c>
      <c r="O912" t="b">
        <v>0</v>
      </c>
      <c r="P912" t="s">
        <v>33</v>
      </c>
      <c r="Q912" s="6">
        <f t="shared" si="59"/>
        <v>19.556634304207122</v>
      </c>
      <c r="R912" s="31">
        <f t="shared" si="56"/>
        <v>102.07770270270271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 s="19">
        <v>5800</v>
      </c>
      <c r="E913" s="19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7"/>
        <v>43717.208333333328</v>
      </c>
      <c r="L913">
        <v>1568178000</v>
      </c>
      <c r="M913" s="10">
        <f t="shared" si="58"/>
        <v>43719.208333333328</v>
      </c>
      <c r="N913" t="b">
        <v>1</v>
      </c>
      <c r="O913" t="b">
        <v>0</v>
      </c>
      <c r="P913" t="s">
        <v>28</v>
      </c>
      <c r="Q913" s="6">
        <f t="shared" si="59"/>
        <v>198.94827586206895</v>
      </c>
      <c r="R913" s="31">
        <f t="shared" si="56"/>
        <v>24.976190476190474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 s="19">
        <v>1800</v>
      </c>
      <c r="E914" s="19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7"/>
        <v>41157.208333333336</v>
      </c>
      <c r="L914">
        <v>1347944400</v>
      </c>
      <c r="M914" s="10">
        <f t="shared" si="58"/>
        <v>41170.208333333336</v>
      </c>
      <c r="N914" t="b">
        <v>1</v>
      </c>
      <c r="O914" t="b">
        <v>0</v>
      </c>
      <c r="P914" t="s">
        <v>53</v>
      </c>
      <c r="Q914" s="6">
        <f t="shared" si="59"/>
        <v>795</v>
      </c>
      <c r="R914" s="31">
        <f t="shared" si="56"/>
        <v>79.944134078212286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 s="19">
        <v>70200</v>
      </c>
      <c r="E915" s="19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7"/>
        <v>43597.208333333328</v>
      </c>
      <c r="L915">
        <v>1558760400</v>
      </c>
      <c r="M915" s="10">
        <f t="shared" si="58"/>
        <v>43610.208333333328</v>
      </c>
      <c r="N915" t="b">
        <v>0</v>
      </c>
      <c r="O915" t="b">
        <v>0</v>
      </c>
      <c r="P915" t="s">
        <v>53</v>
      </c>
      <c r="Q915" s="6">
        <f t="shared" si="59"/>
        <v>50.621082621082621</v>
      </c>
      <c r="R915" s="31">
        <f t="shared" si="56"/>
        <v>67.946462715105156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 s="19">
        <v>6400</v>
      </c>
      <c r="E916" s="19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7"/>
        <v>41490.208333333336</v>
      </c>
      <c r="L916">
        <v>1376629200</v>
      </c>
      <c r="M916" s="10">
        <f t="shared" si="58"/>
        <v>41502.208333333336</v>
      </c>
      <c r="N916" t="b">
        <v>0</v>
      </c>
      <c r="O916" t="b">
        <v>0</v>
      </c>
      <c r="P916" t="s">
        <v>33</v>
      </c>
      <c r="Q916" s="6">
        <f t="shared" si="59"/>
        <v>57.4375</v>
      </c>
      <c r="R916" s="31">
        <f t="shared" si="56"/>
        <v>26.070921985815602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 s="19">
        <v>125900</v>
      </c>
      <c r="E917" s="19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7"/>
        <v>42976.208333333328</v>
      </c>
      <c r="L917">
        <v>1504760400</v>
      </c>
      <c r="M917" s="10">
        <f t="shared" si="58"/>
        <v>42985.208333333328</v>
      </c>
      <c r="N917" t="b">
        <v>0</v>
      </c>
      <c r="O917" t="b">
        <v>0</v>
      </c>
      <c r="P917" t="s">
        <v>269</v>
      </c>
      <c r="Q917" s="6">
        <f t="shared" si="59"/>
        <v>155.62827640984909</v>
      </c>
      <c r="R917" s="31">
        <f t="shared" si="56"/>
        <v>105.0032154340836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 s="19">
        <v>3700</v>
      </c>
      <c r="E918" s="19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7"/>
        <v>41991.25</v>
      </c>
      <c r="L918">
        <v>1419660000</v>
      </c>
      <c r="M918" s="10">
        <f t="shared" si="58"/>
        <v>42000.25</v>
      </c>
      <c r="N918" t="b">
        <v>0</v>
      </c>
      <c r="O918" t="b">
        <v>0</v>
      </c>
      <c r="P918" t="s">
        <v>122</v>
      </c>
      <c r="Q918" s="6">
        <f t="shared" si="59"/>
        <v>36.297297297297298</v>
      </c>
      <c r="R918" s="31">
        <f t="shared" si="56"/>
        <v>25.826923076923077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 s="19">
        <v>3600</v>
      </c>
      <c r="E919" s="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7"/>
        <v>40722.208333333336</v>
      </c>
      <c r="L919">
        <v>1311310800</v>
      </c>
      <c r="M919" s="10">
        <f t="shared" si="58"/>
        <v>40746.208333333336</v>
      </c>
      <c r="N919" t="b">
        <v>0</v>
      </c>
      <c r="O919" t="b">
        <v>1</v>
      </c>
      <c r="P919" t="s">
        <v>100</v>
      </c>
      <c r="Q919" s="6">
        <f t="shared" si="59"/>
        <v>58.25</v>
      </c>
      <c r="R919" s="31">
        <f t="shared" si="56"/>
        <v>77.666666666666671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 s="19">
        <v>3800</v>
      </c>
      <c r="E920" s="19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7"/>
        <v>41117.208333333336</v>
      </c>
      <c r="L920">
        <v>1344315600</v>
      </c>
      <c r="M920" s="10">
        <f t="shared" si="58"/>
        <v>41128.208333333336</v>
      </c>
      <c r="N920" t="b">
        <v>0</v>
      </c>
      <c r="O920" t="b">
        <v>0</v>
      </c>
      <c r="P920" t="s">
        <v>133</v>
      </c>
      <c r="Q920" s="6">
        <f t="shared" si="59"/>
        <v>237.39473684210526</v>
      </c>
      <c r="R920" s="31">
        <f t="shared" si="56"/>
        <v>57.82692307692308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 s="19">
        <v>35600</v>
      </c>
      <c r="E921" s="19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7"/>
        <v>43022.208333333328</v>
      </c>
      <c r="L921">
        <v>1510725600</v>
      </c>
      <c r="M921" s="10">
        <f t="shared" si="58"/>
        <v>43054.25</v>
      </c>
      <c r="N921" t="b">
        <v>0</v>
      </c>
      <c r="O921" t="b">
        <v>1</v>
      </c>
      <c r="P921" t="s">
        <v>33</v>
      </c>
      <c r="Q921" s="6">
        <f t="shared" si="59"/>
        <v>58.75</v>
      </c>
      <c r="R921" s="31">
        <f t="shared" si="56"/>
        <v>92.955555555555549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 s="19">
        <v>5300</v>
      </c>
      <c r="E922" s="19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7"/>
        <v>43503.25</v>
      </c>
      <c r="L922">
        <v>1551247200</v>
      </c>
      <c r="M922" s="10">
        <f t="shared" si="58"/>
        <v>43523.25</v>
      </c>
      <c r="N922" t="b">
        <v>1</v>
      </c>
      <c r="O922" t="b">
        <v>0</v>
      </c>
      <c r="P922" t="s">
        <v>71</v>
      </c>
      <c r="Q922" s="6">
        <f t="shared" si="59"/>
        <v>182.56603773584905</v>
      </c>
      <c r="R922" s="31">
        <f t="shared" si="56"/>
        <v>37.945098039215686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 s="19">
        <v>160400</v>
      </c>
      <c r="E923" s="19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7"/>
        <v>40951.25</v>
      </c>
      <c r="L923">
        <v>1330236000</v>
      </c>
      <c r="M923" s="10">
        <f t="shared" si="58"/>
        <v>40965.25</v>
      </c>
      <c r="N923" t="b">
        <v>0</v>
      </c>
      <c r="O923" t="b">
        <v>0</v>
      </c>
      <c r="P923" t="s">
        <v>28</v>
      </c>
      <c r="Q923" s="6">
        <f t="shared" si="59"/>
        <v>0.75436408977556113</v>
      </c>
      <c r="R923" s="31">
        <f t="shared" si="56"/>
        <v>31.842105263157894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 s="19">
        <v>51400</v>
      </c>
      <c r="E924" s="19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7"/>
        <v>43443.25</v>
      </c>
      <c r="L924">
        <v>1545112800</v>
      </c>
      <c r="M924" s="10">
        <f t="shared" si="58"/>
        <v>43452.25</v>
      </c>
      <c r="N924" t="b">
        <v>0</v>
      </c>
      <c r="O924" t="b">
        <v>1</v>
      </c>
      <c r="P924" t="s">
        <v>319</v>
      </c>
      <c r="Q924" s="6">
        <f t="shared" si="59"/>
        <v>175.95330739299609</v>
      </c>
      <c r="R924" s="31">
        <f t="shared" si="56"/>
        <v>40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 s="19">
        <v>1700</v>
      </c>
      <c r="E925" s="19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7"/>
        <v>40373.208333333336</v>
      </c>
      <c r="L925">
        <v>1279170000</v>
      </c>
      <c r="M925" s="10">
        <f t="shared" si="58"/>
        <v>40374.208333333336</v>
      </c>
      <c r="N925" t="b">
        <v>0</v>
      </c>
      <c r="O925" t="b">
        <v>0</v>
      </c>
      <c r="P925" t="s">
        <v>33</v>
      </c>
      <c r="Q925" s="6">
        <f t="shared" si="59"/>
        <v>237.88235294117646</v>
      </c>
      <c r="R925" s="31">
        <f t="shared" si="56"/>
        <v>101.1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 s="19">
        <v>39400</v>
      </c>
      <c r="E926" s="19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7"/>
        <v>43769.208333333328</v>
      </c>
      <c r="L926">
        <v>1573452000</v>
      </c>
      <c r="M926" s="10">
        <f t="shared" si="58"/>
        <v>43780.25</v>
      </c>
      <c r="N926" t="b">
        <v>0</v>
      </c>
      <c r="O926" t="b">
        <v>0</v>
      </c>
      <c r="P926" t="s">
        <v>33</v>
      </c>
      <c r="Q926" s="6">
        <f t="shared" si="59"/>
        <v>488.05076142131981</v>
      </c>
      <c r="R926" s="31">
        <f t="shared" si="56"/>
        <v>84.006989951944078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 s="19">
        <v>3000</v>
      </c>
      <c r="E927" s="19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7"/>
        <v>43000.208333333328</v>
      </c>
      <c r="L927">
        <v>1507093200</v>
      </c>
      <c r="M927" s="10">
        <f t="shared" si="58"/>
        <v>43012.208333333328</v>
      </c>
      <c r="N927" t="b">
        <v>0</v>
      </c>
      <c r="O927" t="b">
        <v>0</v>
      </c>
      <c r="P927" t="s">
        <v>33</v>
      </c>
      <c r="Q927" s="6">
        <f t="shared" si="59"/>
        <v>224.06666666666669</v>
      </c>
      <c r="R927" s="31">
        <f t="shared" si="56"/>
        <v>103.41538461538461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 s="19">
        <v>8700</v>
      </c>
      <c r="E928" s="19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7"/>
        <v>42502.208333333328</v>
      </c>
      <c r="L928">
        <v>1463374800</v>
      </c>
      <c r="M928" s="10">
        <f t="shared" si="58"/>
        <v>42506.208333333328</v>
      </c>
      <c r="N928" t="b">
        <v>0</v>
      </c>
      <c r="O928" t="b">
        <v>0</v>
      </c>
      <c r="P928" t="s">
        <v>17</v>
      </c>
      <c r="Q928" s="6">
        <f t="shared" si="59"/>
        <v>18.126436781609197</v>
      </c>
      <c r="R928" s="31">
        <f t="shared" si="56"/>
        <v>105.13333333333334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 s="19">
        <v>7200</v>
      </c>
      <c r="E929" s="1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7"/>
        <v>41102.208333333336</v>
      </c>
      <c r="L929">
        <v>1344574800</v>
      </c>
      <c r="M929" s="10">
        <f t="shared" si="58"/>
        <v>41131.208333333336</v>
      </c>
      <c r="N929" t="b">
        <v>0</v>
      </c>
      <c r="O929" t="b">
        <v>0</v>
      </c>
      <c r="P929" t="s">
        <v>33</v>
      </c>
      <c r="Q929" s="6">
        <f t="shared" si="59"/>
        <v>45.847222222222221</v>
      </c>
      <c r="R929" s="31">
        <f t="shared" si="56"/>
        <v>89.21621621621621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 s="19">
        <v>167400</v>
      </c>
      <c r="E930" s="19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7"/>
        <v>41637.25</v>
      </c>
      <c r="L930">
        <v>1389074400</v>
      </c>
      <c r="M930" s="10">
        <f t="shared" si="58"/>
        <v>41646.25</v>
      </c>
      <c r="N930" t="b">
        <v>0</v>
      </c>
      <c r="O930" t="b">
        <v>0</v>
      </c>
      <c r="P930" t="s">
        <v>28</v>
      </c>
      <c r="Q930" s="6">
        <f t="shared" si="59"/>
        <v>117.31541218637993</v>
      </c>
      <c r="R930" s="31">
        <f t="shared" si="56"/>
        <v>51.995234312946785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 s="19">
        <v>5500</v>
      </c>
      <c r="E931" s="19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7"/>
        <v>42858.208333333328</v>
      </c>
      <c r="L931">
        <v>1494997200</v>
      </c>
      <c r="M931" s="10">
        <f t="shared" si="58"/>
        <v>42872.208333333328</v>
      </c>
      <c r="N931" t="b">
        <v>0</v>
      </c>
      <c r="O931" t="b">
        <v>0</v>
      </c>
      <c r="P931" t="s">
        <v>33</v>
      </c>
      <c r="Q931" s="6">
        <f t="shared" si="59"/>
        <v>217.30909090909088</v>
      </c>
      <c r="R931" s="31">
        <f t="shared" si="56"/>
        <v>64.956521739130437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 s="19">
        <v>3500</v>
      </c>
      <c r="E932" s="19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7"/>
        <v>42060.25</v>
      </c>
      <c r="L932">
        <v>1425448800</v>
      </c>
      <c r="M932" s="10">
        <f t="shared" si="58"/>
        <v>42067.25</v>
      </c>
      <c r="N932" t="b">
        <v>0</v>
      </c>
      <c r="O932" t="b">
        <v>1</v>
      </c>
      <c r="P932" t="s">
        <v>33</v>
      </c>
      <c r="Q932" s="6">
        <f t="shared" si="59"/>
        <v>112.28571428571428</v>
      </c>
      <c r="R932" s="31">
        <f t="shared" si="56"/>
        <v>46.235294117647058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 s="19">
        <v>7900</v>
      </c>
      <c r="E933" s="19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7"/>
        <v>41818.208333333336</v>
      </c>
      <c r="L933">
        <v>1404104400</v>
      </c>
      <c r="M933" s="10">
        <f t="shared" si="58"/>
        <v>41820.208333333336</v>
      </c>
      <c r="N933" t="b">
        <v>0</v>
      </c>
      <c r="O933" t="b">
        <v>1</v>
      </c>
      <c r="P933" t="s">
        <v>33</v>
      </c>
      <c r="Q933" s="6">
        <f t="shared" si="59"/>
        <v>72.51898734177216</v>
      </c>
      <c r="R933" s="31">
        <f t="shared" si="56"/>
        <v>51.151785714285715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 s="19">
        <v>2300</v>
      </c>
      <c r="E934" s="19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7"/>
        <v>41709.208333333336</v>
      </c>
      <c r="L934">
        <v>1394773200</v>
      </c>
      <c r="M934" s="10">
        <f t="shared" si="58"/>
        <v>41712.208333333336</v>
      </c>
      <c r="N934" t="b">
        <v>0</v>
      </c>
      <c r="O934" t="b">
        <v>0</v>
      </c>
      <c r="P934" t="s">
        <v>23</v>
      </c>
      <c r="Q934" s="6">
        <f t="shared" si="59"/>
        <v>212.30434782608697</v>
      </c>
      <c r="R934" s="31">
        <f t="shared" si="56"/>
        <v>33.909722222222221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 s="19">
        <v>73000</v>
      </c>
      <c r="E935" s="19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7"/>
        <v>41372.208333333336</v>
      </c>
      <c r="L935">
        <v>1366520400</v>
      </c>
      <c r="M935" s="10">
        <f t="shared" si="58"/>
        <v>41385.208333333336</v>
      </c>
      <c r="N935" t="b">
        <v>0</v>
      </c>
      <c r="O935" t="b">
        <v>0</v>
      </c>
      <c r="P935" t="s">
        <v>33</v>
      </c>
      <c r="Q935" s="6">
        <f t="shared" si="59"/>
        <v>239.74657534246577</v>
      </c>
      <c r="R935" s="31">
        <f t="shared" si="56"/>
        <v>92.016298633017882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 s="19">
        <v>6200</v>
      </c>
      <c r="E936" s="19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7"/>
        <v>42422.25</v>
      </c>
      <c r="L936">
        <v>1456639200</v>
      </c>
      <c r="M936" s="10">
        <f t="shared" si="58"/>
        <v>42428.25</v>
      </c>
      <c r="N936" t="b">
        <v>0</v>
      </c>
      <c r="O936" t="b">
        <v>0</v>
      </c>
      <c r="P936" t="s">
        <v>33</v>
      </c>
      <c r="Q936" s="6">
        <f t="shared" si="59"/>
        <v>181.93548387096774</v>
      </c>
      <c r="R936" s="31">
        <f t="shared" si="56"/>
        <v>107.42857142857143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 s="19">
        <v>6100</v>
      </c>
      <c r="E937" s="19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7"/>
        <v>42209.208333333328</v>
      </c>
      <c r="L937">
        <v>1438318800</v>
      </c>
      <c r="M937" s="10">
        <f t="shared" si="58"/>
        <v>42216.208333333328</v>
      </c>
      <c r="N937" t="b">
        <v>0</v>
      </c>
      <c r="O937" t="b">
        <v>0</v>
      </c>
      <c r="P937" t="s">
        <v>33</v>
      </c>
      <c r="Q937" s="6">
        <f t="shared" si="59"/>
        <v>164.13114754098362</v>
      </c>
      <c r="R937" s="31">
        <f t="shared" si="56"/>
        <v>75.848484848484844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 s="19">
        <v>103200</v>
      </c>
      <c r="E938" s="19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7"/>
        <v>43668.208333333328</v>
      </c>
      <c r="L938">
        <v>1564030800</v>
      </c>
      <c r="M938" s="10">
        <f t="shared" si="58"/>
        <v>43671.208333333328</v>
      </c>
      <c r="N938" t="b">
        <v>1</v>
      </c>
      <c r="O938" t="b">
        <v>0</v>
      </c>
      <c r="P938" t="s">
        <v>33</v>
      </c>
      <c r="Q938" s="6">
        <f t="shared" si="59"/>
        <v>1.6375968992248062</v>
      </c>
      <c r="R938" s="31">
        <f t="shared" si="56"/>
        <v>80.476190476190482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 s="19">
        <v>171000</v>
      </c>
      <c r="E939" s="1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7"/>
        <v>42334.25</v>
      </c>
      <c r="L939">
        <v>1449295200</v>
      </c>
      <c r="M939" s="10">
        <f t="shared" si="58"/>
        <v>42343.25</v>
      </c>
      <c r="N939" t="b">
        <v>0</v>
      </c>
      <c r="O939" t="b">
        <v>0</v>
      </c>
      <c r="P939" t="s">
        <v>42</v>
      </c>
      <c r="Q939" s="6">
        <f t="shared" si="59"/>
        <v>49.64385964912281</v>
      </c>
      <c r="R939" s="31">
        <f t="shared" si="56"/>
        <v>86.978483606557376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 s="19">
        <v>9200</v>
      </c>
      <c r="E940" s="19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7"/>
        <v>43263.208333333328</v>
      </c>
      <c r="L940">
        <v>1531890000</v>
      </c>
      <c r="M940" s="10">
        <f t="shared" si="58"/>
        <v>43299.208333333328</v>
      </c>
      <c r="N940" t="b">
        <v>0</v>
      </c>
      <c r="O940" t="b">
        <v>1</v>
      </c>
      <c r="P940" t="s">
        <v>119</v>
      </c>
      <c r="Q940" s="6">
        <f t="shared" si="59"/>
        <v>109.70652173913042</v>
      </c>
      <c r="R940" s="31">
        <f t="shared" si="56"/>
        <v>105.13541666666667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 s="19">
        <v>7800</v>
      </c>
      <c r="E941" s="19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7"/>
        <v>40670.208333333336</v>
      </c>
      <c r="L941">
        <v>1306213200</v>
      </c>
      <c r="M941" s="10">
        <f t="shared" si="58"/>
        <v>40687.208333333336</v>
      </c>
      <c r="N941" t="b">
        <v>0</v>
      </c>
      <c r="O941" t="b">
        <v>1</v>
      </c>
      <c r="P941" t="s">
        <v>89</v>
      </c>
      <c r="Q941" s="6">
        <f t="shared" si="59"/>
        <v>49.217948717948715</v>
      </c>
      <c r="R941" s="31">
        <f t="shared" si="56"/>
        <v>57.298507462686565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 s="19">
        <v>9900</v>
      </c>
      <c r="E942" s="19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7"/>
        <v>41244.25</v>
      </c>
      <c r="L942">
        <v>1356242400</v>
      </c>
      <c r="M942" s="10">
        <f t="shared" si="58"/>
        <v>41266.25</v>
      </c>
      <c r="N942" t="b">
        <v>0</v>
      </c>
      <c r="O942" t="b">
        <v>0</v>
      </c>
      <c r="P942" t="s">
        <v>28</v>
      </c>
      <c r="Q942" s="6">
        <f t="shared" si="59"/>
        <v>62.232323232323225</v>
      </c>
      <c r="R942" s="31">
        <f t="shared" si="56"/>
        <v>93.348484848484844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 s="19">
        <v>43000</v>
      </c>
      <c r="E943" s="19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7"/>
        <v>40552.25</v>
      </c>
      <c r="L943">
        <v>1297576800</v>
      </c>
      <c r="M943" s="10">
        <f t="shared" si="58"/>
        <v>40587.25</v>
      </c>
      <c r="N943" t="b">
        <v>1</v>
      </c>
      <c r="O943" t="b">
        <v>0</v>
      </c>
      <c r="P943" t="s">
        <v>33</v>
      </c>
      <c r="Q943" s="6">
        <f t="shared" si="59"/>
        <v>13.05813953488372</v>
      </c>
      <c r="R943" s="31">
        <f t="shared" si="56"/>
        <v>71.987179487179489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 s="19">
        <v>9600</v>
      </c>
      <c r="E944" s="19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7"/>
        <v>40568.25</v>
      </c>
      <c r="L944">
        <v>1296194400</v>
      </c>
      <c r="M944" s="10">
        <f t="shared" si="58"/>
        <v>40571.25</v>
      </c>
      <c r="N944" t="b">
        <v>0</v>
      </c>
      <c r="O944" t="b">
        <v>0</v>
      </c>
      <c r="P944" t="s">
        <v>33</v>
      </c>
      <c r="Q944" s="6">
        <f t="shared" si="59"/>
        <v>64.635416666666671</v>
      </c>
      <c r="R944" s="31">
        <f t="shared" si="56"/>
        <v>92.611940298507463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 s="19">
        <v>7500</v>
      </c>
      <c r="E945" s="19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7"/>
        <v>41906.208333333336</v>
      </c>
      <c r="L945">
        <v>1414558800</v>
      </c>
      <c r="M945" s="10">
        <f t="shared" si="58"/>
        <v>41941.208333333336</v>
      </c>
      <c r="N945" t="b">
        <v>0</v>
      </c>
      <c r="O945" t="b">
        <v>0</v>
      </c>
      <c r="P945" t="s">
        <v>17</v>
      </c>
      <c r="Q945" s="6">
        <f t="shared" si="59"/>
        <v>159.58666666666667</v>
      </c>
      <c r="R945" s="31">
        <f t="shared" si="56"/>
        <v>104.99122807017544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 s="19">
        <v>10000</v>
      </c>
      <c r="E946" s="19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7"/>
        <v>42776.25</v>
      </c>
      <c r="L946">
        <v>1488348000</v>
      </c>
      <c r="M946" s="10">
        <f t="shared" si="58"/>
        <v>42795.25</v>
      </c>
      <c r="N946" t="b">
        <v>0</v>
      </c>
      <c r="O946" t="b">
        <v>0</v>
      </c>
      <c r="P946" t="s">
        <v>122</v>
      </c>
      <c r="Q946" s="6">
        <f t="shared" si="59"/>
        <v>81.42</v>
      </c>
      <c r="R946" s="31">
        <f t="shared" si="56"/>
        <v>30.958174904942965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 s="19">
        <v>172000</v>
      </c>
      <c r="E947" s="19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7"/>
        <v>41004.208333333336</v>
      </c>
      <c r="L947">
        <v>1334898000</v>
      </c>
      <c r="M947" s="10">
        <f t="shared" si="58"/>
        <v>41019.208333333336</v>
      </c>
      <c r="N947" t="b">
        <v>1</v>
      </c>
      <c r="O947" t="b">
        <v>0</v>
      </c>
      <c r="P947" t="s">
        <v>122</v>
      </c>
      <c r="Q947" s="6">
        <f t="shared" si="59"/>
        <v>32.444767441860463</v>
      </c>
      <c r="R947" s="31">
        <f t="shared" si="56"/>
        <v>33.001182732111175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 s="19">
        <v>153700</v>
      </c>
      <c r="E948" s="19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7"/>
        <v>40710.208333333336</v>
      </c>
      <c r="L948">
        <v>1308373200</v>
      </c>
      <c r="M948" s="10">
        <f t="shared" si="58"/>
        <v>40712.208333333336</v>
      </c>
      <c r="N948" t="b">
        <v>0</v>
      </c>
      <c r="O948" t="b">
        <v>0</v>
      </c>
      <c r="P948" t="s">
        <v>33</v>
      </c>
      <c r="Q948" s="6">
        <f t="shared" si="59"/>
        <v>9.9141184124918666</v>
      </c>
      <c r="R948" s="31">
        <f t="shared" si="56"/>
        <v>84.187845303867405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 s="19">
        <v>3600</v>
      </c>
      <c r="E949" s="1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7"/>
        <v>41908.208333333336</v>
      </c>
      <c r="L949">
        <v>1412312400</v>
      </c>
      <c r="M949" s="10">
        <f t="shared" si="58"/>
        <v>41915.208333333336</v>
      </c>
      <c r="N949" t="b">
        <v>0</v>
      </c>
      <c r="O949" t="b">
        <v>0</v>
      </c>
      <c r="P949" t="s">
        <v>33</v>
      </c>
      <c r="Q949" s="6">
        <f t="shared" si="59"/>
        <v>26.694444444444443</v>
      </c>
      <c r="R949" s="31">
        <f t="shared" si="56"/>
        <v>73.92307692307692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 s="19">
        <v>9400</v>
      </c>
      <c r="E950" s="19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7"/>
        <v>41985.25</v>
      </c>
      <c r="L950">
        <v>1419228000</v>
      </c>
      <c r="M950" s="10">
        <f t="shared" si="58"/>
        <v>41995.25</v>
      </c>
      <c r="N950" t="b">
        <v>1</v>
      </c>
      <c r="O950" t="b">
        <v>1</v>
      </c>
      <c r="P950" t="s">
        <v>42</v>
      </c>
      <c r="Q950" s="6">
        <f t="shared" si="59"/>
        <v>62.957446808510639</v>
      </c>
      <c r="R950" s="31">
        <f t="shared" si="56"/>
        <v>36.987499999999997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 s="19">
        <v>5900</v>
      </c>
      <c r="E951" s="19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7"/>
        <v>42112.208333333328</v>
      </c>
      <c r="L951">
        <v>1430974800</v>
      </c>
      <c r="M951" s="10">
        <f t="shared" si="58"/>
        <v>42131.208333333328</v>
      </c>
      <c r="N951" t="b">
        <v>0</v>
      </c>
      <c r="O951" t="b">
        <v>0</v>
      </c>
      <c r="P951" t="s">
        <v>28</v>
      </c>
      <c r="Q951" s="6">
        <f t="shared" si="59"/>
        <v>161.35593220338984</v>
      </c>
      <c r="R951" s="31">
        <f t="shared" ref="R951:R1001" si="60">(E951/G951)</f>
        <v>46.896551724137929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 s="19">
        <v>100</v>
      </c>
      <c r="E952" s="19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7"/>
        <v>43571.208333333328</v>
      </c>
      <c r="L952">
        <v>1555822800</v>
      </c>
      <c r="M952" s="10">
        <f t="shared" si="58"/>
        <v>43576.208333333328</v>
      </c>
      <c r="N952" t="b">
        <v>0</v>
      </c>
      <c r="O952" t="b">
        <v>1</v>
      </c>
      <c r="P952" t="s">
        <v>33</v>
      </c>
      <c r="Q952" s="6">
        <f t="shared" si="59"/>
        <v>5</v>
      </c>
      <c r="R952" s="31">
        <f t="shared" si="60"/>
        <v>5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 s="19">
        <v>14500</v>
      </c>
      <c r="E953" s="19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7"/>
        <v>42730.25</v>
      </c>
      <c r="L953">
        <v>1482818400</v>
      </c>
      <c r="M953" s="10">
        <f t="shared" si="58"/>
        <v>42731.25</v>
      </c>
      <c r="N953" t="b">
        <v>0</v>
      </c>
      <c r="O953" t="b">
        <v>1</v>
      </c>
      <c r="P953" t="s">
        <v>23</v>
      </c>
      <c r="Q953" s="6">
        <f t="shared" si="59"/>
        <v>1096.9379310344827</v>
      </c>
      <c r="R953" s="31">
        <f t="shared" si="60"/>
        <v>102.02437459910199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 s="19">
        <v>145500</v>
      </c>
      <c r="E954" s="19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7"/>
        <v>42591.208333333328</v>
      </c>
      <c r="L954">
        <v>1471928400</v>
      </c>
      <c r="M954" s="10">
        <f t="shared" si="58"/>
        <v>42605.208333333328</v>
      </c>
      <c r="N954" t="b">
        <v>0</v>
      </c>
      <c r="O954" t="b">
        <v>0</v>
      </c>
      <c r="P954" t="s">
        <v>42</v>
      </c>
      <c r="Q954" s="6">
        <f t="shared" si="59"/>
        <v>70.094158075601371</v>
      </c>
      <c r="R954" s="31">
        <f t="shared" si="60"/>
        <v>45.007502206531335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 s="19">
        <v>3300</v>
      </c>
      <c r="E955" s="19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7"/>
        <v>42358.25</v>
      </c>
      <c r="L955">
        <v>1453701600</v>
      </c>
      <c r="M955" s="10">
        <f t="shared" si="58"/>
        <v>42394.25</v>
      </c>
      <c r="N955" t="b">
        <v>0</v>
      </c>
      <c r="O955" t="b">
        <v>1</v>
      </c>
      <c r="P955" t="s">
        <v>474</v>
      </c>
      <c r="Q955" s="6">
        <f t="shared" si="59"/>
        <v>60</v>
      </c>
      <c r="R955" s="31">
        <f t="shared" si="60"/>
        <v>94.285714285714292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 s="19">
        <v>42600</v>
      </c>
      <c r="E956" s="19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7"/>
        <v>41174.208333333336</v>
      </c>
      <c r="L956">
        <v>1350363600</v>
      </c>
      <c r="M956" s="10">
        <f t="shared" si="58"/>
        <v>41198.208333333336</v>
      </c>
      <c r="N956" t="b">
        <v>0</v>
      </c>
      <c r="O956" t="b">
        <v>0</v>
      </c>
      <c r="P956" t="s">
        <v>28</v>
      </c>
      <c r="Q956" s="6">
        <f t="shared" si="59"/>
        <v>367.0985915492958</v>
      </c>
      <c r="R956" s="31">
        <f t="shared" si="60"/>
        <v>101.02325581395348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 s="19">
        <v>700</v>
      </c>
      <c r="E957" s="19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7"/>
        <v>41238.25</v>
      </c>
      <c r="L957">
        <v>1353996000</v>
      </c>
      <c r="M957" s="10">
        <f t="shared" si="58"/>
        <v>41240.25</v>
      </c>
      <c r="N957" t="b">
        <v>0</v>
      </c>
      <c r="O957" t="b">
        <v>0</v>
      </c>
      <c r="P957" t="s">
        <v>33</v>
      </c>
      <c r="Q957" s="6">
        <f t="shared" si="59"/>
        <v>1109</v>
      </c>
      <c r="R957" s="31">
        <f t="shared" si="60"/>
        <v>97.037499999999994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 s="19">
        <v>187600</v>
      </c>
      <c r="E958" s="19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7"/>
        <v>42360.25</v>
      </c>
      <c r="L958">
        <v>1451109600</v>
      </c>
      <c r="M958" s="10">
        <f t="shared" si="58"/>
        <v>42364.25</v>
      </c>
      <c r="N958" t="b">
        <v>0</v>
      </c>
      <c r="O958" t="b">
        <v>0</v>
      </c>
      <c r="P958" t="s">
        <v>474</v>
      </c>
      <c r="Q958" s="6">
        <f t="shared" si="59"/>
        <v>19.028784648187631</v>
      </c>
      <c r="R958" s="31">
        <f t="shared" si="60"/>
        <v>43.00963855421687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 s="19">
        <v>9800</v>
      </c>
      <c r="E959" s="1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7"/>
        <v>40955.25</v>
      </c>
      <c r="L959">
        <v>1329631200</v>
      </c>
      <c r="M959" s="10">
        <f t="shared" si="58"/>
        <v>40958.25</v>
      </c>
      <c r="N959" t="b">
        <v>0</v>
      </c>
      <c r="O959" t="b">
        <v>0</v>
      </c>
      <c r="P959" t="s">
        <v>33</v>
      </c>
      <c r="Q959" s="6">
        <f t="shared" si="59"/>
        <v>126.87755102040816</v>
      </c>
      <c r="R959" s="31">
        <f t="shared" si="60"/>
        <v>94.916030534351151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 s="19">
        <v>1100</v>
      </c>
      <c r="E960" s="19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7"/>
        <v>40350.208333333336</v>
      </c>
      <c r="L960">
        <v>1278997200</v>
      </c>
      <c r="M960" s="10">
        <f t="shared" si="58"/>
        <v>40372.208333333336</v>
      </c>
      <c r="N960" t="b">
        <v>0</v>
      </c>
      <c r="O960" t="b">
        <v>0</v>
      </c>
      <c r="P960" t="s">
        <v>71</v>
      </c>
      <c r="Q960" s="6">
        <f t="shared" si="59"/>
        <v>734.63636363636363</v>
      </c>
      <c r="R960" s="31">
        <f t="shared" si="60"/>
        <v>72.151785714285708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 s="19">
        <v>145000</v>
      </c>
      <c r="E961" s="19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7"/>
        <v>40357.208333333336</v>
      </c>
      <c r="L961">
        <v>1280120400</v>
      </c>
      <c r="M961" s="10">
        <f t="shared" si="58"/>
        <v>40385.208333333336</v>
      </c>
      <c r="N961" t="b">
        <v>0</v>
      </c>
      <c r="O961" t="b">
        <v>0</v>
      </c>
      <c r="P961" t="s">
        <v>206</v>
      </c>
      <c r="Q961" s="6">
        <f t="shared" si="59"/>
        <v>4.5731034482758623</v>
      </c>
      <c r="R961" s="31">
        <f t="shared" si="60"/>
        <v>51.007692307692309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 s="19">
        <v>5500</v>
      </c>
      <c r="E962" s="19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ref="K962:K1001" si="61">(((J962/60)/60)/24)+DATE(1970,1,1)</f>
        <v>42408.25</v>
      </c>
      <c r="L962">
        <v>1458104400</v>
      </c>
      <c r="M962" s="10">
        <f t="shared" ref="M962:M1001" si="62">(((L962/60)/60)/24)+DATE(1970,1,1)</f>
        <v>42445.208333333328</v>
      </c>
      <c r="N962" t="b">
        <v>0</v>
      </c>
      <c r="O962" t="b">
        <v>0</v>
      </c>
      <c r="P962" t="s">
        <v>28</v>
      </c>
      <c r="Q962" s="6">
        <f t="shared" ref="Q962:Q1001" si="63">E962/D962*100</f>
        <v>85.054545454545448</v>
      </c>
      <c r="R962" s="31">
        <f t="shared" si="60"/>
        <v>85.054545454545448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 s="19">
        <v>5700</v>
      </c>
      <c r="E963" s="19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si="61"/>
        <v>40591.25</v>
      </c>
      <c r="L963">
        <v>1298268000</v>
      </c>
      <c r="M963" s="10">
        <f t="shared" si="62"/>
        <v>40595.25</v>
      </c>
      <c r="N963" t="b">
        <v>0</v>
      </c>
      <c r="O963" t="b">
        <v>0</v>
      </c>
      <c r="P963" t="s">
        <v>206</v>
      </c>
      <c r="Q963" s="6">
        <f t="shared" si="63"/>
        <v>119.29824561403508</v>
      </c>
      <c r="R963" s="31">
        <f t="shared" si="60"/>
        <v>43.87096774193548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 s="19">
        <v>3600</v>
      </c>
      <c r="E964" s="19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1"/>
        <v>41592.25</v>
      </c>
      <c r="L964">
        <v>1386223200</v>
      </c>
      <c r="M964" s="10">
        <f t="shared" si="62"/>
        <v>41613.25</v>
      </c>
      <c r="N964" t="b">
        <v>0</v>
      </c>
      <c r="O964" t="b">
        <v>0</v>
      </c>
      <c r="P964" t="s">
        <v>17</v>
      </c>
      <c r="Q964" s="6">
        <f t="shared" si="63"/>
        <v>296.02777777777777</v>
      </c>
      <c r="R964" s="31">
        <f t="shared" si="60"/>
        <v>40.063909774436091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 s="19">
        <v>5900</v>
      </c>
      <c r="E965" s="19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1"/>
        <v>40607.25</v>
      </c>
      <c r="L965">
        <v>1299823200</v>
      </c>
      <c r="M965" s="10">
        <f t="shared" si="62"/>
        <v>40613.25</v>
      </c>
      <c r="N965" t="b">
        <v>0</v>
      </c>
      <c r="O965" t="b">
        <v>1</v>
      </c>
      <c r="P965" t="s">
        <v>122</v>
      </c>
      <c r="Q965" s="6">
        <f t="shared" si="63"/>
        <v>84.694915254237287</v>
      </c>
      <c r="R965" s="31">
        <f t="shared" si="60"/>
        <v>43.833333333333336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 s="19">
        <v>3700</v>
      </c>
      <c r="E966" s="19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1"/>
        <v>42135.208333333328</v>
      </c>
      <c r="L966">
        <v>1431752400</v>
      </c>
      <c r="M966" s="10">
        <f t="shared" si="62"/>
        <v>42140.208333333328</v>
      </c>
      <c r="N966" t="b">
        <v>0</v>
      </c>
      <c r="O966" t="b">
        <v>0</v>
      </c>
      <c r="P966" t="s">
        <v>33</v>
      </c>
      <c r="Q966" s="6">
        <f t="shared" si="63"/>
        <v>355.7837837837838</v>
      </c>
      <c r="R966" s="31">
        <f t="shared" si="60"/>
        <v>84.92903225806451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 s="19">
        <v>2200</v>
      </c>
      <c r="E967" s="19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1"/>
        <v>40203.25</v>
      </c>
      <c r="L967">
        <v>1267855200</v>
      </c>
      <c r="M967" s="10">
        <f t="shared" si="62"/>
        <v>40243.25</v>
      </c>
      <c r="N967" t="b">
        <v>0</v>
      </c>
      <c r="O967" t="b">
        <v>0</v>
      </c>
      <c r="P967" t="s">
        <v>23</v>
      </c>
      <c r="Q967" s="6">
        <f t="shared" si="63"/>
        <v>386.40909090909093</v>
      </c>
      <c r="R967" s="31">
        <f t="shared" si="60"/>
        <v>41.067632850241544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 s="19">
        <v>1700</v>
      </c>
      <c r="E968" s="19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1"/>
        <v>42901.208333333328</v>
      </c>
      <c r="L968">
        <v>1497675600</v>
      </c>
      <c r="M968" s="10">
        <f t="shared" si="62"/>
        <v>42903.208333333328</v>
      </c>
      <c r="N968" t="b">
        <v>0</v>
      </c>
      <c r="O968" t="b">
        <v>0</v>
      </c>
      <c r="P968" t="s">
        <v>33</v>
      </c>
      <c r="Q968" s="6">
        <f t="shared" si="63"/>
        <v>792.23529411764707</v>
      </c>
      <c r="R968" s="31">
        <f t="shared" si="60"/>
        <v>54.971428571428568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 s="19">
        <v>88400</v>
      </c>
      <c r="E969" s="1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1"/>
        <v>41005.208333333336</v>
      </c>
      <c r="L969">
        <v>1336885200</v>
      </c>
      <c r="M969" s="10">
        <f t="shared" si="62"/>
        <v>41042.208333333336</v>
      </c>
      <c r="N969" t="b">
        <v>0</v>
      </c>
      <c r="O969" t="b">
        <v>0</v>
      </c>
      <c r="P969" t="s">
        <v>319</v>
      </c>
      <c r="Q969" s="6">
        <f t="shared" si="63"/>
        <v>137.03393665158373</v>
      </c>
      <c r="R969" s="31">
        <f t="shared" si="60"/>
        <v>77.010807374443743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 s="19">
        <v>2400</v>
      </c>
      <c r="E970" s="19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1"/>
        <v>40544.25</v>
      </c>
      <c r="L970">
        <v>1295157600</v>
      </c>
      <c r="M970" s="10">
        <f t="shared" si="62"/>
        <v>40559.25</v>
      </c>
      <c r="N970" t="b">
        <v>0</v>
      </c>
      <c r="O970" t="b">
        <v>0</v>
      </c>
      <c r="P970" t="s">
        <v>17</v>
      </c>
      <c r="Q970" s="6">
        <f t="shared" si="63"/>
        <v>338.20833333333337</v>
      </c>
      <c r="R970" s="31">
        <f t="shared" si="60"/>
        <v>71.201754385964918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 s="19">
        <v>7900</v>
      </c>
      <c r="E971" s="19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1"/>
        <v>43821.25</v>
      </c>
      <c r="L971">
        <v>1577599200</v>
      </c>
      <c r="M971" s="10">
        <f t="shared" si="62"/>
        <v>43828.25</v>
      </c>
      <c r="N971" t="b">
        <v>0</v>
      </c>
      <c r="O971" t="b">
        <v>0</v>
      </c>
      <c r="P971" t="s">
        <v>33</v>
      </c>
      <c r="Q971" s="6">
        <f t="shared" si="63"/>
        <v>108.22784810126582</v>
      </c>
      <c r="R971" s="31">
        <f t="shared" si="60"/>
        <v>91.935483870967744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 s="19">
        <v>94900</v>
      </c>
      <c r="E972" s="19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1"/>
        <v>40672.208333333336</v>
      </c>
      <c r="L972">
        <v>1305003600</v>
      </c>
      <c r="M972" s="10">
        <f t="shared" si="62"/>
        <v>40673.208333333336</v>
      </c>
      <c r="N972" t="b">
        <v>0</v>
      </c>
      <c r="O972" t="b">
        <v>0</v>
      </c>
      <c r="P972" t="s">
        <v>33</v>
      </c>
      <c r="Q972" s="6">
        <f t="shared" si="63"/>
        <v>60.757639620653315</v>
      </c>
      <c r="R972" s="31">
        <f t="shared" si="60"/>
        <v>97.069023569023571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 s="19">
        <v>5100</v>
      </c>
      <c r="E973" s="19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1"/>
        <v>41555.208333333336</v>
      </c>
      <c r="L973">
        <v>1381726800</v>
      </c>
      <c r="M973" s="10">
        <f t="shared" si="62"/>
        <v>41561.208333333336</v>
      </c>
      <c r="N973" t="b">
        <v>0</v>
      </c>
      <c r="O973" t="b">
        <v>0</v>
      </c>
      <c r="P973" t="s">
        <v>269</v>
      </c>
      <c r="Q973" s="6">
        <f t="shared" si="63"/>
        <v>27.725490196078432</v>
      </c>
      <c r="R973" s="31">
        <f t="shared" si="60"/>
        <v>58.916666666666664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 s="19">
        <v>42700</v>
      </c>
      <c r="E974" s="19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1"/>
        <v>41792.208333333336</v>
      </c>
      <c r="L974">
        <v>1402462800</v>
      </c>
      <c r="M974" s="10">
        <f t="shared" si="62"/>
        <v>41801.208333333336</v>
      </c>
      <c r="N974" t="b">
        <v>0</v>
      </c>
      <c r="O974" t="b">
        <v>1</v>
      </c>
      <c r="P974" t="s">
        <v>28</v>
      </c>
      <c r="Q974" s="6">
        <f t="shared" si="63"/>
        <v>228.3934426229508</v>
      </c>
      <c r="R974" s="31">
        <f t="shared" si="60"/>
        <v>58.015466983938133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 s="19">
        <v>121100</v>
      </c>
      <c r="E975" s="19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1"/>
        <v>40522.25</v>
      </c>
      <c r="L975">
        <v>1292133600</v>
      </c>
      <c r="M975" s="10">
        <f t="shared" si="62"/>
        <v>40524.25</v>
      </c>
      <c r="N975" t="b">
        <v>0</v>
      </c>
      <c r="O975" t="b">
        <v>1</v>
      </c>
      <c r="P975" t="s">
        <v>33</v>
      </c>
      <c r="Q975" s="6">
        <f t="shared" si="63"/>
        <v>21.615194054500414</v>
      </c>
      <c r="R975" s="31">
        <f t="shared" si="60"/>
        <v>103.87301587301587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 s="19">
        <v>800</v>
      </c>
      <c r="E976" s="19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1"/>
        <v>41412.208333333336</v>
      </c>
      <c r="L976">
        <v>1368939600</v>
      </c>
      <c r="M976" s="10">
        <f t="shared" si="62"/>
        <v>41413.208333333336</v>
      </c>
      <c r="N976" t="b">
        <v>0</v>
      </c>
      <c r="O976" t="b">
        <v>0</v>
      </c>
      <c r="P976" t="s">
        <v>60</v>
      </c>
      <c r="Q976" s="6">
        <f t="shared" si="63"/>
        <v>373.875</v>
      </c>
      <c r="R976" s="31">
        <f t="shared" si="60"/>
        <v>93.46875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 s="19">
        <v>5400</v>
      </c>
      <c r="E977" s="19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1"/>
        <v>42337.25</v>
      </c>
      <c r="L977">
        <v>1452146400</v>
      </c>
      <c r="M977" s="10">
        <f t="shared" si="62"/>
        <v>42376.25</v>
      </c>
      <c r="N977" t="b">
        <v>0</v>
      </c>
      <c r="O977" t="b">
        <v>1</v>
      </c>
      <c r="P977" t="s">
        <v>33</v>
      </c>
      <c r="Q977" s="6">
        <f t="shared" si="63"/>
        <v>154.92592592592592</v>
      </c>
      <c r="R977" s="31">
        <f t="shared" si="60"/>
        <v>61.970370370370368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 s="19">
        <v>4000</v>
      </c>
      <c r="E978" s="19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1"/>
        <v>40571.25</v>
      </c>
      <c r="L978">
        <v>1296712800</v>
      </c>
      <c r="M978" s="10">
        <f t="shared" si="62"/>
        <v>40577.25</v>
      </c>
      <c r="N978" t="b">
        <v>0</v>
      </c>
      <c r="O978" t="b">
        <v>1</v>
      </c>
      <c r="P978" t="s">
        <v>33</v>
      </c>
      <c r="Q978" s="6">
        <f t="shared" si="63"/>
        <v>322.14999999999998</v>
      </c>
      <c r="R978" s="31">
        <f t="shared" si="60"/>
        <v>92.042857142857144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 s="19">
        <v>7000</v>
      </c>
      <c r="E979" s="1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1"/>
        <v>43138.25</v>
      </c>
      <c r="L979">
        <v>1520748000</v>
      </c>
      <c r="M979" s="10">
        <f t="shared" si="62"/>
        <v>43170.25</v>
      </c>
      <c r="N979" t="b">
        <v>0</v>
      </c>
      <c r="O979" t="b">
        <v>0</v>
      </c>
      <c r="P979" t="s">
        <v>17</v>
      </c>
      <c r="Q979" s="6">
        <f t="shared" si="63"/>
        <v>73.957142857142856</v>
      </c>
      <c r="R979" s="31">
        <f t="shared" si="60"/>
        <v>77.268656716417908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 s="19">
        <v>1000</v>
      </c>
      <c r="E980" s="19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1"/>
        <v>42686.25</v>
      </c>
      <c r="L980">
        <v>1480831200</v>
      </c>
      <c r="M980" s="10">
        <f t="shared" si="62"/>
        <v>42708.25</v>
      </c>
      <c r="N980" t="b">
        <v>0</v>
      </c>
      <c r="O980" t="b">
        <v>0</v>
      </c>
      <c r="P980" t="s">
        <v>89</v>
      </c>
      <c r="Q980" s="6">
        <f t="shared" si="63"/>
        <v>864.1</v>
      </c>
      <c r="R980" s="31">
        <f t="shared" si="60"/>
        <v>93.923913043478265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 s="19">
        <v>60200</v>
      </c>
      <c r="E981" s="19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1"/>
        <v>42078.208333333328</v>
      </c>
      <c r="L981">
        <v>1426914000</v>
      </c>
      <c r="M981" s="10">
        <f t="shared" si="62"/>
        <v>42084.208333333328</v>
      </c>
      <c r="N981" t="b">
        <v>0</v>
      </c>
      <c r="O981" t="b">
        <v>0</v>
      </c>
      <c r="P981" t="s">
        <v>33</v>
      </c>
      <c r="Q981" s="6">
        <f t="shared" si="63"/>
        <v>143.26245847176079</v>
      </c>
      <c r="R981" s="31">
        <f t="shared" si="60"/>
        <v>84.969458128078813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 s="19">
        <v>195200</v>
      </c>
      <c r="E982" s="19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1"/>
        <v>42307.208333333328</v>
      </c>
      <c r="L982">
        <v>1446616800</v>
      </c>
      <c r="M982" s="10">
        <f t="shared" si="62"/>
        <v>42312.25</v>
      </c>
      <c r="N982" t="b">
        <v>1</v>
      </c>
      <c r="O982" t="b">
        <v>0</v>
      </c>
      <c r="P982" t="s">
        <v>68</v>
      </c>
      <c r="Q982" s="6">
        <f t="shared" si="63"/>
        <v>40.281762295081968</v>
      </c>
      <c r="R982" s="31">
        <f t="shared" si="60"/>
        <v>105.97035040431267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 s="19">
        <v>6700</v>
      </c>
      <c r="E983" s="19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1"/>
        <v>43094.25</v>
      </c>
      <c r="L983">
        <v>1517032800</v>
      </c>
      <c r="M983" s="10">
        <f t="shared" si="62"/>
        <v>43127.25</v>
      </c>
      <c r="N983" t="b">
        <v>0</v>
      </c>
      <c r="O983" t="b">
        <v>0</v>
      </c>
      <c r="P983" t="s">
        <v>28</v>
      </c>
      <c r="Q983" s="6">
        <f t="shared" si="63"/>
        <v>178.22388059701493</v>
      </c>
      <c r="R983" s="31">
        <f t="shared" si="60"/>
        <v>36.969040247678016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 s="19">
        <v>7200</v>
      </c>
      <c r="E984" s="19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1"/>
        <v>40743.208333333336</v>
      </c>
      <c r="L984">
        <v>1311224400</v>
      </c>
      <c r="M984" s="10">
        <f t="shared" si="62"/>
        <v>40745.208333333336</v>
      </c>
      <c r="N984" t="b">
        <v>0</v>
      </c>
      <c r="O984" t="b">
        <v>1</v>
      </c>
      <c r="P984" t="s">
        <v>42</v>
      </c>
      <c r="Q984" s="6">
        <f t="shared" si="63"/>
        <v>84.930555555555557</v>
      </c>
      <c r="R984" s="31">
        <f t="shared" si="60"/>
        <v>81.533333333333331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 s="19">
        <v>129100</v>
      </c>
      <c r="E985" s="19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1"/>
        <v>43681.208333333328</v>
      </c>
      <c r="L985">
        <v>1566190800</v>
      </c>
      <c r="M985" s="10">
        <f t="shared" si="62"/>
        <v>43696.208333333328</v>
      </c>
      <c r="N985" t="b">
        <v>0</v>
      </c>
      <c r="O985" t="b">
        <v>0</v>
      </c>
      <c r="P985" t="s">
        <v>42</v>
      </c>
      <c r="Q985" s="6">
        <f t="shared" si="63"/>
        <v>145.93648334624322</v>
      </c>
      <c r="R985" s="31">
        <f t="shared" si="60"/>
        <v>80.999140154772135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 s="19">
        <v>6500</v>
      </c>
      <c r="E986" s="19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1"/>
        <v>43716.208333333328</v>
      </c>
      <c r="L986">
        <v>1570165200</v>
      </c>
      <c r="M986" s="10">
        <f t="shared" si="62"/>
        <v>43742.208333333328</v>
      </c>
      <c r="N986" t="b">
        <v>0</v>
      </c>
      <c r="O986" t="b">
        <v>0</v>
      </c>
      <c r="P986" t="s">
        <v>33</v>
      </c>
      <c r="Q986" s="6">
        <f t="shared" si="63"/>
        <v>152.46153846153848</v>
      </c>
      <c r="R986" s="31">
        <f t="shared" si="60"/>
        <v>26.010498687664043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 s="19">
        <v>170600</v>
      </c>
      <c r="E987" s="19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1"/>
        <v>41614.25</v>
      </c>
      <c r="L987">
        <v>1388556000</v>
      </c>
      <c r="M987" s="10">
        <f t="shared" si="62"/>
        <v>41640.25</v>
      </c>
      <c r="N987" t="b">
        <v>0</v>
      </c>
      <c r="O987" t="b">
        <v>1</v>
      </c>
      <c r="P987" t="s">
        <v>23</v>
      </c>
      <c r="Q987" s="6">
        <f t="shared" si="63"/>
        <v>67.129542790152414</v>
      </c>
      <c r="R987" s="31">
        <f t="shared" si="60"/>
        <v>25.998410896708286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 s="19">
        <v>7800</v>
      </c>
      <c r="E988" s="19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1"/>
        <v>40638.208333333336</v>
      </c>
      <c r="L988">
        <v>1303189200</v>
      </c>
      <c r="M988" s="10">
        <f t="shared" si="62"/>
        <v>40652.208333333336</v>
      </c>
      <c r="N988" t="b">
        <v>0</v>
      </c>
      <c r="O988" t="b">
        <v>0</v>
      </c>
      <c r="P988" t="s">
        <v>23</v>
      </c>
      <c r="Q988" s="6">
        <f t="shared" si="63"/>
        <v>40.307692307692307</v>
      </c>
      <c r="R988" s="31">
        <f t="shared" si="60"/>
        <v>34.173913043478258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 s="19">
        <v>6200</v>
      </c>
      <c r="E989" s="1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1"/>
        <v>42852.208333333328</v>
      </c>
      <c r="L989">
        <v>1494478800</v>
      </c>
      <c r="M989" s="10">
        <f t="shared" si="62"/>
        <v>42866.208333333328</v>
      </c>
      <c r="N989" t="b">
        <v>0</v>
      </c>
      <c r="O989" t="b">
        <v>0</v>
      </c>
      <c r="P989" t="s">
        <v>42</v>
      </c>
      <c r="Q989" s="6">
        <f t="shared" si="63"/>
        <v>216.79032258064518</v>
      </c>
      <c r="R989" s="31">
        <f t="shared" si="60"/>
        <v>28.002083333333335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 s="19">
        <v>9400</v>
      </c>
      <c r="E990" s="19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1"/>
        <v>42686.25</v>
      </c>
      <c r="L990">
        <v>1480744800</v>
      </c>
      <c r="M990" s="10">
        <f t="shared" si="62"/>
        <v>42707.25</v>
      </c>
      <c r="N990" t="b">
        <v>0</v>
      </c>
      <c r="O990" t="b">
        <v>0</v>
      </c>
      <c r="P990" t="s">
        <v>133</v>
      </c>
      <c r="Q990" s="6">
        <f t="shared" si="63"/>
        <v>52.117021276595743</v>
      </c>
      <c r="R990" s="31">
        <f t="shared" si="60"/>
        <v>76.546875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 s="19">
        <v>2400</v>
      </c>
      <c r="E991" s="19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1"/>
        <v>43571.208333333328</v>
      </c>
      <c r="L991">
        <v>1555822800</v>
      </c>
      <c r="M991" s="10">
        <f t="shared" si="62"/>
        <v>43576.208333333328</v>
      </c>
      <c r="N991" t="b">
        <v>0</v>
      </c>
      <c r="O991" t="b">
        <v>0</v>
      </c>
      <c r="P991" t="s">
        <v>206</v>
      </c>
      <c r="Q991" s="6">
        <f t="shared" si="63"/>
        <v>499.58333333333337</v>
      </c>
      <c r="R991" s="31">
        <f t="shared" si="60"/>
        <v>53.053097345132741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 s="19">
        <v>7800</v>
      </c>
      <c r="E992" s="19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1"/>
        <v>42432.25</v>
      </c>
      <c r="L992">
        <v>1458882000</v>
      </c>
      <c r="M992" s="10">
        <f t="shared" si="62"/>
        <v>42454.208333333328</v>
      </c>
      <c r="N992" t="b">
        <v>0</v>
      </c>
      <c r="O992" t="b">
        <v>1</v>
      </c>
      <c r="P992" t="s">
        <v>53</v>
      </c>
      <c r="Q992" s="6">
        <f t="shared" si="63"/>
        <v>87.679487179487182</v>
      </c>
      <c r="R992" s="31">
        <f t="shared" si="60"/>
        <v>106.859375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 s="19">
        <v>9800</v>
      </c>
      <c r="E993" s="19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1"/>
        <v>41907.208333333336</v>
      </c>
      <c r="L993">
        <v>1411966800</v>
      </c>
      <c r="M993" s="10">
        <f t="shared" si="62"/>
        <v>41911.208333333336</v>
      </c>
      <c r="N993" t="b">
        <v>0</v>
      </c>
      <c r="O993" t="b">
        <v>1</v>
      </c>
      <c r="P993" t="s">
        <v>23</v>
      </c>
      <c r="Q993" s="6">
        <f t="shared" si="63"/>
        <v>113.17346938775511</v>
      </c>
      <c r="R993" s="31">
        <f t="shared" si="60"/>
        <v>46.020746887966808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 s="19">
        <v>3100</v>
      </c>
      <c r="E994" s="19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1"/>
        <v>43227.208333333328</v>
      </c>
      <c r="L994">
        <v>1526878800</v>
      </c>
      <c r="M994" s="10">
        <f t="shared" si="62"/>
        <v>43241.208333333328</v>
      </c>
      <c r="N994" t="b">
        <v>0</v>
      </c>
      <c r="O994" t="b">
        <v>1</v>
      </c>
      <c r="P994" t="s">
        <v>53</v>
      </c>
      <c r="Q994" s="6">
        <f t="shared" si="63"/>
        <v>426.54838709677421</v>
      </c>
      <c r="R994" s="31">
        <f t="shared" si="60"/>
        <v>100.17424242424242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 s="19">
        <v>9800</v>
      </c>
      <c r="E995" s="19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1"/>
        <v>42362.25</v>
      </c>
      <c r="L995">
        <v>1452405600</v>
      </c>
      <c r="M995" s="10">
        <f t="shared" si="62"/>
        <v>42379.25</v>
      </c>
      <c r="N995" t="b">
        <v>0</v>
      </c>
      <c r="O995" t="b">
        <v>1</v>
      </c>
      <c r="P995" t="s">
        <v>122</v>
      </c>
      <c r="Q995" s="6">
        <f t="shared" si="63"/>
        <v>77.632653061224488</v>
      </c>
      <c r="R995" s="31">
        <f t="shared" si="60"/>
        <v>101.44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 s="19">
        <v>141100</v>
      </c>
      <c r="E996" s="19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1"/>
        <v>41929.208333333336</v>
      </c>
      <c r="L996">
        <v>1414040400</v>
      </c>
      <c r="M996" s="10">
        <f t="shared" si="62"/>
        <v>41935.208333333336</v>
      </c>
      <c r="N996" t="b">
        <v>0</v>
      </c>
      <c r="O996" t="b">
        <v>1</v>
      </c>
      <c r="P996" t="s">
        <v>206</v>
      </c>
      <c r="Q996" s="6">
        <f t="shared" si="63"/>
        <v>52.496810772501767</v>
      </c>
      <c r="R996" s="31">
        <f t="shared" si="60"/>
        <v>87.972684085510693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 s="19">
        <v>97300</v>
      </c>
      <c r="E997" s="19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1"/>
        <v>43408.208333333328</v>
      </c>
      <c r="L997">
        <v>1543816800</v>
      </c>
      <c r="M997" s="10">
        <f t="shared" si="62"/>
        <v>43437.25</v>
      </c>
      <c r="N997" t="b">
        <v>0</v>
      </c>
      <c r="O997" t="b">
        <v>1</v>
      </c>
      <c r="P997" t="s">
        <v>17</v>
      </c>
      <c r="Q997" s="6">
        <f t="shared" si="63"/>
        <v>157.46762589928059</v>
      </c>
      <c r="R997" s="31">
        <f t="shared" si="60"/>
        <v>74.995594713656388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 s="19">
        <v>6600</v>
      </c>
      <c r="E998" s="19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1"/>
        <v>41276.25</v>
      </c>
      <c r="L998">
        <v>1359698400</v>
      </c>
      <c r="M998" s="10">
        <f t="shared" si="62"/>
        <v>41306.25</v>
      </c>
      <c r="N998" t="b">
        <v>0</v>
      </c>
      <c r="O998" t="b">
        <v>0</v>
      </c>
      <c r="P998" t="s">
        <v>33</v>
      </c>
      <c r="Q998" s="6">
        <f t="shared" si="63"/>
        <v>72.939393939393938</v>
      </c>
      <c r="R998" s="31">
        <f t="shared" si="60"/>
        <v>42.982142857142854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 s="19">
        <v>7600</v>
      </c>
      <c r="E999" s="1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1"/>
        <v>41659.25</v>
      </c>
      <c r="L999">
        <v>1390629600</v>
      </c>
      <c r="M999" s="10">
        <f t="shared" si="62"/>
        <v>41664.25</v>
      </c>
      <c r="N999" t="b">
        <v>0</v>
      </c>
      <c r="O999" t="b">
        <v>0</v>
      </c>
      <c r="P999" t="s">
        <v>33</v>
      </c>
      <c r="Q999" s="6">
        <f t="shared" si="63"/>
        <v>60.565789473684205</v>
      </c>
      <c r="R999" s="31">
        <f t="shared" si="60"/>
        <v>33.115107913669064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19">
        <v>66600</v>
      </c>
      <c r="E1000" s="19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1"/>
        <v>40220.25</v>
      </c>
      <c r="L1000">
        <v>1267077600</v>
      </c>
      <c r="M1000" s="10">
        <f t="shared" si="62"/>
        <v>40234.25</v>
      </c>
      <c r="N1000" t="b">
        <v>0</v>
      </c>
      <c r="O1000" t="b">
        <v>1</v>
      </c>
      <c r="P1000" t="s">
        <v>60</v>
      </c>
      <c r="Q1000" s="6">
        <f t="shared" si="63"/>
        <v>56.791291291291287</v>
      </c>
      <c r="R1000" s="31">
        <f t="shared" si="60"/>
        <v>101.13101604278074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19">
        <v>111100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1"/>
        <v>42550.208333333328</v>
      </c>
      <c r="L1001">
        <v>1467781200</v>
      </c>
      <c r="M1001" s="10">
        <f t="shared" si="62"/>
        <v>42557.208333333328</v>
      </c>
      <c r="N1001" t="b">
        <v>0</v>
      </c>
      <c r="O1001" t="b">
        <v>0</v>
      </c>
      <c r="P1001" t="s">
        <v>17</v>
      </c>
      <c r="Q1001" s="6">
        <f t="shared" si="63"/>
        <v>0</v>
      </c>
      <c r="R1001" s="31">
        <f t="shared" si="60"/>
        <v>0</v>
      </c>
      <c r="S1001" t="s">
        <v>2032</v>
      </c>
      <c r="T1001" t="s">
        <v>2033</v>
      </c>
    </row>
  </sheetData>
  <autoFilter ref="A1:T1001" xr:uid="{00000000-0001-0000-0000-000000000000}"/>
  <conditionalFormatting sqref="F1:F1002 F1049:F1048576">
    <cfRule type="containsText" dxfId="7" priority="3" stopIfTrue="1" operator="containsText" text="live">
      <formula>NOT(ISERROR(SEARCH("live",F1)))</formula>
    </cfRule>
    <cfRule type="containsText" dxfId="6" priority="4" operator="containsText" text="canceled">
      <formula>NOT(ISERROR(SEARCH("canceled",F1)))</formula>
    </cfRule>
    <cfRule type="containsText" dxfId="5" priority="5" operator="containsText" text="failed">
      <formula>NOT(ISERROR(SEARCH("failed",F1)))</formula>
    </cfRule>
    <cfRule type="containsText" dxfId="4" priority="6" stopIfTrue="1" operator="containsText" text="Successful">
      <formula>NOT(ISERROR(SEARCH("Successful",F1)))</formula>
    </cfRule>
  </conditionalFormatting>
  <conditionalFormatting sqref="Q1:Q1002 Q1049:Q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9AB-20CC-664E-B365-C7B73F195F30}">
  <dimension ref="A1:R85"/>
  <sheetViews>
    <sheetView workbookViewId="0">
      <selection activeCell="L64" sqref="L64"/>
    </sheetView>
  </sheetViews>
  <sheetFormatPr baseColWidth="10" defaultRowHeight="16" x14ac:dyDescent="0.2"/>
  <cols>
    <col min="1" max="1" width="16.6640625" bestFit="1" customWidth="1"/>
    <col min="2" max="2" width="31.33203125" customWidth="1"/>
    <col min="6" max="6" width="19.5" bestFit="1" customWidth="1"/>
    <col min="7" max="7" width="15.5" bestFit="1" customWidth="1"/>
    <col min="8" max="8" width="21" customWidth="1"/>
    <col min="16" max="16" width="41.83203125" customWidth="1"/>
  </cols>
  <sheetData>
    <row r="1" spans="1:8" x14ac:dyDescent="0.2">
      <c r="A1" s="12" t="s">
        <v>2065</v>
      </c>
      <c r="B1" s="12" t="s">
        <v>74</v>
      </c>
      <c r="C1" s="12" t="s">
        <v>14</v>
      </c>
      <c r="D1" s="12" t="s">
        <v>20</v>
      </c>
      <c r="E1" s="12" t="s">
        <v>2067</v>
      </c>
      <c r="F1" s="12" t="s">
        <v>2087</v>
      </c>
      <c r="G1" s="12" t="s">
        <v>2128</v>
      </c>
      <c r="H1" s="12" t="s">
        <v>2129</v>
      </c>
    </row>
    <row r="2" spans="1:8" x14ac:dyDescent="0.2">
      <c r="A2" s="13" t="s">
        <v>2040</v>
      </c>
      <c r="B2" s="13">
        <v>11</v>
      </c>
      <c r="C2" s="13">
        <v>60</v>
      </c>
      <c r="D2" s="13">
        <v>102</v>
      </c>
      <c r="E2" s="13">
        <f>SUM(B2:D2)</f>
        <v>173</v>
      </c>
      <c r="F2" s="15">
        <f t="shared" ref="F2:F35" si="0">D2/E2</f>
        <v>0.58959537572254339</v>
      </c>
      <c r="G2" s="15">
        <f t="shared" ref="G2:G35" si="1">C2/E2</f>
        <v>0.34682080924855491</v>
      </c>
      <c r="H2" s="15">
        <f t="shared" ref="H2:H35" si="2">B2/E2</f>
        <v>6.358381502890173E-2</v>
      </c>
    </row>
    <row r="3" spans="1:8" x14ac:dyDescent="0.2">
      <c r="A3" s="12" t="s">
        <v>2048</v>
      </c>
      <c r="B3" s="12">
        <v>1</v>
      </c>
      <c r="C3" s="12">
        <v>10</v>
      </c>
      <c r="D3" s="12">
        <v>21</v>
      </c>
      <c r="E3" s="12">
        <f t="shared" ref="E3:E35" si="3">SUM(B3:D3)</f>
        <v>32</v>
      </c>
      <c r="F3" s="14">
        <f t="shared" si="0"/>
        <v>0.65625</v>
      </c>
      <c r="G3" s="14">
        <f t="shared" si="1"/>
        <v>0.3125</v>
      </c>
      <c r="H3" s="14">
        <f t="shared" si="2"/>
        <v>3.125E-2</v>
      </c>
    </row>
    <row r="4" spans="1:8" x14ac:dyDescent="0.2">
      <c r="A4" s="12" t="s">
        <v>2041</v>
      </c>
      <c r="B4" s="12">
        <v>4</v>
      </c>
      <c r="C4" s="12">
        <v>21</v>
      </c>
      <c r="D4" s="12">
        <v>34</v>
      </c>
      <c r="E4" s="12">
        <f t="shared" si="3"/>
        <v>59</v>
      </c>
      <c r="F4" s="14">
        <f t="shared" si="0"/>
        <v>0.57627118644067798</v>
      </c>
      <c r="G4" s="14">
        <f t="shared" si="1"/>
        <v>0.3559322033898305</v>
      </c>
      <c r="H4" s="14">
        <f t="shared" si="2"/>
        <v>6.7796610169491525E-2</v>
      </c>
    </row>
    <row r="5" spans="1:8" x14ac:dyDescent="0.2">
      <c r="A5" s="12" t="s">
        <v>2043</v>
      </c>
      <c r="B5" s="12">
        <v>2</v>
      </c>
      <c r="C5" s="12">
        <v>12</v>
      </c>
      <c r="D5" s="12">
        <v>22</v>
      </c>
      <c r="E5" s="12">
        <f t="shared" si="3"/>
        <v>36</v>
      </c>
      <c r="F5" s="14">
        <f t="shared" si="0"/>
        <v>0.61111111111111116</v>
      </c>
      <c r="G5" s="14">
        <f t="shared" si="1"/>
        <v>0.33333333333333331</v>
      </c>
      <c r="H5" s="14">
        <f t="shared" si="2"/>
        <v>5.5555555555555552E-2</v>
      </c>
    </row>
    <row r="6" spans="1:8" x14ac:dyDescent="0.2">
      <c r="A6" s="12" t="s">
        <v>2062</v>
      </c>
      <c r="B6" s="12"/>
      <c r="C6" s="12">
        <v>9</v>
      </c>
      <c r="D6" s="12">
        <v>5</v>
      </c>
      <c r="E6" s="12">
        <f t="shared" si="3"/>
        <v>14</v>
      </c>
      <c r="F6" s="14">
        <f t="shared" si="0"/>
        <v>0.35714285714285715</v>
      </c>
      <c r="G6" s="14">
        <f t="shared" si="1"/>
        <v>0.6428571428571429</v>
      </c>
      <c r="H6" s="14">
        <f t="shared" si="2"/>
        <v>0</v>
      </c>
    </row>
    <row r="7" spans="1:8" x14ac:dyDescent="0.2">
      <c r="A7" s="12" t="s">
        <v>2051</v>
      </c>
      <c r="B7" s="12">
        <v>1</v>
      </c>
      <c r="C7" s="12">
        <v>5</v>
      </c>
      <c r="D7" s="12">
        <v>9</v>
      </c>
      <c r="E7" s="12">
        <f t="shared" si="3"/>
        <v>15</v>
      </c>
      <c r="F7" s="14">
        <f t="shared" si="0"/>
        <v>0.6</v>
      </c>
      <c r="G7" s="14">
        <f t="shared" si="1"/>
        <v>0.33333333333333331</v>
      </c>
      <c r="H7" s="14">
        <f t="shared" si="2"/>
        <v>6.6666666666666666E-2</v>
      </c>
    </row>
    <row r="8" spans="1:8" x14ac:dyDescent="0.2">
      <c r="A8" s="12" t="s">
        <v>2059</v>
      </c>
      <c r="B8" s="12">
        <v>3</v>
      </c>
      <c r="C8" s="12">
        <v>3</v>
      </c>
      <c r="D8" s="12">
        <v>11</v>
      </c>
      <c r="E8" s="12">
        <f t="shared" si="3"/>
        <v>17</v>
      </c>
      <c r="F8" s="14">
        <f t="shared" si="0"/>
        <v>0.6470588235294118</v>
      </c>
      <c r="G8" s="14">
        <f t="shared" si="1"/>
        <v>0.17647058823529413</v>
      </c>
      <c r="H8" s="14">
        <f t="shared" si="2"/>
        <v>0.17647058823529413</v>
      </c>
    </row>
    <row r="9" spans="1:8" x14ac:dyDescent="0.2">
      <c r="A9" s="13" t="s">
        <v>2032</v>
      </c>
      <c r="B9" s="13">
        <v>4</v>
      </c>
      <c r="C9" s="13">
        <v>20</v>
      </c>
      <c r="D9" s="13">
        <v>22</v>
      </c>
      <c r="E9" s="13">
        <f t="shared" si="3"/>
        <v>46</v>
      </c>
      <c r="F9" s="15">
        <f t="shared" si="0"/>
        <v>0.47826086956521741</v>
      </c>
      <c r="G9" s="15">
        <f t="shared" si="1"/>
        <v>0.43478260869565216</v>
      </c>
      <c r="H9" s="15">
        <f t="shared" si="2"/>
        <v>8.6956521739130432E-2</v>
      </c>
    </row>
    <row r="10" spans="1:8" x14ac:dyDescent="0.2">
      <c r="A10" s="12" t="s">
        <v>2033</v>
      </c>
      <c r="B10" s="12">
        <v>4</v>
      </c>
      <c r="C10" s="12">
        <v>20</v>
      </c>
      <c r="D10" s="12">
        <v>22</v>
      </c>
      <c r="E10" s="12">
        <f t="shared" si="3"/>
        <v>46</v>
      </c>
      <c r="F10" s="14">
        <f t="shared" si="0"/>
        <v>0.47826086956521741</v>
      </c>
      <c r="G10" s="14">
        <f t="shared" si="1"/>
        <v>0.43478260869565216</v>
      </c>
      <c r="H10" s="14">
        <f t="shared" si="2"/>
        <v>8.6956521739130432E-2</v>
      </c>
    </row>
    <row r="11" spans="1:8" x14ac:dyDescent="0.2">
      <c r="A11" s="13" t="s">
        <v>2049</v>
      </c>
      <c r="B11" s="13">
        <v>1</v>
      </c>
      <c r="C11" s="13">
        <v>23</v>
      </c>
      <c r="D11" s="13">
        <v>21</v>
      </c>
      <c r="E11" s="13">
        <f t="shared" si="3"/>
        <v>45</v>
      </c>
      <c r="F11" s="15">
        <f t="shared" si="0"/>
        <v>0.46666666666666667</v>
      </c>
      <c r="G11" s="15">
        <f t="shared" si="1"/>
        <v>0.51111111111111107</v>
      </c>
      <c r="H11" s="15">
        <f t="shared" si="2"/>
        <v>2.2222222222222223E-2</v>
      </c>
    </row>
    <row r="12" spans="1:8" x14ac:dyDescent="0.2">
      <c r="A12" s="12" t="s">
        <v>2060</v>
      </c>
      <c r="B12" s="12"/>
      <c r="C12" s="12">
        <v>8</v>
      </c>
      <c r="D12" s="12">
        <v>4</v>
      </c>
      <c r="E12" s="12">
        <f t="shared" si="3"/>
        <v>12</v>
      </c>
      <c r="F12" s="14">
        <f t="shared" si="0"/>
        <v>0.33333333333333331</v>
      </c>
      <c r="G12" s="14">
        <f t="shared" si="1"/>
        <v>0.66666666666666663</v>
      </c>
      <c r="H12" s="14">
        <f t="shared" si="2"/>
        <v>0</v>
      </c>
    </row>
    <row r="13" spans="1:8" x14ac:dyDescent="0.2">
      <c r="A13" s="12" t="s">
        <v>2050</v>
      </c>
      <c r="B13" s="12">
        <v>1</v>
      </c>
      <c r="C13" s="12">
        <v>15</v>
      </c>
      <c r="D13" s="12">
        <v>17</v>
      </c>
      <c r="E13" s="12">
        <f t="shared" si="3"/>
        <v>33</v>
      </c>
      <c r="F13" s="14">
        <f t="shared" si="0"/>
        <v>0.51515151515151514</v>
      </c>
      <c r="G13" s="14">
        <f t="shared" si="1"/>
        <v>0.45454545454545453</v>
      </c>
      <c r="H13" s="14">
        <f t="shared" si="2"/>
        <v>3.0303030303030304E-2</v>
      </c>
    </row>
    <row r="14" spans="1:8" x14ac:dyDescent="0.2">
      <c r="A14" s="13" t="s">
        <v>2063</v>
      </c>
      <c r="B14" s="13"/>
      <c r="C14" s="13"/>
      <c r="D14" s="13">
        <v>4</v>
      </c>
      <c r="E14" s="13">
        <f t="shared" si="3"/>
        <v>4</v>
      </c>
      <c r="F14" s="15">
        <f t="shared" si="0"/>
        <v>1</v>
      </c>
      <c r="G14" s="15">
        <f t="shared" si="1"/>
        <v>0</v>
      </c>
      <c r="H14" s="15">
        <f t="shared" si="2"/>
        <v>0</v>
      </c>
    </row>
    <row r="15" spans="1:8" x14ac:dyDescent="0.2">
      <c r="A15" s="12" t="s">
        <v>2064</v>
      </c>
      <c r="B15" s="12"/>
      <c r="C15" s="12"/>
      <c r="D15" s="12">
        <v>4</v>
      </c>
      <c r="E15" s="12">
        <f t="shared" si="3"/>
        <v>4</v>
      </c>
      <c r="F15" s="14">
        <f t="shared" si="0"/>
        <v>1</v>
      </c>
      <c r="G15" s="14">
        <f t="shared" si="1"/>
        <v>0</v>
      </c>
      <c r="H15" s="14">
        <f t="shared" si="2"/>
        <v>0</v>
      </c>
    </row>
    <row r="16" spans="1:8" x14ac:dyDescent="0.2">
      <c r="A16" s="13" t="s">
        <v>2034</v>
      </c>
      <c r="B16" s="13">
        <v>10</v>
      </c>
      <c r="C16" s="13">
        <v>66</v>
      </c>
      <c r="D16" s="13">
        <v>99</v>
      </c>
      <c r="E16" s="13">
        <f t="shared" si="3"/>
        <v>175</v>
      </c>
      <c r="F16" s="15">
        <f t="shared" si="0"/>
        <v>0.56571428571428573</v>
      </c>
      <c r="G16" s="15">
        <f t="shared" si="1"/>
        <v>0.37714285714285717</v>
      </c>
      <c r="H16" s="15">
        <f t="shared" si="2"/>
        <v>5.7142857142857141E-2</v>
      </c>
    </row>
    <row r="17" spans="1:8" x14ac:dyDescent="0.2">
      <c r="A17" s="12" t="s">
        <v>2042</v>
      </c>
      <c r="B17" s="12"/>
      <c r="C17" s="12">
        <v>8</v>
      </c>
      <c r="D17" s="12">
        <v>10</v>
      </c>
      <c r="E17" s="12">
        <f t="shared" si="3"/>
        <v>18</v>
      </c>
      <c r="F17" s="14">
        <f t="shared" si="0"/>
        <v>0.55555555555555558</v>
      </c>
      <c r="G17" s="14">
        <f t="shared" si="1"/>
        <v>0.44444444444444442</v>
      </c>
      <c r="H17" s="14">
        <f t="shared" si="2"/>
        <v>0</v>
      </c>
    </row>
    <row r="18" spans="1:8" x14ac:dyDescent="0.2">
      <c r="A18" s="12" t="s">
        <v>2044</v>
      </c>
      <c r="B18" s="12">
        <v>3</v>
      </c>
      <c r="C18" s="12">
        <v>19</v>
      </c>
      <c r="D18" s="12">
        <v>23</v>
      </c>
      <c r="E18" s="12">
        <f t="shared" si="3"/>
        <v>45</v>
      </c>
      <c r="F18" s="14">
        <f t="shared" si="0"/>
        <v>0.51111111111111107</v>
      </c>
      <c r="G18" s="14">
        <f t="shared" si="1"/>
        <v>0.42222222222222222</v>
      </c>
      <c r="H18" s="14">
        <f t="shared" si="2"/>
        <v>6.6666666666666666E-2</v>
      </c>
    </row>
    <row r="19" spans="1:8" x14ac:dyDescent="0.2">
      <c r="A19" s="12" t="s">
        <v>2057</v>
      </c>
      <c r="B19" s="12">
        <v>1</v>
      </c>
      <c r="C19" s="12">
        <v>6</v>
      </c>
      <c r="D19" s="12">
        <v>10</v>
      </c>
      <c r="E19" s="12">
        <f t="shared" si="3"/>
        <v>17</v>
      </c>
      <c r="F19" s="14">
        <f t="shared" si="0"/>
        <v>0.58823529411764708</v>
      </c>
      <c r="G19" s="14">
        <f t="shared" si="1"/>
        <v>0.35294117647058826</v>
      </c>
      <c r="H19" s="14">
        <f t="shared" si="2"/>
        <v>5.8823529411764705E-2</v>
      </c>
    </row>
    <row r="20" spans="1:8" x14ac:dyDescent="0.2">
      <c r="A20" s="12" t="s">
        <v>2056</v>
      </c>
      <c r="B20" s="12"/>
      <c r="C20" s="12">
        <v>3</v>
      </c>
      <c r="D20" s="12">
        <v>4</v>
      </c>
      <c r="E20" s="12">
        <f t="shared" si="3"/>
        <v>7</v>
      </c>
      <c r="F20" s="14">
        <f t="shared" si="0"/>
        <v>0.5714285714285714</v>
      </c>
      <c r="G20" s="14">
        <f t="shared" si="1"/>
        <v>0.42857142857142855</v>
      </c>
      <c r="H20" s="14">
        <f t="shared" si="2"/>
        <v>0</v>
      </c>
    </row>
    <row r="21" spans="1:8" x14ac:dyDescent="0.2">
      <c r="A21" s="12" t="s">
        <v>2035</v>
      </c>
      <c r="B21" s="12">
        <v>6</v>
      </c>
      <c r="C21" s="12">
        <v>30</v>
      </c>
      <c r="D21" s="12">
        <v>49</v>
      </c>
      <c r="E21" s="12">
        <f t="shared" si="3"/>
        <v>85</v>
      </c>
      <c r="F21" s="14">
        <f t="shared" si="0"/>
        <v>0.57647058823529407</v>
      </c>
      <c r="G21" s="14">
        <f t="shared" si="1"/>
        <v>0.35294117647058826</v>
      </c>
      <c r="H21" s="14">
        <f t="shared" si="2"/>
        <v>7.0588235294117646E-2</v>
      </c>
    </row>
    <row r="22" spans="1:8" x14ac:dyDescent="0.2">
      <c r="A22" s="12" t="s">
        <v>2061</v>
      </c>
      <c r="B22" s="12"/>
      <c r="C22" s="12"/>
      <c r="D22" s="12">
        <v>3</v>
      </c>
      <c r="E22" s="12">
        <f t="shared" si="3"/>
        <v>3</v>
      </c>
      <c r="F22" s="14">
        <f t="shared" si="0"/>
        <v>1</v>
      </c>
      <c r="G22" s="14">
        <f t="shared" si="1"/>
        <v>0</v>
      </c>
      <c r="H22" s="14">
        <f t="shared" si="2"/>
        <v>0</v>
      </c>
    </row>
    <row r="23" spans="1:8" x14ac:dyDescent="0.2">
      <c r="A23" s="13" t="s">
        <v>2053</v>
      </c>
      <c r="B23" s="13">
        <v>4</v>
      </c>
      <c r="C23" s="13">
        <v>11</v>
      </c>
      <c r="D23" s="13">
        <v>26</v>
      </c>
      <c r="E23" s="13">
        <f t="shared" si="3"/>
        <v>41</v>
      </c>
      <c r="F23" s="15">
        <f t="shared" si="0"/>
        <v>0.63414634146341464</v>
      </c>
      <c r="G23" s="15">
        <f t="shared" si="1"/>
        <v>0.26829268292682928</v>
      </c>
      <c r="H23" s="15">
        <f t="shared" si="2"/>
        <v>9.7560975609756101E-2</v>
      </c>
    </row>
    <row r="24" spans="1:8" x14ac:dyDescent="0.2">
      <c r="A24" s="12" t="s">
        <v>2054</v>
      </c>
      <c r="B24" s="12">
        <v>4</v>
      </c>
      <c r="C24" s="12">
        <v>11</v>
      </c>
      <c r="D24" s="12">
        <v>26</v>
      </c>
      <c r="E24" s="12">
        <f t="shared" si="3"/>
        <v>41</v>
      </c>
      <c r="F24" s="14">
        <f t="shared" si="0"/>
        <v>0.63414634146341464</v>
      </c>
      <c r="G24" s="14">
        <f t="shared" si="1"/>
        <v>0.26829268292682928</v>
      </c>
      <c r="H24" s="14">
        <f t="shared" si="2"/>
        <v>9.7560975609756101E-2</v>
      </c>
    </row>
    <row r="25" spans="1:8" x14ac:dyDescent="0.2">
      <c r="A25" s="13" t="s">
        <v>2046</v>
      </c>
      <c r="B25" s="13">
        <v>2</v>
      </c>
      <c r="C25" s="13">
        <v>24</v>
      </c>
      <c r="D25" s="13">
        <v>40</v>
      </c>
      <c r="E25" s="13">
        <f t="shared" si="3"/>
        <v>66</v>
      </c>
      <c r="F25" s="15">
        <f t="shared" si="0"/>
        <v>0.60606060606060608</v>
      </c>
      <c r="G25" s="15">
        <f t="shared" si="1"/>
        <v>0.36363636363636365</v>
      </c>
      <c r="H25" s="15">
        <f t="shared" si="2"/>
        <v>3.0303030303030304E-2</v>
      </c>
    </row>
    <row r="26" spans="1:8" x14ac:dyDescent="0.2">
      <c r="A26" s="12" t="s">
        <v>2052</v>
      </c>
      <c r="B26" s="12">
        <v>1</v>
      </c>
      <c r="C26" s="12">
        <v>7</v>
      </c>
      <c r="D26" s="12">
        <v>9</v>
      </c>
      <c r="E26" s="12">
        <f t="shared" si="3"/>
        <v>17</v>
      </c>
      <c r="F26" s="14">
        <f t="shared" si="0"/>
        <v>0.52941176470588236</v>
      </c>
      <c r="G26" s="14">
        <f t="shared" si="1"/>
        <v>0.41176470588235292</v>
      </c>
      <c r="H26" s="14">
        <f t="shared" si="2"/>
        <v>5.8823529411764705E-2</v>
      </c>
    </row>
    <row r="27" spans="1:8" x14ac:dyDescent="0.2">
      <c r="A27" s="12" t="s">
        <v>2047</v>
      </c>
      <c r="B27" s="12">
        <v>1</v>
      </c>
      <c r="C27" s="12">
        <v>6</v>
      </c>
      <c r="D27" s="12">
        <v>13</v>
      </c>
      <c r="E27" s="12">
        <f t="shared" si="3"/>
        <v>20</v>
      </c>
      <c r="F27" s="14">
        <f t="shared" si="0"/>
        <v>0.65</v>
      </c>
      <c r="G27" s="14">
        <f t="shared" si="1"/>
        <v>0.3</v>
      </c>
      <c r="H27" s="14">
        <f t="shared" si="2"/>
        <v>0.05</v>
      </c>
    </row>
    <row r="28" spans="1:8" x14ac:dyDescent="0.2">
      <c r="A28" s="12" t="s">
        <v>2055</v>
      </c>
      <c r="B28" s="12"/>
      <c r="C28" s="12">
        <v>4</v>
      </c>
      <c r="D28" s="12">
        <v>4</v>
      </c>
      <c r="E28" s="12">
        <f t="shared" si="3"/>
        <v>8</v>
      </c>
      <c r="F28" s="14">
        <f t="shared" si="0"/>
        <v>0.5</v>
      </c>
      <c r="G28" s="14">
        <f t="shared" si="1"/>
        <v>0.5</v>
      </c>
      <c r="H28" s="14">
        <f t="shared" si="2"/>
        <v>0</v>
      </c>
    </row>
    <row r="29" spans="1:8" x14ac:dyDescent="0.2">
      <c r="A29" s="12" t="s">
        <v>2058</v>
      </c>
      <c r="B29" s="12"/>
      <c r="C29" s="12">
        <v>7</v>
      </c>
      <c r="D29" s="12">
        <v>14</v>
      </c>
      <c r="E29" s="12">
        <f t="shared" si="3"/>
        <v>21</v>
      </c>
      <c r="F29" s="14">
        <f t="shared" si="0"/>
        <v>0.66666666666666663</v>
      </c>
      <c r="G29" s="14">
        <f t="shared" si="1"/>
        <v>0.33333333333333331</v>
      </c>
      <c r="H29" s="14">
        <f t="shared" si="2"/>
        <v>0</v>
      </c>
    </row>
    <row r="30" spans="1:8" x14ac:dyDescent="0.2">
      <c r="A30" s="13" t="s">
        <v>2036</v>
      </c>
      <c r="B30" s="13">
        <v>2</v>
      </c>
      <c r="C30" s="13">
        <v>28</v>
      </c>
      <c r="D30" s="13">
        <v>64</v>
      </c>
      <c r="E30" s="13">
        <f t="shared" si="3"/>
        <v>94</v>
      </c>
      <c r="F30" s="15">
        <f t="shared" si="0"/>
        <v>0.68085106382978722</v>
      </c>
      <c r="G30" s="15">
        <f t="shared" si="1"/>
        <v>0.2978723404255319</v>
      </c>
      <c r="H30" s="15">
        <f t="shared" si="2"/>
        <v>2.1276595744680851E-2</v>
      </c>
    </row>
    <row r="31" spans="1:8" x14ac:dyDescent="0.2">
      <c r="A31" s="12" t="s">
        <v>2045</v>
      </c>
      <c r="B31" s="12"/>
      <c r="C31" s="12">
        <v>16</v>
      </c>
      <c r="D31" s="12">
        <v>28</v>
      </c>
      <c r="E31" s="12">
        <f t="shared" si="3"/>
        <v>44</v>
      </c>
      <c r="F31" s="14">
        <f t="shared" si="0"/>
        <v>0.63636363636363635</v>
      </c>
      <c r="G31" s="14">
        <f t="shared" si="1"/>
        <v>0.36363636363636365</v>
      </c>
      <c r="H31" s="14">
        <f t="shared" si="2"/>
        <v>0</v>
      </c>
    </row>
    <row r="32" spans="1:8" x14ac:dyDescent="0.2">
      <c r="A32" s="12" t="s">
        <v>2037</v>
      </c>
      <c r="B32" s="12">
        <v>2</v>
      </c>
      <c r="C32" s="12">
        <v>12</v>
      </c>
      <c r="D32" s="12">
        <v>36</v>
      </c>
      <c r="E32" s="12">
        <f t="shared" si="3"/>
        <v>50</v>
      </c>
      <c r="F32" s="14">
        <f t="shared" si="0"/>
        <v>0.72</v>
      </c>
      <c r="G32" s="14">
        <f t="shared" si="1"/>
        <v>0.24</v>
      </c>
      <c r="H32" s="14">
        <f t="shared" si="2"/>
        <v>0.04</v>
      </c>
    </row>
    <row r="33" spans="1:18" x14ac:dyDescent="0.2">
      <c r="A33" s="13" t="s">
        <v>2038</v>
      </c>
      <c r="B33" s="13">
        <v>23</v>
      </c>
      <c r="C33" s="13">
        <v>132</v>
      </c>
      <c r="D33" s="13">
        <v>187</v>
      </c>
      <c r="E33" s="13">
        <f t="shared" si="3"/>
        <v>342</v>
      </c>
      <c r="F33" s="15">
        <f t="shared" si="0"/>
        <v>0.54678362573099415</v>
      </c>
      <c r="G33" s="15">
        <f t="shared" si="1"/>
        <v>0.38596491228070173</v>
      </c>
      <c r="H33" s="15">
        <f t="shared" si="2"/>
        <v>6.725146198830409E-2</v>
      </c>
    </row>
    <row r="34" spans="1:18" x14ac:dyDescent="0.2">
      <c r="A34" s="12" t="s">
        <v>2039</v>
      </c>
      <c r="B34" s="12">
        <v>23</v>
      </c>
      <c r="C34" s="12">
        <v>132</v>
      </c>
      <c r="D34" s="12">
        <v>187</v>
      </c>
      <c r="E34" s="12">
        <f t="shared" si="3"/>
        <v>342</v>
      </c>
      <c r="F34" s="14">
        <f t="shared" si="0"/>
        <v>0.54678362573099415</v>
      </c>
      <c r="G34" s="14">
        <f t="shared" si="1"/>
        <v>0.38596491228070173</v>
      </c>
      <c r="H34" s="14">
        <f t="shared" si="2"/>
        <v>6.725146198830409E-2</v>
      </c>
    </row>
    <row r="35" spans="1:18" x14ac:dyDescent="0.2">
      <c r="A35" s="13" t="s">
        <v>2067</v>
      </c>
      <c r="B35" s="13">
        <f>SUM(B2,B9,B11,B16,B23,B25,B30,B33)</f>
        <v>57</v>
      </c>
      <c r="C35" s="13">
        <f>SUM(C2,C9,C11,C14,C16,C23,C25,C30,C33)</f>
        <v>364</v>
      </c>
      <c r="D35" s="13">
        <f>SUM(D2,D9,D11,D14,D16,D23,D25,D30,D33)</f>
        <v>565</v>
      </c>
      <c r="E35" s="13">
        <f t="shared" si="3"/>
        <v>986</v>
      </c>
      <c r="F35" s="15">
        <f t="shared" si="0"/>
        <v>0.57302231237322521</v>
      </c>
      <c r="G35" s="15">
        <f t="shared" si="1"/>
        <v>0.36916835699797163</v>
      </c>
      <c r="H35" s="15">
        <f t="shared" si="2"/>
        <v>5.7809330628803245E-2</v>
      </c>
    </row>
    <row r="40" spans="1:18" x14ac:dyDescent="0.2">
      <c r="C40" s="3"/>
      <c r="D40" s="19"/>
      <c r="E40" s="19"/>
      <c r="M40" s="10"/>
      <c r="Q40" s="17"/>
      <c r="R40" s="31"/>
    </row>
    <row r="41" spans="1:18" x14ac:dyDescent="0.2">
      <c r="B41" s="12" t="s">
        <v>2144</v>
      </c>
      <c r="C41" s="27">
        <f>MAX(Goal)</f>
        <v>199200</v>
      </c>
      <c r="D41" s="19"/>
      <c r="E41" s="19"/>
      <c r="M41" s="10"/>
      <c r="P41" s="12" t="s">
        <v>2150</v>
      </c>
      <c r="Q41" s="6">
        <f>MAX(percentage_funded)</f>
        <v>2338.833333333333</v>
      </c>
      <c r="R41" s="31"/>
    </row>
    <row r="42" spans="1:18" x14ac:dyDescent="0.2">
      <c r="B42" s="12" t="s">
        <v>2145</v>
      </c>
      <c r="C42" s="27">
        <f>MIN(Goal)</f>
        <v>100</v>
      </c>
      <c r="D42" s="19"/>
      <c r="E42" s="19"/>
      <c r="M42" s="10"/>
      <c r="P42" s="12" t="s">
        <v>2151</v>
      </c>
      <c r="Q42" s="6">
        <f>MIN(percentage_funded)</f>
        <v>0</v>
      </c>
      <c r="R42" s="31"/>
    </row>
    <row r="43" spans="1:18" x14ac:dyDescent="0.2">
      <c r="B43" s="12" t="s">
        <v>2146</v>
      </c>
      <c r="C43" s="27">
        <f>_xlfn.STDEV.P(Goal)</f>
        <v>58932.937008009365</v>
      </c>
      <c r="D43" s="19"/>
      <c r="E43" s="19"/>
      <c r="M43" s="10"/>
      <c r="P43" s="12" t="s">
        <v>2152</v>
      </c>
      <c r="Q43" s="6">
        <f>_xlfn.STDEV.S(percentage_funded)</f>
        <v>252.55657923607825</v>
      </c>
      <c r="R43" s="31"/>
    </row>
    <row r="44" spans="1:18" x14ac:dyDescent="0.2">
      <c r="B44" s="12" t="s">
        <v>2147</v>
      </c>
      <c r="C44" s="27">
        <f>AVERAGE(Goal)</f>
        <v>43983.1</v>
      </c>
      <c r="D44" s="19"/>
      <c r="E44" s="19"/>
      <c r="M44" s="10"/>
      <c r="P44" s="12" t="s">
        <v>2153</v>
      </c>
      <c r="Q44" s="6">
        <f>AVERAGE(percentage_funded)</f>
        <v>200.38568898221817</v>
      </c>
      <c r="R44" s="31"/>
    </row>
    <row r="45" spans="1:18" x14ac:dyDescent="0.2">
      <c r="B45" s="12" t="s">
        <v>2148</v>
      </c>
      <c r="C45" s="27">
        <f>MEDIAN(Goal)</f>
        <v>8300</v>
      </c>
      <c r="D45" s="19"/>
      <c r="E45" s="19"/>
      <c r="M45" s="10"/>
      <c r="P45" s="12" t="s">
        <v>2154</v>
      </c>
      <c r="Q45" s="6">
        <f>MEDIAN(percentage_funded)</f>
        <v>121.50577481206585</v>
      </c>
      <c r="R45" s="31"/>
    </row>
    <row r="46" spans="1:18" x14ac:dyDescent="0.2">
      <c r="B46" s="12" t="s">
        <v>2146</v>
      </c>
      <c r="C46" s="27">
        <f>_xlfn.STDEV.S(Goal)</f>
        <v>58962.425594797423</v>
      </c>
      <c r="D46" s="19"/>
      <c r="E46" s="19"/>
      <c r="M46" s="10"/>
      <c r="P46" s="12"/>
      <c r="Q46" s="6"/>
      <c r="R46" s="31"/>
    </row>
    <row r="47" spans="1:18" x14ac:dyDescent="0.2">
      <c r="B47" s="12" t="s">
        <v>2149</v>
      </c>
      <c r="C47" s="27">
        <f>GEOMEAN(Goal)</f>
        <v>12979.598479814069</v>
      </c>
      <c r="D47" s="19"/>
      <c r="E47" s="19"/>
      <c r="M47" s="10"/>
      <c r="P47" s="12"/>
      <c r="Q47" s="6"/>
      <c r="R47" s="31"/>
    </row>
    <row r="48" spans="1:18" x14ac:dyDescent="0.2">
      <c r="B48" s="12" t="s">
        <v>2030</v>
      </c>
      <c r="C48" s="27">
        <f>AVERAGE(Crowdfunding!R2:R1001)</f>
        <v>67.490716424430374</v>
      </c>
      <c r="D48" s="19"/>
      <c r="E48" s="19"/>
      <c r="M48" s="10"/>
      <c r="Q48" s="17"/>
      <c r="R48" s="31"/>
    </row>
    <row r="49" spans="3:18" x14ac:dyDescent="0.2">
      <c r="C49" s="3"/>
      <c r="D49" s="19"/>
      <c r="E49" s="19"/>
      <c r="M49" s="10"/>
      <c r="Q49" s="17"/>
      <c r="R49" s="31"/>
    </row>
    <row r="50" spans="3:18" x14ac:dyDescent="0.2">
      <c r="C50" s="3"/>
      <c r="D50" s="19"/>
      <c r="E50" s="19"/>
      <c r="M50" s="10"/>
      <c r="Q50" s="17"/>
      <c r="R50" s="31"/>
    </row>
    <row r="51" spans="3:18" x14ac:dyDescent="0.2">
      <c r="C51" s="3"/>
      <c r="D51" s="19"/>
      <c r="E51" s="19"/>
      <c r="M51" s="10"/>
      <c r="Q51" s="17"/>
      <c r="R51" s="31"/>
    </row>
    <row r="52" spans="3:18" x14ac:dyDescent="0.2">
      <c r="C52" s="3"/>
      <c r="D52" s="19"/>
      <c r="E52" s="19"/>
      <c r="M52" s="10"/>
      <c r="Q52" s="17"/>
      <c r="R52" s="31"/>
    </row>
    <row r="53" spans="3:18" x14ac:dyDescent="0.2">
      <c r="C53" s="3"/>
      <c r="D53" s="19"/>
      <c r="E53" s="19"/>
      <c r="M53" s="10"/>
      <c r="Q53" s="17"/>
      <c r="R53" s="31"/>
    </row>
    <row r="54" spans="3:18" x14ac:dyDescent="0.2">
      <c r="C54" s="3"/>
      <c r="D54" s="19"/>
      <c r="E54" s="19"/>
      <c r="M54" s="10"/>
      <c r="Q54" s="17"/>
      <c r="R54" s="31"/>
    </row>
    <row r="55" spans="3:18" x14ac:dyDescent="0.2">
      <c r="C55" s="3"/>
      <c r="D55" s="19"/>
      <c r="E55" s="19"/>
      <c r="M55" s="10"/>
      <c r="Q55" s="17"/>
      <c r="R55" s="31"/>
    </row>
    <row r="56" spans="3:18" x14ac:dyDescent="0.2">
      <c r="C56" s="3"/>
      <c r="D56" s="19"/>
      <c r="E56" s="19"/>
      <c r="M56" s="10"/>
      <c r="Q56" s="17"/>
      <c r="R56" s="31"/>
    </row>
    <row r="57" spans="3:18" x14ac:dyDescent="0.2">
      <c r="C57" s="3"/>
      <c r="D57" s="19"/>
      <c r="E57" s="19"/>
      <c r="M57" s="10"/>
      <c r="Q57" s="17"/>
      <c r="R57" s="31"/>
    </row>
    <row r="58" spans="3:18" x14ac:dyDescent="0.2">
      <c r="C58" s="3"/>
      <c r="D58" s="19"/>
      <c r="E58" s="19"/>
      <c r="M58" s="10"/>
      <c r="Q58" s="17"/>
      <c r="R58" s="31"/>
    </row>
    <row r="59" spans="3:18" x14ac:dyDescent="0.2">
      <c r="C59" s="3"/>
      <c r="D59" s="19"/>
      <c r="E59" s="19"/>
      <c r="M59" s="10"/>
      <c r="Q59" s="17"/>
      <c r="R59" s="31"/>
    </row>
    <row r="60" spans="3:18" x14ac:dyDescent="0.2">
      <c r="C60" s="3"/>
      <c r="D60" s="19"/>
      <c r="E60" s="19"/>
      <c r="M60" s="10"/>
      <c r="Q60" s="17"/>
      <c r="R60" s="31"/>
    </row>
    <row r="61" spans="3:18" x14ac:dyDescent="0.2">
      <c r="C61" s="3"/>
      <c r="D61" s="19"/>
      <c r="E61" s="19"/>
      <c r="M61" s="10"/>
      <c r="Q61" s="17"/>
      <c r="R61" s="31"/>
    </row>
    <row r="62" spans="3:18" x14ac:dyDescent="0.2">
      <c r="C62" s="3"/>
      <c r="D62" s="19"/>
      <c r="E62" s="19"/>
      <c r="M62" s="10"/>
      <c r="Q62" s="17"/>
      <c r="R62" s="31"/>
    </row>
    <row r="63" spans="3:18" x14ac:dyDescent="0.2">
      <c r="C63" s="3"/>
      <c r="D63" s="19"/>
      <c r="E63" s="19"/>
      <c r="M63" s="10"/>
      <c r="Q63" s="17"/>
      <c r="R63" s="31"/>
    </row>
    <row r="64" spans="3:18" x14ac:dyDescent="0.2">
      <c r="C64" s="3"/>
      <c r="D64" s="19"/>
      <c r="E64" s="19"/>
      <c r="M64" s="10"/>
      <c r="Q64" s="17"/>
      <c r="R64" s="31"/>
    </row>
    <row r="65" spans="3:18" x14ac:dyDescent="0.2">
      <c r="C65" s="3"/>
      <c r="D65" s="19"/>
      <c r="E65" s="19"/>
      <c r="M65" s="10"/>
      <c r="Q65" s="17"/>
      <c r="R65" s="31"/>
    </row>
    <row r="66" spans="3:18" x14ac:dyDescent="0.2">
      <c r="C66" s="3"/>
      <c r="D66" s="19"/>
      <c r="E66" s="19"/>
      <c r="M66" s="10"/>
      <c r="Q66" s="17"/>
      <c r="R66" s="31"/>
    </row>
    <row r="67" spans="3:18" x14ac:dyDescent="0.2">
      <c r="C67" s="3"/>
      <c r="D67" s="19"/>
      <c r="E67" s="19"/>
      <c r="M67" s="10"/>
      <c r="Q67" s="17"/>
      <c r="R67" s="31"/>
    </row>
    <row r="68" spans="3:18" x14ac:dyDescent="0.2">
      <c r="C68" s="3"/>
      <c r="D68" s="19"/>
      <c r="E68" s="19"/>
      <c r="M68" s="10"/>
      <c r="Q68" s="17"/>
      <c r="R68" s="31"/>
    </row>
    <row r="69" spans="3:18" x14ac:dyDescent="0.2">
      <c r="C69" s="3"/>
      <c r="D69" s="19"/>
      <c r="E69" s="19"/>
      <c r="M69" s="10"/>
      <c r="Q69" s="17"/>
      <c r="R69" s="31"/>
    </row>
    <row r="70" spans="3:18" x14ac:dyDescent="0.2">
      <c r="C70" s="3"/>
      <c r="D70" s="19"/>
      <c r="E70" s="19"/>
      <c r="M70" s="10"/>
      <c r="Q70" s="17"/>
      <c r="R70" s="31"/>
    </row>
    <row r="71" spans="3:18" x14ac:dyDescent="0.2">
      <c r="C71" s="3"/>
      <c r="D71" s="19"/>
      <c r="E71" s="19"/>
      <c r="M71" s="10"/>
      <c r="Q71" s="17"/>
      <c r="R71" s="31"/>
    </row>
    <row r="72" spans="3:18" x14ac:dyDescent="0.2">
      <c r="C72" s="3"/>
      <c r="D72" s="19"/>
      <c r="E72" s="19"/>
      <c r="M72" s="10"/>
      <c r="Q72" s="17"/>
      <c r="R72" s="31"/>
    </row>
    <row r="73" spans="3:18" x14ac:dyDescent="0.2">
      <c r="C73" s="3"/>
      <c r="D73" s="19"/>
      <c r="E73" s="19"/>
      <c r="M73" s="10"/>
      <c r="Q73" s="17"/>
      <c r="R73" s="31"/>
    </row>
    <row r="74" spans="3:18" x14ac:dyDescent="0.2">
      <c r="C74" s="3"/>
      <c r="D74" s="19"/>
      <c r="E74" s="19"/>
      <c r="M74" s="10"/>
      <c r="Q74" s="17"/>
      <c r="R74" s="31"/>
    </row>
    <row r="75" spans="3:18" x14ac:dyDescent="0.2">
      <c r="C75" s="3"/>
      <c r="D75" s="19"/>
      <c r="E75" s="19"/>
      <c r="M75" s="10"/>
      <c r="Q75" s="17"/>
      <c r="R75" s="31"/>
    </row>
    <row r="76" spans="3:18" x14ac:dyDescent="0.2">
      <c r="C76" s="3"/>
      <c r="D76" s="19"/>
      <c r="E76" s="19"/>
      <c r="M76" s="10"/>
      <c r="Q76" s="17"/>
      <c r="R76" s="31"/>
    </row>
    <row r="77" spans="3:18" x14ac:dyDescent="0.2">
      <c r="C77" s="3"/>
      <c r="D77" s="19"/>
      <c r="E77" s="19"/>
      <c r="M77" s="10"/>
      <c r="Q77" s="17"/>
      <c r="R77" s="31"/>
    </row>
    <row r="78" spans="3:18" x14ac:dyDescent="0.2">
      <c r="C78" s="3"/>
      <c r="D78" s="19"/>
      <c r="E78" s="19"/>
      <c r="M78" s="10"/>
      <c r="Q78" s="17"/>
      <c r="R78" s="31"/>
    </row>
    <row r="79" spans="3:18" x14ac:dyDescent="0.2">
      <c r="C79" s="3"/>
      <c r="D79" s="19"/>
      <c r="E79" s="19"/>
      <c r="M79" s="10"/>
      <c r="Q79" s="17"/>
      <c r="R79" s="31"/>
    </row>
    <row r="80" spans="3:18" x14ac:dyDescent="0.2">
      <c r="C80" s="3"/>
      <c r="D80" s="19"/>
      <c r="E80" s="19"/>
      <c r="M80" s="10"/>
      <c r="Q80" s="17"/>
      <c r="R80" s="31"/>
    </row>
    <row r="81" spans="3:18" x14ac:dyDescent="0.2">
      <c r="C81" s="3"/>
      <c r="D81" s="19"/>
      <c r="E81" s="19"/>
      <c r="M81" s="10"/>
      <c r="Q81" s="17"/>
      <c r="R81" s="31"/>
    </row>
    <row r="82" spans="3:18" x14ac:dyDescent="0.2">
      <c r="C82" s="3"/>
      <c r="D82" s="19"/>
      <c r="E82" s="19"/>
      <c r="M82" s="10"/>
      <c r="Q82" s="17"/>
      <c r="R82" s="31"/>
    </row>
    <row r="83" spans="3:18" x14ac:dyDescent="0.2">
      <c r="C83" s="3"/>
      <c r="D83" s="19"/>
      <c r="E83" s="19"/>
      <c r="M83" s="10"/>
      <c r="Q83" s="17"/>
      <c r="R83" s="31"/>
    </row>
    <row r="84" spans="3:18" x14ac:dyDescent="0.2">
      <c r="C84" s="3"/>
      <c r="D84" s="19"/>
      <c r="E84" s="19"/>
      <c r="M84" s="10"/>
      <c r="Q84" s="17"/>
      <c r="R84" s="31"/>
    </row>
    <row r="85" spans="3:18" x14ac:dyDescent="0.2">
      <c r="C85" s="3"/>
      <c r="D85" s="19"/>
      <c r="E85" s="19"/>
      <c r="M85" s="10"/>
      <c r="Q85" s="17"/>
      <c r="R85" s="31"/>
    </row>
  </sheetData>
  <conditionalFormatting sqref="F1:F35">
    <cfRule type="colorScale" priority="6">
      <colorScale>
        <cfvo type="percent" val="0"/>
        <cfvo type="percent" val="100"/>
        <color theme="9"/>
        <color rgb="FFFF0000"/>
      </colorScale>
    </cfRule>
  </conditionalFormatting>
  <conditionalFormatting sqref="F40:F85">
    <cfRule type="containsText" dxfId="3" priority="2" stopIfTrue="1" operator="containsText" text="live">
      <formula>NOT(ISERROR(SEARCH("live",F40)))</formula>
    </cfRule>
    <cfRule type="containsText" dxfId="2" priority="3" operator="containsText" text="canceled">
      <formula>NOT(ISERROR(SEARCH("canceled",F40)))</formula>
    </cfRule>
    <cfRule type="containsText" dxfId="1" priority="4" operator="containsText" text="failed">
      <formula>NOT(ISERROR(SEARCH("failed",F40)))</formula>
    </cfRule>
    <cfRule type="containsText" dxfId="0" priority="5" stopIfTrue="1" operator="containsText" text="Successful">
      <formula>NOT(ISERROR(SEARCH("Successful",F40)))</formula>
    </cfRule>
  </conditionalFormatting>
  <conditionalFormatting sqref="Q40:Q85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7308-21F1-1A45-8006-4F26656608CD}">
  <dimension ref="A1:F23"/>
  <sheetViews>
    <sheetView workbookViewId="0">
      <selection activeCell="U19" sqref="U19"/>
    </sheetView>
  </sheetViews>
  <sheetFormatPr baseColWidth="10" defaultRowHeight="16" x14ac:dyDescent="0.2"/>
  <cols>
    <col min="1" max="1" width="16.83203125" bestFit="1" customWidth="1"/>
    <col min="2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7" t="s">
        <v>6</v>
      </c>
      <c r="B1" t="s">
        <v>2071</v>
      </c>
    </row>
    <row r="3" spans="1:6" x14ac:dyDescent="0.2">
      <c r="A3" s="7" t="s">
        <v>2068</v>
      </c>
      <c r="B3" s="7" t="s">
        <v>4</v>
      </c>
    </row>
    <row r="4" spans="1:6" x14ac:dyDescent="0.2">
      <c r="A4" s="7" t="s">
        <v>2069</v>
      </c>
      <c r="B4" t="s">
        <v>47</v>
      </c>
      <c r="C4" t="s">
        <v>74</v>
      </c>
      <c r="D4" t="s">
        <v>14</v>
      </c>
      <c r="E4" t="s">
        <v>20</v>
      </c>
      <c r="F4" t="s">
        <v>2067</v>
      </c>
    </row>
    <row r="5" spans="1:6" x14ac:dyDescent="0.2">
      <c r="A5" t="s">
        <v>2040</v>
      </c>
      <c r="B5" s="32">
        <v>5</v>
      </c>
      <c r="C5" s="32">
        <v>11</v>
      </c>
      <c r="D5" s="32">
        <v>60</v>
      </c>
      <c r="E5" s="32">
        <v>102</v>
      </c>
      <c r="F5" s="32">
        <v>178</v>
      </c>
    </row>
    <row r="6" spans="1:6" x14ac:dyDescent="0.2">
      <c r="A6" t="s">
        <v>2032</v>
      </c>
      <c r="B6" s="32"/>
      <c r="C6" s="32">
        <v>4</v>
      </c>
      <c r="D6" s="32">
        <v>20</v>
      </c>
      <c r="E6" s="32">
        <v>22</v>
      </c>
      <c r="F6" s="32">
        <v>46</v>
      </c>
    </row>
    <row r="7" spans="1:6" x14ac:dyDescent="0.2">
      <c r="A7" t="s">
        <v>2049</v>
      </c>
      <c r="B7" s="32">
        <v>3</v>
      </c>
      <c r="C7" s="32">
        <v>1</v>
      </c>
      <c r="D7" s="32">
        <v>23</v>
      </c>
      <c r="E7" s="32">
        <v>21</v>
      </c>
      <c r="F7" s="32">
        <v>48</v>
      </c>
    </row>
    <row r="8" spans="1:6" x14ac:dyDescent="0.2">
      <c r="A8" t="s">
        <v>2063</v>
      </c>
      <c r="B8" s="32"/>
      <c r="C8" s="32"/>
      <c r="D8" s="32"/>
      <c r="E8" s="32">
        <v>4</v>
      </c>
      <c r="F8" s="32">
        <v>4</v>
      </c>
    </row>
    <row r="9" spans="1:6" x14ac:dyDescent="0.2">
      <c r="A9" t="s">
        <v>2034</v>
      </c>
      <c r="B9" s="32"/>
      <c r="C9" s="32">
        <v>10</v>
      </c>
      <c r="D9" s="32">
        <v>66</v>
      </c>
      <c r="E9" s="32">
        <v>99</v>
      </c>
      <c r="F9" s="32">
        <v>175</v>
      </c>
    </row>
    <row r="10" spans="1:6" x14ac:dyDescent="0.2">
      <c r="A10" t="s">
        <v>2053</v>
      </c>
      <c r="B10" s="32">
        <v>1</v>
      </c>
      <c r="C10" s="32">
        <v>4</v>
      </c>
      <c r="D10" s="32">
        <v>11</v>
      </c>
      <c r="E10" s="32">
        <v>26</v>
      </c>
      <c r="F10" s="32">
        <v>42</v>
      </c>
    </row>
    <row r="11" spans="1:6" x14ac:dyDescent="0.2">
      <c r="A11" t="s">
        <v>2046</v>
      </c>
      <c r="B11" s="32">
        <v>1</v>
      </c>
      <c r="C11" s="32">
        <v>2</v>
      </c>
      <c r="D11" s="32">
        <v>24</v>
      </c>
      <c r="E11" s="32">
        <v>40</v>
      </c>
      <c r="F11" s="32">
        <v>67</v>
      </c>
    </row>
    <row r="12" spans="1:6" x14ac:dyDescent="0.2">
      <c r="A12" t="s">
        <v>2036</v>
      </c>
      <c r="B12" s="32">
        <v>2</v>
      </c>
      <c r="C12" s="32">
        <v>2</v>
      </c>
      <c r="D12" s="32">
        <v>28</v>
      </c>
      <c r="E12" s="32">
        <v>64</v>
      </c>
      <c r="F12" s="32">
        <v>96</v>
      </c>
    </row>
    <row r="13" spans="1:6" x14ac:dyDescent="0.2">
      <c r="A13" t="s">
        <v>2038</v>
      </c>
      <c r="B13" s="32">
        <v>2</v>
      </c>
      <c r="C13" s="32">
        <v>23</v>
      </c>
      <c r="D13" s="32">
        <v>132</v>
      </c>
      <c r="E13" s="32">
        <v>187</v>
      </c>
      <c r="F13" s="32">
        <v>344</v>
      </c>
    </row>
    <row r="14" spans="1:6" x14ac:dyDescent="0.2">
      <c r="A14" t="s">
        <v>2067</v>
      </c>
      <c r="B14" s="32">
        <v>14</v>
      </c>
      <c r="C14" s="32">
        <v>57</v>
      </c>
      <c r="D14" s="32">
        <v>364</v>
      </c>
      <c r="E14" s="32">
        <v>565</v>
      </c>
      <c r="F14" s="32">
        <v>1000</v>
      </c>
    </row>
    <row r="21" spans="1:2" hidden="1" x14ac:dyDescent="0.2">
      <c r="A21" s="8" t="s">
        <v>2038</v>
      </c>
      <c r="B21" s="4">
        <f>102/565</f>
        <v>0.18053097345132743</v>
      </c>
    </row>
    <row r="22" spans="1:2" hidden="1" x14ac:dyDescent="0.2">
      <c r="A22" s="8" t="s">
        <v>2034</v>
      </c>
      <c r="B22" s="4">
        <f>99/565</f>
        <v>0.17522123893805311</v>
      </c>
    </row>
    <row r="23" spans="1:2" hidden="1" x14ac:dyDescent="0.2">
      <c r="A23" s="8" t="s">
        <v>2040</v>
      </c>
      <c r="B23" s="4">
        <f>187/565</f>
        <v>0.33097345132743361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99FC-E6D0-6649-95ED-423366B9256C}">
  <dimension ref="A1:F30"/>
  <sheetViews>
    <sheetView workbookViewId="0">
      <selection activeCell="I17" sqref="I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2069</v>
      </c>
      <c r="B1" t="s">
        <v>2071</v>
      </c>
    </row>
    <row r="2" spans="1:6" x14ac:dyDescent="0.2">
      <c r="A2" s="7" t="s">
        <v>6</v>
      </c>
      <c r="B2" t="s">
        <v>2071</v>
      </c>
    </row>
    <row r="4" spans="1:6" x14ac:dyDescent="0.2">
      <c r="A4" s="7" t="s">
        <v>2068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2048</v>
      </c>
      <c r="B6" s="32">
        <v>1</v>
      </c>
      <c r="C6" s="32">
        <v>10</v>
      </c>
      <c r="D6" s="32">
        <v>2</v>
      </c>
      <c r="E6" s="32">
        <v>21</v>
      </c>
      <c r="F6" s="32">
        <v>34</v>
      </c>
    </row>
    <row r="7" spans="1:6" x14ac:dyDescent="0.2">
      <c r="A7" s="8" t="s">
        <v>2064</v>
      </c>
      <c r="B7" s="32"/>
      <c r="C7" s="32"/>
      <c r="D7" s="32"/>
      <c r="E7" s="32">
        <v>4</v>
      </c>
      <c r="F7" s="32">
        <v>4</v>
      </c>
    </row>
    <row r="8" spans="1:6" x14ac:dyDescent="0.2">
      <c r="A8" s="8" t="s">
        <v>2041</v>
      </c>
      <c r="B8" s="32">
        <v>4</v>
      </c>
      <c r="C8" s="32">
        <v>21</v>
      </c>
      <c r="D8" s="32">
        <v>1</v>
      </c>
      <c r="E8" s="32">
        <v>34</v>
      </c>
      <c r="F8" s="32">
        <v>60</v>
      </c>
    </row>
    <row r="9" spans="1:6" x14ac:dyDescent="0.2">
      <c r="A9" s="8" t="s">
        <v>2043</v>
      </c>
      <c r="B9" s="32">
        <v>2</v>
      </c>
      <c r="C9" s="32">
        <v>12</v>
      </c>
      <c r="D9" s="32">
        <v>1</v>
      </c>
      <c r="E9" s="32">
        <v>22</v>
      </c>
      <c r="F9" s="32">
        <v>37</v>
      </c>
    </row>
    <row r="10" spans="1:6" x14ac:dyDescent="0.2">
      <c r="A10" s="8" t="s">
        <v>2042</v>
      </c>
      <c r="B10" s="32"/>
      <c r="C10" s="32">
        <v>8</v>
      </c>
      <c r="D10" s="32"/>
      <c r="E10" s="32">
        <v>10</v>
      </c>
      <c r="F10" s="32">
        <v>18</v>
      </c>
    </row>
    <row r="11" spans="1:6" x14ac:dyDescent="0.2">
      <c r="A11" s="8" t="s">
        <v>2052</v>
      </c>
      <c r="B11" s="32">
        <v>1</v>
      </c>
      <c r="C11" s="32">
        <v>7</v>
      </c>
      <c r="D11" s="32"/>
      <c r="E11" s="32">
        <v>9</v>
      </c>
      <c r="F11" s="32">
        <v>17</v>
      </c>
    </row>
    <row r="12" spans="1:6" x14ac:dyDescent="0.2">
      <c r="A12" s="8" t="s">
        <v>2033</v>
      </c>
      <c r="B12" s="32">
        <v>4</v>
      </c>
      <c r="C12" s="32">
        <v>20</v>
      </c>
      <c r="D12" s="32"/>
      <c r="E12" s="32">
        <v>22</v>
      </c>
      <c r="F12" s="32">
        <v>46</v>
      </c>
    </row>
    <row r="13" spans="1:6" x14ac:dyDescent="0.2">
      <c r="A13" s="8" t="s">
        <v>2044</v>
      </c>
      <c r="B13" s="32">
        <v>3</v>
      </c>
      <c r="C13" s="32">
        <v>19</v>
      </c>
      <c r="D13" s="32"/>
      <c r="E13" s="32">
        <v>23</v>
      </c>
      <c r="F13" s="32">
        <v>45</v>
      </c>
    </row>
    <row r="14" spans="1:6" x14ac:dyDescent="0.2">
      <c r="A14" s="8" t="s">
        <v>2057</v>
      </c>
      <c r="B14" s="32">
        <v>1</v>
      </c>
      <c r="C14" s="32">
        <v>6</v>
      </c>
      <c r="D14" s="32"/>
      <c r="E14" s="32">
        <v>10</v>
      </c>
      <c r="F14" s="32">
        <v>17</v>
      </c>
    </row>
    <row r="15" spans="1:6" x14ac:dyDescent="0.2">
      <c r="A15" s="8" t="s">
        <v>2056</v>
      </c>
      <c r="B15" s="32"/>
      <c r="C15" s="32">
        <v>3</v>
      </c>
      <c r="D15" s="32"/>
      <c r="E15" s="32">
        <v>4</v>
      </c>
      <c r="F15" s="32">
        <v>7</v>
      </c>
    </row>
    <row r="16" spans="1:6" x14ac:dyDescent="0.2">
      <c r="A16" s="8" t="s">
        <v>2060</v>
      </c>
      <c r="B16" s="32"/>
      <c r="C16" s="32">
        <v>8</v>
      </c>
      <c r="D16" s="32">
        <v>1</v>
      </c>
      <c r="E16" s="32">
        <v>4</v>
      </c>
      <c r="F16" s="32">
        <v>13</v>
      </c>
    </row>
    <row r="17" spans="1:6" x14ac:dyDescent="0.2">
      <c r="A17" s="8" t="s">
        <v>2047</v>
      </c>
      <c r="B17" s="32">
        <v>1</v>
      </c>
      <c r="C17" s="32">
        <v>6</v>
      </c>
      <c r="D17" s="32">
        <v>1</v>
      </c>
      <c r="E17" s="32">
        <v>13</v>
      </c>
      <c r="F17" s="32">
        <v>21</v>
      </c>
    </row>
    <row r="18" spans="1:6" x14ac:dyDescent="0.2">
      <c r="A18" s="8" t="s">
        <v>2054</v>
      </c>
      <c r="B18" s="32">
        <v>4</v>
      </c>
      <c r="C18" s="32">
        <v>11</v>
      </c>
      <c r="D18" s="32">
        <v>1</v>
      </c>
      <c r="E18" s="32">
        <v>26</v>
      </c>
      <c r="F18" s="32">
        <v>42</v>
      </c>
    </row>
    <row r="19" spans="1:6" x14ac:dyDescent="0.2">
      <c r="A19" s="8" t="s">
        <v>2039</v>
      </c>
      <c r="B19" s="32">
        <v>23</v>
      </c>
      <c r="C19" s="32">
        <v>132</v>
      </c>
      <c r="D19" s="32">
        <v>2</v>
      </c>
      <c r="E19" s="32">
        <v>187</v>
      </c>
      <c r="F19" s="32">
        <v>344</v>
      </c>
    </row>
    <row r="20" spans="1:6" x14ac:dyDescent="0.2">
      <c r="A20" s="8" t="s">
        <v>2055</v>
      </c>
      <c r="B20" s="32"/>
      <c r="C20" s="32">
        <v>4</v>
      </c>
      <c r="D20" s="32"/>
      <c r="E20" s="32">
        <v>4</v>
      </c>
      <c r="F20" s="32">
        <v>8</v>
      </c>
    </row>
    <row r="21" spans="1:6" x14ac:dyDescent="0.2">
      <c r="A21" s="8" t="s">
        <v>2035</v>
      </c>
      <c r="B21" s="32">
        <v>6</v>
      </c>
      <c r="C21" s="32">
        <v>30</v>
      </c>
      <c r="D21" s="32"/>
      <c r="E21" s="32">
        <v>49</v>
      </c>
      <c r="F21" s="32">
        <v>85</v>
      </c>
    </row>
    <row r="22" spans="1:6" x14ac:dyDescent="0.2">
      <c r="A22" s="8" t="s">
        <v>2062</v>
      </c>
      <c r="B22" s="32"/>
      <c r="C22" s="32">
        <v>9</v>
      </c>
      <c r="D22" s="32"/>
      <c r="E22" s="32">
        <v>5</v>
      </c>
      <c r="F22" s="32">
        <v>14</v>
      </c>
    </row>
    <row r="23" spans="1:6" x14ac:dyDescent="0.2">
      <c r="A23" s="8" t="s">
        <v>2051</v>
      </c>
      <c r="B23" s="32">
        <v>1</v>
      </c>
      <c r="C23" s="32">
        <v>5</v>
      </c>
      <c r="D23" s="32">
        <v>1</v>
      </c>
      <c r="E23" s="32">
        <v>9</v>
      </c>
      <c r="F23" s="32">
        <v>16</v>
      </c>
    </row>
    <row r="24" spans="1:6" x14ac:dyDescent="0.2">
      <c r="A24" s="8" t="s">
        <v>2059</v>
      </c>
      <c r="B24" s="32">
        <v>3</v>
      </c>
      <c r="C24" s="32">
        <v>3</v>
      </c>
      <c r="D24" s="32"/>
      <c r="E24" s="32">
        <v>11</v>
      </c>
      <c r="F24" s="32">
        <v>17</v>
      </c>
    </row>
    <row r="25" spans="1:6" x14ac:dyDescent="0.2">
      <c r="A25" s="8" t="s">
        <v>2058</v>
      </c>
      <c r="B25" s="32"/>
      <c r="C25" s="32">
        <v>7</v>
      </c>
      <c r="D25" s="32"/>
      <c r="E25" s="32">
        <v>14</v>
      </c>
      <c r="F25" s="32">
        <v>21</v>
      </c>
    </row>
    <row r="26" spans="1:6" x14ac:dyDescent="0.2">
      <c r="A26" s="8" t="s">
        <v>2050</v>
      </c>
      <c r="B26" s="32">
        <v>1</v>
      </c>
      <c r="C26" s="32">
        <v>15</v>
      </c>
      <c r="D26" s="32">
        <v>2</v>
      </c>
      <c r="E26" s="32">
        <v>17</v>
      </c>
      <c r="F26" s="32">
        <v>35</v>
      </c>
    </row>
    <row r="27" spans="1:6" x14ac:dyDescent="0.2">
      <c r="A27" s="8" t="s">
        <v>2045</v>
      </c>
      <c r="B27" s="32"/>
      <c r="C27" s="32">
        <v>16</v>
      </c>
      <c r="D27" s="32">
        <v>1</v>
      </c>
      <c r="E27" s="32">
        <v>28</v>
      </c>
      <c r="F27" s="32">
        <v>45</v>
      </c>
    </row>
    <row r="28" spans="1:6" x14ac:dyDescent="0.2">
      <c r="A28" s="8" t="s">
        <v>2037</v>
      </c>
      <c r="B28" s="32">
        <v>2</v>
      </c>
      <c r="C28" s="32">
        <v>12</v>
      </c>
      <c r="D28" s="32">
        <v>1</v>
      </c>
      <c r="E28" s="32">
        <v>36</v>
      </c>
      <c r="F28" s="32">
        <v>51</v>
      </c>
    </row>
    <row r="29" spans="1:6" x14ac:dyDescent="0.2">
      <c r="A29" s="8" t="s">
        <v>2061</v>
      </c>
      <c r="B29" s="32"/>
      <c r="C29" s="32"/>
      <c r="D29" s="32"/>
      <c r="E29" s="32">
        <v>3</v>
      </c>
      <c r="F29" s="32">
        <v>3</v>
      </c>
    </row>
    <row r="30" spans="1:6" x14ac:dyDescent="0.2">
      <c r="A30" s="8" t="s">
        <v>2067</v>
      </c>
      <c r="B30" s="32">
        <v>57</v>
      </c>
      <c r="C30" s="32">
        <v>364</v>
      </c>
      <c r="D30" s="32">
        <v>14</v>
      </c>
      <c r="E30" s="32">
        <v>565</v>
      </c>
      <c r="F30" s="3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3770-B1C9-7044-9931-0CC37E7FE670}">
  <dimension ref="A1:E65"/>
  <sheetViews>
    <sheetView workbookViewId="0">
      <selection activeCell="Q17" sqref="Q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2086</v>
      </c>
      <c r="B1" t="s">
        <v>2071</v>
      </c>
    </row>
    <row r="2" spans="1:5" x14ac:dyDescent="0.2">
      <c r="A2" s="7" t="s">
        <v>2069</v>
      </c>
      <c r="B2" t="s">
        <v>2071</v>
      </c>
    </row>
    <row r="4" spans="1:5" x14ac:dyDescent="0.2">
      <c r="A4" s="7" t="s">
        <v>2068</v>
      </c>
      <c r="B4" s="7" t="s">
        <v>2070</v>
      </c>
    </row>
    <row r="5" spans="1:5" x14ac:dyDescent="0.2">
      <c r="A5" s="7" t="s">
        <v>2065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2074</v>
      </c>
      <c r="B6" s="32">
        <v>6</v>
      </c>
      <c r="C6" s="32">
        <v>36</v>
      </c>
      <c r="D6" s="32">
        <v>49</v>
      </c>
      <c r="E6" s="32">
        <v>91</v>
      </c>
    </row>
    <row r="7" spans="1:5" x14ac:dyDescent="0.2">
      <c r="A7" s="8" t="s">
        <v>2075</v>
      </c>
      <c r="B7" s="32">
        <v>7</v>
      </c>
      <c r="C7" s="32">
        <v>28</v>
      </c>
      <c r="D7" s="32">
        <v>44</v>
      </c>
      <c r="E7" s="32">
        <v>79</v>
      </c>
    </row>
    <row r="8" spans="1:5" x14ac:dyDescent="0.2">
      <c r="A8" s="8" t="s">
        <v>2076</v>
      </c>
      <c r="B8" s="32">
        <v>4</v>
      </c>
      <c r="C8" s="32">
        <v>33</v>
      </c>
      <c r="D8" s="32">
        <v>49</v>
      </c>
      <c r="E8" s="32">
        <v>86</v>
      </c>
    </row>
    <row r="9" spans="1:5" x14ac:dyDescent="0.2">
      <c r="A9" s="8" t="s">
        <v>2077</v>
      </c>
      <c r="B9" s="32">
        <v>1</v>
      </c>
      <c r="C9" s="32">
        <v>30</v>
      </c>
      <c r="D9" s="32">
        <v>46</v>
      </c>
      <c r="E9" s="32">
        <v>77</v>
      </c>
    </row>
    <row r="10" spans="1:5" x14ac:dyDescent="0.2">
      <c r="A10" s="8" t="s">
        <v>2078</v>
      </c>
      <c r="B10" s="32">
        <v>3</v>
      </c>
      <c r="C10" s="32">
        <v>35</v>
      </c>
      <c r="D10" s="32">
        <v>46</v>
      </c>
      <c r="E10" s="32">
        <v>84</v>
      </c>
    </row>
    <row r="11" spans="1:5" x14ac:dyDescent="0.2">
      <c r="A11" s="8" t="s">
        <v>2079</v>
      </c>
      <c r="B11" s="32">
        <v>3</v>
      </c>
      <c r="C11" s="32">
        <v>28</v>
      </c>
      <c r="D11" s="32">
        <v>55</v>
      </c>
      <c r="E11" s="32">
        <v>86</v>
      </c>
    </row>
    <row r="12" spans="1:5" x14ac:dyDescent="0.2">
      <c r="A12" s="8" t="s">
        <v>2080</v>
      </c>
      <c r="B12" s="32">
        <v>4</v>
      </c>
      <c r="C12" s="32">
        <v>31</v>
      </c>
      <c r="D12" s="32">
        <v>58</v>
      </c>
      <c r="E12" s="32">
        <v>93</v>
      </c>
    </row>
    <row r="13" spans="1:5" x14ac:dyDescent="0.2">
      <c r="A13" s="8" t="s">
        <v>2081</v>
      </c>
      <c r="B13" s="32">
        <v>8</v>
      </c>
      <c r="C13" s="32">
        <v>35</v>
      </c>
      <c r="D13" s="32">
        <v>41</v>
      </c>
      <c r="E13" s="32">
        <v>84</v>
      </c>
    </row>
    <row r="14" spans="1:5" x14ac:dyDescent="0.2">
      <c r="A14" s="8" t="s">
        <v>2082</v>
      </c>
      <c r="B14" s="32">
        <v>5</v>
      </c>
      <c r="C14" s="32">
        <v>23</v>
      </c>
      <c r="D14" s="32">
        <v>45</v>
      </c>
      <c r="E14" s="32">
        <v>73</v>
      </c>
    </row>
    <row r="15" spans="1:5" x14ac:dyDescent="0.2">
      <c r="A15" s="8" t="s">
        <v>2083</v>
      </c>
      <c r="B15" s="32">
        <v>6</v>
      </c>
      <c r="C15" s="32">
        <v>26</v>
      </c>
      <c r="D15" s="32">
        <v>45</v>
      </c>
      <c r="E15" s="32">
        <v>77</v>
      </c>
    </row>
    <row r="16" spans="1:5" x14ac:dyDescent="0.2">
      <c r="A16" s="8" t="s">
        <v>2084</v>
      </c>
      <c r="B16" s="32">
        <v>3</v>
      </c>
      <c r="C16" s="32">
        <v>27</v>
      </c>
      <c r="D16" s="32">
        <v>45</v>
      </c>
      <c r="E16" s="32">
        <v>75</v>
      </c>
    </row>
    <row r="17" spans="1:5" x14ac:dyDescent="0.2">
      <c r="A17" s="8" t="s">
        <v>2085</v>
      </c>
      <c r="B17" s="32">
        <v>7</v>
      </c>
      <c r="C17" s="32">
        <v>32</v>
      </c>
      <c r="D17" s="32">
        <v>42</v>
      </c>
      <c r="E17" s="32">
        <v>81</v>
      </c>
    </row>
    <row r="18" spans="1:5" x14ac:dyDescent="0.2">
      <c r="A18" s="8" t="s">
        <v>2067</v>
      </c>
      <c r="B18" s="32">
        <v>57</v>
      </c>
      <c r="C18" s="32">
        <v>364</v>
      </c>
      <c r="D18" s="32">
        <v>565</v>
      </c>
      <c r="E18" s="32">
        <v>986</v>
      </c>
    </row>
    <row r="24" spans="1:5" hidden="1" x14ac:dyDescent="0.2">
      <c r="A24" s="23" t="s">
        <v>20</v>
      </c>
      <c r="B24" t="s">
        <v>2155</v>
      </c>
    </row>
    <row r="25" spans="1:5" hidden="1" x14ac:dyDescent="0.2">
      <c r="A25">
        <v>49</v>
      </c>
      <c r="B25">
        <f>(A25-$B$37)/$B$40</f>
        <v>0.38200441733319185</v>
      </c>
    </row>
    <row r="26" spans="1:5" hidden="1" x14ac:dyDescent="0.2">
      <c r="A26">
        <v>44</v>
      </c>
      <c r="B26">
        <f t="shared" ref="B26:B36" si="0">(A26-$B$37)/$B$40</f>
        <v>-0.61452884527513596</v>
      </c>
    </row>
    <row r="27" spans="1:5" hidden="1" x14ac:dyDescent="0.2">
      <c r="A27">
        <v>49</v>
      </c>
      <c r="B27">
        <f t="shared" si="0"/>
        <v>0.38200441733319185</v>
      </c>
    </row>
    <row r="28" spans="1:5" hidden="1" x14ac:dyDescent="0.2">
      <c r="A28">
        <v>46</v>
      </c>
      <c r="B28">
        <f t="shared" si="0"/>
        <v>-0.21591554023180481</v>
      </c>
    </row>
    <row r="29" spans="1:5" hidden="1" x14ac:dyDescent="0.2">
      <c r="A29">
        <v>46</v>
      </c>
      <c r="B29">
        <f t="shared" si="0"/>
        <v>-0.21591554023180481</v>
      </c>
    </row>
    <row r="30" spans="1:5" hidden="1" x14ac:dyDescent="0.2">
      <c r="A30">
        <v>55</v>
      </c>
      <c r="B30">
        <f t="shared" si="0"/>
        <v>1.5778443324631852</v>
      </c>
    </row>
    <row r="31" spans="1:5" hidden="1" x14ac:dyDescent="0.2">
      <c r="A31">
        <v>58</v>
      </c>
      <c r="B31">
        <f t="shared" si="0"/>
        <v>2.1757642900281819</v>
      </c>
    </row>
    <row r="32" spans="1:5" hidden="1" x14ac:dyDescent="0.2">
      <c r="A32">
        <v>41</v>
      </c>
      <c r="B32">
        <f t="shared" si="0"/>
        <v>-1.2124488028401326</v>
      </c>
    </row>
    <row r="33" spans="1:2" hidden="1" x14ac:dyDescent="0.2">
      <c r="A33">
        <v>45</v>
      </c>
      <c r="B33">
        <f t="shared" si="0"/>
        <v>-0.41522219275347039</v>
      </c>
    </row>
    <row r="34" spans="1:2" hidden="1" x14ac:dyDescent="0.2">
      <c r="A34">
        <v>45</v>
      </c>
      <c r="B34">
        <f t="shared" si="0"/>
        <v>-0.41522219275347039</v>
      </c>
    </row>
    <row r="35" spans="1:2" hidden="1" x14ac:dyDescent="0.2">
      <c r="A35">
        <v>45</v>
      </c>
      <c r="B35">
        <f t="shared" si="0"/>
        <v>-0.41522219275347039</v>
      </c>
    </row>
    <row r="36" spans="1:2" hidden="1" x14ac:dyDescent="0.2">
      <c r="A36">
        <v>42</v>
      </c>
      <c r="B36">
        <f t="shared" si="0"/>
        <v>-1.013142150318467</v>
      </c>
    </row>
    <row r="37" spans="1:2" hidden="1" x14ac:dyDescent="0.2">
      <c r="A37" t="s">
        <v>2155</v>
      </c>
      <c r="B37">
        <f>AVERAGE(A25:A36)</f>
        <v>47.083333333333336</v>
      </c>
    </row>
    <row r="38" spans="1:2" hidden="1" x14ac:dyDescent="0.2">
      <c r="A38" t="s">
        <v>2143</v>
      </c>
      <c r="B38">
        <f>MIN(A25:A36)</f>
        <v>41</v>
      </c>
    </row>
    <row r="39" spans="1:2" hidden="1" x14ac:dyDescent="0.2">
      <c r="A39" t="s">
        <v>2118</v>
      </c>
      <c r="B39">
        <f>MAX(A25:A36)</f>
        <v>58</v>
      </c>
    </row>
    <row r="40" spans="1:2" hidden="1" x14ac:dyDescent="0.2">
      <c r="A40" t="s">
        <v>2156</v>
      </c>
      <c r="B40">
        <f>_xlfn.STDEV.S(A25:A36)</f>
        <v>5.0173939873446791</v>
      </c>
    </row>
    <row r="41" spans="1:2" hidden="1" x14ac:dyDescent="0.2">
      <c r="A41" t="s">
        <v>2156</v>
      </c>
      <c r="B41">
        <f>_xlfn.STDEV.P(A25:A36)</f>
        <v>4.8037890137774459</v>
      </c>
    </row>
    <row r="42" spans="1:2" hidden="1" x14ac:dyDescent="0.2"/>
    <row r="43" spans="1:2" hidden="1" x14ac:dyDescent="0.2">
      <c r="A43" t="s">
        <v>2157</v>
      </c>
      <c r="B43">
        <f>SUM(B37,B40)</f>
        <v>52.100727320678018</v>
      </c>
    </row>
    <row r="44" spans="1:2" hidden="1" x14ac:dyDescent="0.2">
      <c r="A44" t="s">
        <v>2158</v>
      </c>
      <c r="B44">
        <f>(B37-B40)</f>
        <v>42.065939345988653</v>
      </c>
    </row>
    <row r="45" spans="1:2" hidden="1" x14ac:dyDescent="0.2"/>
    <row r="46" spans="1:2" hidden="1" x14ac:dyDescent="0.2">
      <c r="A46" t="s">
        <v>2159</v>
      </c>
      <c r="B46">
        <f>MEDIAN(A25:A36)</f>
        <v>45.5</v>
      </c>
    </row>
    <row r="47" spans="1:2" hidden="1" x14ac:dyDescent="0.2"/>
    <row r="48" spans="1:2" hidden="1" x14ac:dyDescent="0.2"/>
    <row r="49" spans="1:4" hidden="1" x14ac:dyDescent="0.2"/>
    <row r="50" spans="1:4" hidden="1" x14ac:dyDescent="0.2"/>
    <row r="51" spans="1:4" hidden="1" x14ac:dyDescent="0.2"/>
    <row r="52" spans="1:4" hidden="1" x14ac:dyDescent="0.2">
      <c r="A52" s="23" t="s">
        <v>14</v>
      </c>
      <c r="B52" s="23" t="s">
        <v>20</v>
      </c>
      <c r="C52" s="23" t="s">
        <v>2067</v>
      </c>
    </row>
    <row r="53" spans="1:4" hidden="1" x14ac:dyDescent="0.2">
      <c r="A53">
        <v>36</v>
      </c>
      <c r="B53">
        <v>49</v>
      </c>
      <c r="C53">
        <v>91</v>
      </c>
      <c r="D53" s="4">
        <f>B53/C53</f>
        <v>0.53846153846153844</v>
      </c>
    </row>
    <row r="54" spans="1:4" hidden="1" x14ac:dyDescent="0.2">
      <c r="A54">
        <v>28</v>
      </c>
      <c r="B54">
        <v>44</v>
      </c>
      <c r="C54">
        <v>79</v>
      </c>
      <c r="D54" s="4">
        <f t="shared" ref="D54:D64" si="1">B54/C54</f>
        <v>0.55696202531645567</v>
      </c>
    </row>
    <row r="55" spans="1:4" hidden="1" x14ac:dyDescent="0.2">
      <c r="A55">
        <v>33</v>
      </c>
      <c r="B55">
        <v>49</v>
      </c>
      <c r="C55">
        <v>86</v>
      </c>
      <c r="D55" s="4">
        <f t="shared" si="1"/>
        <v>0.56976744186046513</v>
      </c>
    </row>
    <row r="56" spans="1:4" hidden="1" x14ac:dyDescent="0.2">
      <c r="A56">
        <v>30</v>
      </c>
      <c r="B56">
        <v>46</v>
      </c>
      <c r="C56">
        <v>77</v>
      </c>
      <c r="D56" s="4">
        <f t="shared" si="1"/>
        <v>0.59740259740259738</v>
      </c>
    </row>
    <row r="57" spans="1:4" hidden="1" x14ac:dyDescent="0.2">
      <c r="A57">
        <v>35</v>
      </c>
      <c r="B57">
        <v>46</v>
      </c>
      <c r="C57">
        <v>84</v>
      </c>
      <c r="D57" s="4">
        <f t="shared" si="1"/>
        <v>0.54761904761904767</v>
      </c>
    </row>
    <row r="58" spans="1:4" hidden="1" x14ac:dyDescent="0.2">
      <c r="A58">
        <v>28</v>
      </c>
      <c r="B58">
        <v>55</v>
      </c>
      <c r="C58">
        <v>86</v>
      </c>
      <c r="D58" s="4">
        <f t="shared" si="1"/>
        <v>0.63953488372093026</v>
      </c>
    </row>
    <row r="59" spans="1:4" hidden="1" x14ac:dyDescent="0.2">
      <c r="A59">
        <v>31</v>
      </c>
      <c r="B59">
        <v>58</v>
      </c>
      <c r="C59">
        <v>93</v>
      </c>
      <c r="D59" s="4">
        <f t="shared" si="1"/>
        <v>0.62365591397849462</v>
      </c>
    </row>
    <row r="60" spans="1:4" hidden="1" x14ac:dyDescent="0.2">
      <c r="A60">
        <v>35</v>
      </c>
      <c r="B60">
        <v>41</v>
      </c>
      <c r="C60">
        <v>84</v>
      </c>
      <c r="D60" s="4">
        <f t="shared" si="1"/>
        <v>0.48809523809523808</v>
      </c>
    </row>
    <row r="61" spans="1:4" hidden="1" x14ac:dyDescent="0.2">
      <c r="A61">
        <v>23</v>
      </c>
      <c r="B61">
        <v>45</v>
      </c>
      <c r="C61">
        <v>73</v>
      </c>
      <c r="D61" s="4">
        <f t="shared" si="1"/>
        <v>0.61643835616438358</v>
      </c>
    </row>
    <row r="62" spans="1:4" hidden="1" x14ac:dyDescent="0.2">
      <c r="A62">
        <v>26</v>
      </c>
      <c r="B62">
        <v>45</v>
      </c>
      <c r="C62">
        <v>77</v>
      </c>
      <c r="D62" s="4">
        <f t="shared" si="1"/>
        <v>0.58441558441558439</v>
      </c>
    </row>
    <row r="63" spans="1:4" hidden="1" x14ac:dyDescent="0.2">
      <c r="A63">
        <v>27</v>
      </c>
      <c r="B63">
        <v>45</v>
      </c>
      <c r="C63">
        <v>75</v>
      </c>
      <c r="D63" s="4">
        <f t="shared" si="1"/>
        <v>0.6</v>
      </c>
    </row>
    <row r="64" spans="1:4" hidden="1" x14ac:dyDescent="0.2">
      <c r="A64">
        <v>32</v>
      </c>
      <c r="B64">
        <v>42</v>
      </c>
      <c r="C64">
        <v>81</v>
      </c>
      <c r="D64" s="4">
        <f t="shared" si="1"/>
        <v>0.51851851851851849</v>
      </c>
    </row>
    <row r="65" spans="2:4" hidden="1" x14ac:dyDescent="0.2">
      <c r="B65">
        <f>SUM(B53:B64)</f>
        <v>565</v>
      </c>
      <c r="C65">
        <f>SUM(C53:C64)</f>
        <v>986</v>
      </c>
      <c r="D65" s="4">
        <f>B65/C65</f>
        <v>0.57302231237322521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2C60-4FEA-1E4E-8EB6-D28346F8C2DA}">
  <dimension ref="A1:J54"/>
  <sheetViews>
    <sheetView workbookViewId="0">
      <selection activeCell="K32" sqref="K32"/>
    </sheetView>
  </sheetViews>
  <sheetFormatPr baseColWidth="10" defaultRowHeight="16" x14ac:dyDescent="0.2"/>
  <cols>
    <col min="1" max="1" width="28.33203125" customWidth="1"/>
    <col min="2" max="2" width="22.83203125" customWidth="1"/>
    <col min="3" max="3" width="23.5" customWidth="1"/>
    <col min="4" max="4" width="22" customWidth="1"/>
    <col min="5" max="5" width="23" customWidth="1"/>
    <col min="6" max="6" width="23.33203125" customWidth="1"/>
    <col min="7" max="7" width="24" customWidth="1"/>
    <col min="8" max="8" width="23.83203125" customWidth="1"/>
  </cols>
  <sheetData>
    <row r="1" spans="1:10" x14ac:dyDescent="0.2">
      <c r="A1" s="20" t="s">
        <v>2088</v>
      </c>
      <c r="B1" s="20" t="s">
        <v>2089</v>
      </c>
      <c r="C1" s="20" t="s">
        <v>2090</v>
      </c>
      <c r="D1" s="20" t="s">
        <v>2091</v>
      </c>
      <c r="E1" s="20" t="s">
        <v>2092</v>
      </c>
      <c r="F1" s="20" t="s">
        <v>2093</v>
      </c>
      <c r="G1" s="20" t="s">
        <v>2094</v>
      </c>
      <c r="H1" s="20" t="s">
        <v>2095</v>
      </c>
    </row>
    <row r="2" spans="1:10" x14ac:dyDescent="0.2">
      <c r="A2" s="21" t="s">
        <v>2171</v>
      </c>
      <c r="B2" s="12">
        <f>COUNTIFS(Crowdfunding!$D$2:$D$1001,"&lt;1000",Crowdfunding!$F$2:$F$1001,"successful")</f>
        <v>30</v>
      </c>
      <c r="C2" s="12">
        <f>COUNTIFS(Crowdfunding!$D$2:$D$1001,"&lt;1000",Crowdfunding!$F$2:$F$1001,"failed")</f>
        <v>20</v>
      </c>
      <c r="D2" s="12">
        <f>COUNTIFS(Crowdfunding!$D$2:$D$1001,"&lt;1000",Crowdfunding!$F$2:$F$1001,"canceled")</f>
        <v>1</v>
      </c>
      <c r="E2" s="12">
        <f>SUM(B2:D2)</f>
        <v>51</v>
      </c>
      <c r="F2" s="22">
        <f>B2/E2</f>
        <v>0.58823529411764708</v>
      </c>
      <c r="G2" s="22">
        <f>C2/E2</f>
        <v>0.39215686274509803</v>
      </c>
      <c r="H2" s="22">
        <f>D2/E2</f>
        <v>1.9607843137254902E-2</v>
      </c>
    </row>
    <row r="3" spans="1:10" x14ac:dyDescent="0.2">
      <c r="A3" s="12" t="s">
        <v>2172</v>
      </c>
      <c r="B3" s="12">
        <f>COUNTIFS(Crowdfunding!$D$2:$D$1001,"&gt;=1000",Crowdfunding!$D$2:$D$1001,"&lt;=4999",Crowdfunding!$F$2:$F$1001,"successful")</f>
        <v>191</v>
      </c>
      <c r="C3" s="12">
        <f>COUNTIFS(Crowdfunding!$D$2:$D$1001,"&gt;=1000",Crowdfunding!$D$2:$D$1001,"&lt;=4999",Crowdfunding!$F$2:$F$1001,"failed")</f>
        <v>38</v>
      </c>
      <c r="D3" s="12">
        <f>COUNTIFS(Crowdfunding!$D$2:$D$1001,"&gt;=1000",Crowdfunding!$D$2:$D$1001,"&lt;=4999",Crowdfunding!$F$2:$F$1001,"canceled")</f>
        <v>2</v>
      </c>
      <c r="E3" s="12">
        <f t="shared" ref="E3:E13" si="0">SUM(B3:D3)</f>
        <v>231</v>
      </c>
      <c r="F3" s="22">
        <f t="shared" ref="F3:F13" si="1">B3/E3</f>
        <v>0.82683982683982682</v>
      </c>
      <c r="G3" s="22">
        <f t="shared" ref="G3:G13" si="2">C3/E3</f>
        <v>0.16450216450216451</v>
      </c>
      <c r="H3" s="22">
        <f t="shared" ref="H3:H13" si="3">D3/E3</f>
        <v>8.658008658008658E-3</v>
      </c>
    </row>
    <row r="4" spans="1:10" x14ac:dyDescent="0.2">
      <c r="A4" s="12" t="s">
        <v>2173</v>
      </c>
      <c r="B4" s="12">
        <f>COUNTIFS(Crowdfunding!$D$2:$D$1001,"&gt;=5000",Crowdfunding!$D$2:$D$1001,"&lt;=9999",Crowdfunding!$F$2:$F$1001,"successful")</f>
        <v>164</v>
      </c>
      <c r="C4" s="12">
        <f>COUNTIFS(Crowdfunding!$D$2:$D$1001,"&gt;=5000",Crowdfunding!$D$2:$D$1001,"&lt;=9999",Crowdfunding!$F$2:$F$1001,"failed")</f>
        <v>126</v>
      </c>
      <c r="D4" s="12">
        <f>COUNTIFS(Crowdfunding!$D$2:$D$1001,"&gt;=5000",Crowdfunding!$D$2:$D$1001,"&lt;=9999",Crowdfunding!$F$2:$F$1001,"canceled")</f>
        <v>25</v>
      </c>
      <c r="E4" s="12">
        <f t="shared" si="0"/>
        <v>315</v>
      </c>
      <c r="F4" s="22">
        <f t="shared" si="1"/>
        <v>0.52063492063492067</v>
      </c>
      <c r="G4" s="22">
        <f t="shared" si="2"/>
        <v>0.4</v>
      </c>
      <c r="H4" s="22">
        <f t="shared" si="3"/>
        <v>7.9365079365079361E-2</v>
      </c>
      <c r="I4" s="5"/>
    </row>
    <row r="5" spans="1:10" x14ac:dyDescent="0.2">
      <c r="A5" s="12" t="s">
        <v>2174</v>
      </c>
      <c r="B5" s="12">
        <f>COUNTIFS(Crowdfunding!$D$2:$D$1001,"&gt;=10000",Crowdfunding!$D$2:$D$1001,"&lt;=14999",Crowdfunding!$F$2:$F$1001,"successful")</f>
        <v>4</v>
      </c>
      <c r="C5" s="12">
        <f>COUNTIFS(Crowdfunding!$D$2:$D$1001,"&gt;=10000",Crowdfunding!$D$2:$D$1001,"&lt;=14999",Crowdfunding!$F$2:$F$1001,"failed")</f>
        <v>5</v>
      </c>
      <c r="D5" s="12">
        <f>COUNTIFS(Crowdfunding!$D$2:$D$1001,"&gt;=10000",Crowdfunding!$D$2:$D$1001,"&lt;=14999",Crowdfunding!$F$2:$F$1001,"canceled")</f>
        <v>0</v>
      </c>
      <c r="E5" s="12">
        <f t="shared" si="0"/>
        <v>9</v>
      </c>
      <c r="F5" s="22">
        <f t="shared" si="1"/>
        <v>0.44444444444444442</v>
      </c>
      <c r="G5" s="22">
        <f t="shared" si="2"/>
        <v>0.55555555555555558</v>
      </c>
      <c r="H5" s="22">
        <f t="shared" si="3"/>
        <v>0</v>
      </c>
    </row>
    <row r="6" spans="1:10" x14ac:dyDescent="0.2">
      <c r="A6" s="12" t="s">
        <v>2175</v>
      </c>
      <c r="B6" s="12">
        <f>COUNTIFS(Crowdfunding!$D$2:$D$1001,"&gt;=15000",Crowdfunding!$D$2:$D$1001,"&lt;=19999",Crowdfunding!$F$2:$F$1001,"successful")</f>
        <v>10</v>
      </c>
      <c r="C6" s="12">
        <f>COUNTIFS(Crowdfunding!$D$2:$D$1001,"&gt;=15000",Crowdfunding!$D$2:$D$1001,"&lt;=19999",Crowdfunding!$F$2:$F$1001,"failed")</f>
        <v>0</v>
      </c>
      <c r="D6" s="12">
        <f>COUNTIFS(Crowdfunding!$D$2:$D$1001,"&gt;=15000",Crowdfunding!$D$2:$D$1001,"&lt;=19999",Crowdfunding!$F$2:$F$1001,"canceled")</f>
        <v>0</v>
      </c>
      <c r="E6" s="12">
        <f t="shared" si="0"/>
        <v>10</v>
      </c>
      <c r="F6" s="22">
        <f t="shared" si="1"/>
        <v>1</v>
      </c>
      <c r="G6" s="22">
        <f t="shared" si="2"/>
        <v>0</v>
      </c>
      <c r="H6" s="22">
        <f t="shared" si="3"/>
        <v>0</v>
      </c>
      <c r="I6" s="5"/>
    </row>
    <row r="7" spans="1:10" x14ac:dyDescent="0.2">
      <c r="A7" s="12" t="s">
        <v>2176</v>
      </c>
      <c r="B7" s="12">
        <f>COUNTIFS(Crowdfunding!$D$2:$D$1001,"&gt;=20000",Crowdfunding!$D$2:$D$1001,"&lt;=24999",Crowdfunding!$F$2:$F$1001,"successful")</f>
        <v>7</v>
      </c>
      <c r="C7" s="12">
        <f>COUNTIFS(Crowdfunding!$D$2:$D$1001,"&gt;=20000",Crowdfunding!$D$2:$D$1001,"&lt;=24999",Crowdfunding!$F$2:$F$1001,"failed")</f>
        <v>0</v>
      </c>
      <c r="D7" s="12">
        <f>COUNTIFS(Crowdfunding!$D$2:$D$1001,"&gt;=20000",Crowdfunding!$D$2:$D$1001,"&lt;=24999",Crowdfunding!$F$2:$F$1001,"canceled")</f>
        <v>0</v>
      </c>
      <c r="E7" s="12">
        <f t="shared" si="0"/>
        <v>7</v>
      </c>
      <c r="F7" s="22">
        <f t="shared" si="1"/>
        <v>1</v>
      </c>
      <c r="G7" s="22">
        <f t="shared" si="2"/>
        <v>0</v>
      </c>
      <c r="H7" s="22">
        <f t="shared" si="3"/>
        <v>0</v>
      </c>
    </row>
    <row r="8" spans="1:10" x14ac:dyDescent="0.2">
      <c r="A8" s="12" t="s">
        <v>2177</v>
      </c>
      <c r="B8" s="12">
        <f>COUNTIFS(Crowdfunding!$D$2:$D$1001,"&gt;=25000",Crowdfunding!$D$2:$D$1001,"&lt;=29999",Crowdfunding!$F$2:$F$1001,"successful")</f>
        <v>11</v>
      </c>
      <c r="C8" s="12">
        <f>COUNTIFS(Crowdfunding!$D$2:$D$1001,"&gt;=25000",Crowdfunding!$D$2:$D$1001,"&lt;=29999",Crowdfunding!$F$2:$F$1001,"failed")</f>
        <v>3</v>
      </c>
      <c r="D8" s="12">
        <f>COUNTIFS(Crowdfunding!$D$2:$D$1001,"&gt;=25000",Crowdfunding!$D$2:$D$1001,"&lt;=29999",Crowdfunding!$F$2:$F$1001,"canceled")</f>
        <v>0</v>
      </c>
      <c r="E8" s="12">
        <f t="shared" si="0"/>
        <v>14</v>
      </c>
      <c r="F8" s="22">
        <f t="shared" si="1"/>
        <v>0.7857142857142857</v>
      </c>
      <c r="G8" s="22">
        <f t="shared" si="2"/>
        <v>0.21428571428571427</v>
      </c>
      <c r="H8" s="22">
        <f t="shared" si="3"/>
        <v>0</v>
      </c>
      <c r="I8" s="5"/>
    </row>
    <row r="9" spans="1:10" x14ac:dyDescent="0.2">
      <c r="A9" s="12" t="s">
        <v>2178</v>
      </c>
      <c r="B9" s="12">
        <f>COUNTIFS(Crowdfunding!$D$2:$D$1001,"&gt;=30000",Crowdfunding!$D$2:$D$1001,"&lt;=34999",Crowdfunding!$F$2:$F$1001,"successful")</f>
        <v>7</v>
      </c>
      <c r="C9" s="12">
        <f>COUNTIFS(Crowdfunding!$D$2:$D$1001,"&gt;=30000",Crowdfunding!$D$2:$D$1001,"&lt;=34999",Crowdfunding!$F$2:$F$1001,"failed")</f>
        <v>0</v>
      </c>
      <c r="D9" s="12">
        <f>COUNTIFS(Crowdfunding!$D$2:$D$1001,"&gt;=30000",Crowdfunding!$D$2:$D$1001,"&lt;=34999",Crowdfunding!$F$2:$F$1001,"canceled")</f>
        <v>0</v>
      </c>
      <c r="E9" s="12">
        <f t="shared" si="0"/>
        <v>7</v>
      </c>
      <c r="F9" s="22">
        <f t="shared" si="1"/>
        <v>1</v>
      </c>
      <c r="G9" s="22">
        <f t="shared" si="2"/>
        <v>0</v>
      </c>
      <c r="H9" s="22">
        <f t="shared" si="3"/>
        <v>0</v>
      </c>
    </row>
    <row r="10" spans="1:10" x14ac:dyDescent="0.2">
      <c r="A10" s="12" t="s">
        <v>2179</v>
      </c>
      <c r="B10" s="12">
        <f>COUNTIFS(Crowdfunding!$D$2:$D$1001,"&gt;=35000",Crowdfunding!$D$2:$D$1001,"&lt;=39999",Crowdfunding!$F$2:$F$1001,"successful")</f>
        <v>8</v>
      </c>
      <c r="C10" s="12">
        <f>COUNTIFS(Crowdfunding!$D$2:$D$1001,"&gt;=35000",Crowdfunding!$D$2:$D$1001,"&lt;=39999",Crowdfunding!$F$2:$F$1001,"failed")</f>
        <v>3</v>
      </c>
      <c r="D10" s="12">
        <f>COUNTIFS(Crowdfunding!$D$2:$D$1001,"&gt;=35000",Crowdfunding!$D$2:$D$1001,"&lt;=39999",Crowdfunding!$F$2:$F$1001,"canceled")</f>
        <v>1</v>
      </c>
      <c r="E10" s="12">
        <f t="shared" si="0"/>
        <v>12</v>
      </c>
      <c r="F10" s="22">
        <f t="shared" si="1"/>
        <v>0.66666666666666663</v>
      </c>
      <c r="G10" s="22">
        <f t="shared" si="2"/>
        <v>0.25</v>
      </c>
      <c r="H10" s="22">
        <f t="shared" si="3"/>
        <v>8.3333333333333329E-2</v>
      </c>
    </row>
    <row r="11" spans="1:10" x14ac:dyDescent="0.2">
      <c r="A11" s="12" t="s">
        <v>2180</v>
      </c>
      <c r="B11" s="12">
        <f>COUNTIFS(Crowdfunding!$D$2:$D$1001,"&gt;=40000",Crowdfunding!$D$2:$D$1001,"&lt;=44999",Crowdfunding!$F$2:$F$1001,"successful")</f>
        <v>11</v>
      </c>
      <c r="C11" s="12">
        <f>COUNTIFS(Crowdfunding!$D$2:$D$1001,"&gt;=40000",Crowdfunding!$D$2:$D$1001,"&lt;=44999",Crowdfunding!$F$2:$F$1001,"failed")</f>
        <v>3</v>
      </c>
      <c r="D11" s="12">
        <f>COUNTIFS(Crowdfunding!$D$2:$D$1001,"&gt;=40000",Crowdfunding!$D$2:$D$1001,"&lt;=44999",Crowdfunding!$F$2:$F$1001,"canceled")</f>
        <v>0</v>
      </c>
      <c r="E11" s="12">
        <f t="shared" si="0"/>
        <v>14</v>
      </c>
      <c r="F11" s="22">
        <f t="shared" si="1"/>
        <v>0.7857142857142857</v>
      </c>
      <c r="G11" s="22">
        <f t="shared" si="2"/>
        <v>0.21428571428571427</v>
      </c>
      <c r="H11" s="22">
        <f t="shared" si="3"/>
        <v>0</v>
      </c>
    </row>
    <row r="12" spans="1:10" x14ac:dyDescent="0.2">
      <c r="A12" s="12" t="s">
        <v>2181</v>
      </c>
      <c r="B12" s="12">
        <f>COUNTIFS(Crowdfunding!$D$2:$D$1001,"&gt;=45000",Crowdfunding!$D$2:$D$1001,"&lt;=49999",Crowdfunding!$F$2:$F$1001,"successful")</f>
        <v>8</v>
      </c>
      <c r="C12" s="12">
        <f>COUNTIFS(Crowdfunding!$D$2:$D$1001,"&gt;=45000",Crowdfunding!$D$2:$D$1001,"&lt;=49999",Crowdfunding!$F$2:$F$1001,"failed")</f>
        <v>3</v>
      </c>
      <c r="D12" s="12">
        <f>COUNTIFS(Crowdfunding!$D$2:$D$1001,"&gt;=45000",Crowdfunding!$D$2:$D$1001,"&lt;=49999",Crowdfunding!$F$2:$F$1001,"canceled")</f>
        <v>0</v>
      </c>
      <c r="E12" s="12">
        <f t="shared" si="0"/>
        <v>11</v>
      </c>
      <c r="F12" s="22">
        <f t="shared" si="1"/>
        <v>0.72727272727272729</v>
      </c>
      <c r="G12" s="22">
        <f t="shared" si="2"/>
        <v>0.27272727272727271</v>
      </c>
      <c r="H12" s="22">
        <f t="shared" si="3"/>
        <v>0</v>
      </c>
      <c r="J12" s="5"/>
    </row>
    <row r="13" spans="1:10" x14ac:dyDescent="0.2">
      <c r="A13" s="12" t="s">
        <v>2182</v>
      </c>
      <c r="B13" s="12">
        <f>COUNTIFS(Crowdfunding!$D$2:$D$1001,"&gt;=50000",Crowdfunding!$F$2:$F$1001,"successful")</f>
        <v>114</v>
      </c>
      <c r="C13" s="12">
        <f>COUNTIFS(Crowdfunding!$D$2:$D$1001,"&gt;=50000",Crowdfunding!$F$2:$F$1001,"failed")</f>
        <v>163</v>
      </c>
      <c r="D13" s="12">
        <f>COUNTIFS(Crowdfunding!$D$2:$D$1001,"&gt;=50000",Crowdfunding!$F$2:$F$1001,"canceled")</f>
        <v>28</v>
      </c>
      <c r="E13" s="12">
        <f t="shared" si="0"/>
        <v>305</v>
      </c>
      <c r="F13" s="22">
        <f t="shared" si="1"/>
        <v>0.3737704918032787</v>
      </c>
      <c r="G13" s="22">
        <f t="shared" si="2"/>
        <v>0.53442622950819674</v>
      </c>
      <c r="H13" s="22">
        <f t="shared" si="3"/>
        <v>9.1803278688524587E-2</v>
      </c>
      <c r="I13" s="5"/>
    </row>
    <row r="14" spans="1:10" x14ac:dyDescent="0.2">
      <c r="E14" s="24"/>
      <c r="F14" s="5"/>
    </row>
    <row r="15" spans="1:10" x14ac:dyDescent="0.2">
      <c r="E15" s="24"/>
    </row>
    <row r="39" spans="1:4" x14ac:dyDescent="0.2">
      <c r="A39" s="20" t="s">
        <v>2088</v>
      </c>
      <c r="B39" s="20" t="s">
        <v>2093</v>
      </c>
      <c r="C39" s="20" t="s">
        <v>2094</v>
      </c>
      <c r="D39" s="20" t="s">
        <v>2095</v>
      </c>
    </row>
    <row r="40" spans="1:4" x14ac:dyDescent="0.2">
      <c r="A40" s="21" t="s">
        <v>2096</v>
      </c>
      <c r="B40" s="22">
        <v>0.58823529411764708</v>
      </c>
      <c r="C40" s="22">
        <v>0.39215686274509803</v>
      </c>
      <c r="D40" s="22">
        <v>1.9607843137254902E-2</v>
      </c>
    </row>
    <row r="41" spans="1:4" x14ac:dyDescent="0.2">
      <c r="A41" s="12" t="s">
        <v>2097</v>
      </c>
      <c r="B41" s="22">
        <v>0.82683982683982682</v>
      </c>
      <c r="C41" s="22">
        <v>0.16450216450216451</v>
      </c>
      <c r="D41" s="22">
        <v>8.658008658008658E-3</v>
      </c>
    </row>
    <row r="42" spans="1:4" x14ac:dyDescent="0.2">
      <c r="A42" s="12" t="s">
        <v>2098</v>
      </c>
      <c r="B42" s="22">
        <v>0.52063492063492067</v>
      </c>
      <c r="C42" s="22">
        <v>0.4</v>
      </c>
      <c r="D42" s="22">
        <v>7.9365079365079361E-2</v>
      </c>
    </row>
    <row r="43" spans="1:4" x14ac:dyDescent="0.2">
      <c r="A43" s="12" t="s">
        <v>2099</v>
      </c>
      <c r="B43" s="22">
        <v>0.44444444444444442</v>
      </c>
      <c r="C43" s="22">
        <v>0.55555555555555558</v>
      </c>
      <c r="D43" s="22">
        <v>0</v>
      </c>
    </row>
    <row r="44" spans="1:4" x14ac:dyDescent="0.2">
      <c r="A44" s="12" t="s">
        <v>2100</v>
      </c>
      <c r="B44" s="22">
        <v>1</v>
      </c>
      <c r="C44" s="22">
        <v>0</v>
      </c>
      <c r="D44" s="22">
        <v>0</v>
      </c>
    </row>
    <row r="45" spans="1:4" x14ac:dyDescent="0.2">
      <c r="A45" s="12" t="s">
        <v>2101</v>
      </c>
      <c r="B45" s="22">
        <v>1</v>
      </c>
      <c r="C45" s="22">
        <v>0</v>
      </c>
      <c r="D45" s="22">
        <v>0</v>
      </c>
    </row>
    <row r="46" spans="1:4" x14ac:dyDescent="0.2">
      <c r="A46" s="12" t="s">
        <v>2102</v>
      </c>
      <c r="B46" s="22">
        <v>0.7857142857142857</v>
      </c>
      <c r="C46" s="22">
        <v>0.21428571428571427</v>
      </c>
      <c r="D46" s="22">
        <v>0</v>
      </c>
    </row>
    <row r="47" spans="1:4" x14ac:dyDescent="0.2">
      <c r="A47" s="12" t="s">
        <v>2103</v>
      </c>
      <c r="B47" s="22">
        <v>1</v>
      </c>
      <c r="C47" s="22">
        <v>0</v>
      </c>
      <c r="D47" s="22">
        <v>0</v>
      </c>
    </row>
    <row r="48" spans="1:4" x14ac:dyDescent="0.2">
      <c r="A48" s="12" t="s">
        <v>2104</v>
      </c>
      <c r="B48" s="22">
        <v>0.66666666666666663</v>
      </c>
      <c r="C48" s="22">
        <v>0.25</v>
      </c>
      <c r="D48" s="22">
        <v>8.3333333333333329E-2</v>
      </c>
    </row>
    <row r="49" spans="1:4" x14ac:dyDescent="0.2">
      <c r="A49" s="12" t="s">
        <v>2105</v>
      </c>
      <c r="B49" s="22">
        <v>0.7857142857142857</v>
      </c>
      <c r="C49" s="22">
        <v>0.21428571428571427</v>
      </c>
      <c r="D49" s="22">
        <v>0</v>
      </c>
    </row>
    <row r="50" spans="1:4" x14ac:dyDescent="0.2">
      <c r="A50" s="12" t="s">
        <v>2106</v>
      </c>
      <c r="B50" s="22">
        <v>0.72727272727272729</v>
      </c>
      <c r="C50" s="22">
        <v>0.27272727272727271</v>
      </c>
      <c r="D50" s="22">
        <v>0</v>
      </c>
    </row>
    <row r="51" spans="1:4" x14ac:dyDescent="0.2">
      <c r="A51" s="12" t="s">
        <v>2107</v>
      </c>
      <c r="B51" s="22">
        <v>0.3737704918032787</v>
      </c>
      <c r="C51" s="22">
        <v>0.53442622950819674</v>
      </c>
      <c r="D51" s="22">
        <v>9.1803278688524587E-2</v>
      </c>
    </row>
    <row r="52" spans="1:4" x14ac:dyDescent="0.2">
      <c r="A52" s="28"/>
      <c r="B52" s="29"/>
      <c r="C52" s="29"/>
      <c r="D52" s="29"/>
    </row>
    <row r="54" spans="1:4" x14ac:dyDescent="0.2">
      <c r="A54" s="5">
        <f>MEDIAN(B40:B51)</f>
        <v>0.75649350649350655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C58C-5BC2-D842-AECF-76A061008206}">
  <dimension ref="A1:H566"/>
  <sheetViews>
    <sheetView workbookViewId="0">
      <selection activeCell="D26" sqref="D26"/>
    </sheetView>
  </sheetViews>
  <sheetFormatPr baseColWidth="10" defaultRowHeight="16" x14ac:dyDescent="0.2"/>
  <cols>
    <col min="1" max="1" width="20.5" customWidth="1"/>
    <col min="2" max="2" width="22" customWidth="1"/>
    <col min="4" max="4" width="28.6640625" customWidth="1"/>
    <col min="7" max="7" width="24.6640625" customWidth="1"/>
  </cols>
  <sheetData>
    <row r="1" spans="1:8" x14ac:dyDescent="0.2">
      <c r="A1" t="s">
        <v>2124</v>
      </c>
      <c r="B1" t="s">
        <v>2125</v>
      </c>
    </row>
    <row r="2" spans="1:8" x14ac:dyDescent="0.2">
      <c r="A2">
        <v>16</v>
      </c>
      <c r="B2">
        <v>0</v>
      </c>
      <c r="D2" t="s">
        <v>2113</v>
      </c>
      <c r="G2" t="s">
        <v>2114</v>
      </c>
    </row>
    <row r="3" spans="1:8" x14ac:dyDescent="0.2">
      <c r="A3">
        <v>26</v>
      </c>
      <c r="B3">
        <v>0</v>
      </c>
      <c r="D3" s="12" t="s">
        <v>2109</v>
      </c>
      <c r="E3" s="12">
        <v>565</v>
      </c>
      <c r="G3" s="12" t="s">
        <v>2110</v>
      </c>
      <c r="H3" s="12">
        <v>364</v>
      </c>
    </row>
    <row r="4" spans="1:8" x14ac:dyDescent="0.2">
      <c r="A4">
        <v>27</v>
      </c>
      <c r="B4">
        <v>1</v>
      </c>
      <c r="D4" s="12" t="s">
        <v>2111</v>
      </c>
      <c r="E4" s="12">
        <f>SUM(A2:A566)</f>
        <v>480898</v>
      </c>
      <c r="G4" s="12" t="s">
        <v>2112</v>
      </c>
      <c r="H4" s="12">
        <f>SUM(B2:B365)</f>
        <v>213164</v>
      </c>
    </row>
    <row r="5" spans="1:8" x14ac:dyDescent="0.2">
      <c r="A5">
        <v>32</v>
      </c>
      <c r="B5">
        <v>1</v>
      </c>
      <c r="D5" s="12" t="s">
        <v>2164</v>
      </c>
      <c r="E5" s="12">
        <f>AVERAGE(successful_backers)</f>
        <v>851.14690265486729</v>
      </c>
      <c r="G5" s="12" t="s">
        <v>2115</v>
      </c>
      <c r="H5" s="12">
        <f>AVERAGE(failed_backers)</f>
        <v>585.61538461538464</v>
      </c>
    </row>
    <row r="6" spans="1:8" x14ac:dyDescent="0.2">
      <c r="A6">
        <v>32</v>
      </c>
      <c r="B6">
        <v>1</v>
      </c>
      <c r="D6" s="12" t="s">
        <v>2165</v>
      </c>
      <c r="E6" s="12">
        <f>MEDIAN(A2:A566)</f>
        <v>201</v>
      </c>
      <c r="G6" s="12" t="s">
        <v>2116</v>
      </c>
      <c r="H6" s="12">
        <f>MEDIAN(failed_backers)</f>
        <v>114.5</v>
      </c>
    </row>
    <row r="7" spans="1:8" x14ac:dyDescent="0.2">
      <c r="A7">
        <v>34</v>
      </c>
      <c r="B7">
        <v>1</v>
      </c>
      <c r="D7" s="12" t="s">
        <v>2166</v>
      </c>
      <c r="E7" s="12">
        <f>MIN($A$2:$A$566)</f>
        <v>16</v>
      </c>
      <c r="G7" s="12" t="s">
        <v>2117</v>
      </c>
      <c r="H7" s="12">
        <f>MIN($B$2:$B$365)</f>
        <v>0</v>
      </c>
    </row>
    <row r="8" spans="1:8" x14ac:dyDescent="0.2">
      <c r="A8">
        <v>40</v>
      </c>
      <c r="B8">
        <v>1</v>
      </c>
      <c r="D8" s="12" t="s">
        <v>2167</v>
      </c>
      <c r="E8" s="12">
        <f>MAX($A$2:$A$566)</f>
        <v>7295</v>
      </c>
      <c r="G8" s="12" t="s">
        <v>2118</v>
      </c>
      <c r="H8" s="12">
        <f>MAX($B$2:$B$365)</f>
        <v>6080</v>
      </c>
    </row>
    <row r="9" spans="1:8" x14ac:dyDescent="0.2">
      <c r="A9">
        <v>41</v>
      </c>
      <c r="B9">
        <v>1</v>
      </c>
      <c r="D9" s="12" t="s">
        <v>2168</v>
      </c>
      <c r="E9" s="12">
        <v>1267.366006183523</v>
      </c>
      <c r="G9" s="12" t="s">
        <v>2120</v>
      </c>
      <c r="H9" s="12">
        <f>_xlfn.STDEV.S(failed_backers1)</f>
        <v>961.30819978260524</v>
      </c>
    </row>
    <row r="10" spans="1:8" x14ac:dyDescent="0.2">
      <c r="A10">
        <v>41</v>
      </c>
      <c r="B10">
        <v>1</v>
      </c>
      <c r="D10" s="12" t="s">
        <v>2169</v>
      </c>
      <c r="E10" s="12">
        <f>_xlfn.VAR.S(successful_backers)</f>
        <v>1606216.5936295739</v>
      </c>
      <c r="G10" s="12" t="s">
        <v>2119</v>
      </c>
      <c r="H10" s="12">
        <f>_xlfn.VAR.S(failed_backers)</f>
        <v>924113.45496927318</v>
      </c>
    </row>
    <row r="11" spans="1:8" x14ac:dyDescent="0.2">
      <c r="A11">
        <v>42</v>
      </c>
      <c r="B11">
        <v>1</v>
      </c>
      <c r="D11" s="12" t="s">
        <v>2170</v>
      </c>
      <c r="E11" s="12">
        <f>_xlfn.STDEV.S(successful_backers)</f>
        <v>1267.366006183523</v>
      </c>
      <c r="G11" s="12" t="s">
        <v>2120</v>
      </c>
      <c r="H11" s="12">
        <f>_xlfn.STDEV.S(failed_backers)</f>
        <v>961.30819978260524</v>
      </c>
    </row>
    <row r="12" spans="1:8" x14ac:dyDescent="0.2">
      <c r="A12">
        <v>43</v>
      </c>
      <c r="B12">
        <v>1</v>
      </c>
      <c r="D12" s="12" t="s">
        <v>2123</v>
      </c>
      <c r="E12" s="12">
        <f>GEOMEAN(successful_backers)</f>
        <v>331.62351730434762</v>
      </c>
    </row>
    <row r="13" spans="1:8" x14ac:dyDescent="0.2">
      <c r="A13">
        <v>43</v>
      </c>
      <c r="B13">
        <v>1</v>
      </c>
    </row>
    <row r="14" spans="1:8" x14ac:dyDescent="0.2">
      <c r="A14">
        <v>48</v>
      </c>
      <c r="B14">
        <v>1</v>
      </c>
      <c r="D14" s="12" t="s">
        <v>2121</v>
      </c>
      <c r="E14" s="12">
        <f>E5+E11</f>
        <v>2118.5129088383901</v>
      </c>
      <c r="G14" s="12" t="s">
        <v>2121</v>
      </c>
      <c r="H14" s="12">
        <f>H5+H11</f>
        <v>1546.92358439799</v>
      </c>
    </row>
    <row r="15" spans="1:8" x14ac:dyDescent="0.2">
      <c r="A15">
        <v>48</v>
      </c>
      <c r="B15">
        <v>1</v>
      </c>
      <c r="D15" s="12" t="s">
        <v>2122</v>
      </c>
      <c r="E15" s="12">
        <f>E5-E11</f>
        <v>-416.21910352865575</v>
      </c>
      <c r="G15" s="12" t="s">
        <v>2122</v>
      </c>
      <c r="H15" s="12">
        <f>H5-H11</f>
        <v>-375.6928151672206</v>
      </c>
    </row>
    <row r="16" spans="1:8" x14ac:dyDescent="0.2">
      <c r="A16">
        <v>48</v>
      </c>
      <c r="B16">
        <v>1</v>
      </c>
    </row>
    <row r="17" spans="1:2" x14ac:dyDescent="0.2">
      <c r="A17">
        <v>50</v>
      </c>
      <c r="B17">
        <v>1</v>
      </c>
    </row>
    <row r="18" spans="1:2" x14ac:dyDescent="0.2">
      <c r="A18">
        <v>50</v>
      </c>
      <c r="B18">
        <v>1</v>
      </c>
    </row>
    <row r="19" spans="1:2" x14ac:dyDescent="0.2">
      <c r="A19">
        <v>50</v>
      </c>
      <c r="B19">
        <v>1</v>
      </c>
    </row>
    <row r="20" spans="1:2" x14ac:dyDescent="0.2">
      <c r="A20">
        <v>52</v>
      </c>
      <c r="B20">
        <v>1</v>
      </c>
    </row>
    <row r="21" spans="1:2" x14ac:dyDescent="0.2">
      <c r="A21">
        <v>53</v>
      </c>
      <c r="B21">
        <v>5</v>
      </c>
    </row>
    <row r="22" spans="1:2" x14ac:dyDescent="0.2">
      <c r="A22">
        <v>53</v>
      </c>
      <c r="B22">
        <v>5</v>
      </c>
    </row>
    <row r="23" spans="1:2" x14ac:dyDescent="0.2">
      <c r="A23">
        <v>54</v>
      </c>
      <c r="B23">
        <v>6</v>
      </c>
    </row>
    <row r="24" spans="1:2" x14ac:dyDescent="0.2">
      <c r="A24">
        <v>55</v>
      </c>
      <c r="B24">
        <v>7</v>
      </c>
    </row>
    <row r="25" spans="1:2" x14ac:dyDescent="0.2">
      <c r="A25">
        <v>56</v>
      </c>
      <c r="B25">
        <v>7</v>
      </c>
    </row>
    <row r="26" spans="1:2" x14ac:dyDescent="0.2">
      <c r="A26">
        <v>59</v>
      </c>
      <c r="B26">
        <v>9</v>
      </c>
    </row>
    <row r="27" spans="1:2" x14ac:dyDescent="0.2">
      <c r="A27">
        <v>62</v>
      </c>
      <c r="B27">
        <v>9</v>
      </c>
    </row>
    <row r="28" spans="1:2" x14ac:dyDescent="0.2">
      <c r="A28">
        <v>64</v>
      </c>
      <c r="B28">
        <v>10</v>
      </c>
    </row>
    <row r="29" spans="1:2" x14ac:dyDescent="0.2">
      <c r="A29">
        <v>65</v>
      </c>
      <c r="B29">
        <v>10</v>
      </c>
    </row>
    <row r="30" spans="1:2" x14ac:dyDescent="0.2">
      <c r="A30">
        <v>65</v>
      </c>
      <c r="B30">
        <v>10</v>
      </c>
    </row>
    <row r="31" spans="1:2" x14ac:dyDescent="0.2">
      <c r="A31">
        <v>67</v>
      </c>
      <c r="B31">
        <v>10</v>
      </c>
    </row>
    <row r="32" spans="1:2" x14ac:dyDescent="0.2">
      <c r="A32">
        <v>68</v>
      </c>
      <c r="B32">
        <v>12</v>
      </c>
    </row>
    <row r="33" spans="1:4" x14ac:dyDescent="0.2">
      <c r="A33">
        <v>69</v>
      </c>
      <c r="B33">
        <v>12</v>
      </c>
    </row>
    <row r="34" spans="1:4" x14ac:dyDescent="0.2">
      <c r="A34">
        <v>69</v>
      </c>
      <c r="B34">
        <v>13</v>
      </c>
    </row>
    <row r="35" spans="1:4" x14ac:dyDescent="0.2">
      <c r="A35">
        <v>70</v>
      </c>
      <c r="B35">
        <v>13</v>
      </c>
    </row>
    <row r="36" spans="1:4" x14ac:dyDescent="0.2">
      <c r="A36">
        <v>71</v>
      </c>
      <c r="B36">
        <v>14</v>
      </c>
    </row>
    <row r="37" spans="1:4" x14ac:dyDescent="0.2">
      <c r="A37">
        <v>72</v>
      </c>
      <c r="B37">
        <v>14</v>
      </c>
    </row>
    <row r="38" spans="1:4" x14ac:dyDescent="0.2">
      <c r="A38">
        <v>76</v>
      </c>
      <c r="B38">
        <v>15</v>
      </c>
    </row>
    <row r="39" spans="1:4" x14ac:dyDescent="0.2">
      <c r="A39">
        <v>76</v>
      </c>
      <c r="B39">
        <v>15</v>
      </c>
      <c r="D39" s="12"/>
    </row>
    <row r="40" spans="1:4" x14ac:dyDescent="0.2">
      <c r="A40">
        <v>78</v>
      </c>
      <c r="B40">
        <v>15</v>
      </c>
    </row>
    <row r="41" spans="1:4" x14ac:dyDescent="0.2">
      <c r="A41">
        <v>78</v>
      </c>
      <c r="B41">
        <v>15</v>
      </c>
    </row>
    <row r="42" spans="1:4" x14ac:dyDescent="0.2">
      <c r="A42">
        <v>80</v>
      </c>
      <c r="B42">
        <v>15</v>
      </c>
    </row>
    <row r="43" spans="1:4" x14ac:dyDescent="0.2">
      <c r="A43">
        <v>80</v>
      </c>
      <c r="B43">
        <v>15</v>
      </c>
    </row>
    <row r="44" spans="1:4" x14ac:dyDescent="0.2">
      <c r="A44">
        <v>80</v>
      </c>
      <c r="B44">
        <v>16</v>
      </c>
    </row>
    <row r="45" spans="1:4" x14ac:dyDescent="0.2">
      <c r="A45">
        <v>80</v>
      </c>
      <c r="B45">
        <v>16</v>
      </c>
    </row>
    <row r="46" spans="1:4" x14ac:dyDescent="0.2">
      <c r="A46">
        <v>80</v>
      </c>
      <c r="B46">
        <v>16</v>
      </c>
    </row>
    <row r="47" spans="1:4" x14ac:dyDescent="0.2">
      <c r="A47">
        <v>80</v>
      </c>
      <c r="B47">
        <v>16</v>
      </c>
    </row>
    <row r="48" spans="1:4" x14ac:dyDescent="0.2">
      <c r="A48">
        <v>81</v>
      </c>
      <c r="B48">
        <v>17</v>
      </c>
    </row>
    <row r="49" spans="1:2" x14ac:dyDescent="0.2">
      <c r="A49">
        <v>82</v>
      </c>
      <c r="B49">
        <v>17</v>
      </c>
    </row>
    <row r="50" spans="1:2" x14ac:dyDescent="0.2">
      <c r="A50">
        <v>82</v>
      </c>
      <c r="B50">
        <v>17</v>
      </c>
    </row>
    <row r="51" spans="1:2" x14ac:dyDescent="0.2">
      <c r="A51">
        <v>83</v>
      </c>
      <c r="B51">
        <v>18</v>
      </c>
    </row>
    <row r="52" spans="1:2" x14ac:dyDescent="0.2">
      <c r="A52">
        <v>83</v>
      </c>
      <c r="B52">
        <v>18</v>
      </c>
    </row>
    <row r="53" spans="1:2" x14ac:dyDescent="0.2">
      <c r="A53">
        <v>84</v>
      </c>
      <c r="B53">
        <v>19</v>
      </c>
    </row>
    <row r="54" spans="1:2" x14ac:dyDescent="0.2">
      <c r="A54">
        <v>84</v>
      </c>
      <c r="B54">
        <v>19</v>
      </c>
    </row>
    <row r="55" spans="1:2" x14ac:dyDescent="0.2">
      <c r="A55">
        <v>85</v>
      </c>
      <c r="B55">
        <v>19</v>
      </c>
    </row>
    <row r="56" spans="1:2" x14ac:dyDescent="0.2">
      <c r="A56">
        <v>85</v>
      </c>
      <c r="B56">
        <v>21</v>
      </c>
    </row>
    <row r="57" spans="1:2" x14ac:dyDescent="0.2">
      <c r="A57">
        <v>85</v>
      </c>
      <c r="B57">
        <v>21</v>
      </c>
    </row>
    <row r="58" spans="1:2" x14ac:dyDescent="0.2">
      <c r="A58">
        <v>85</v>
      </c>
      <c r="B58">
        <v>21</v>
      </c>
    </row>
    <row r="59" spans="1:2" x14ac:dyDescent="0.2">
      <c r="A59">
        <v>85</v>
      </c>
      <c r="B59">
        <v>22</v>
      </c>
    </row>
    <row r="60" spans="1:2" x14ac:dyDescent="0.2">
      <c r="A60">
        <v>85</v>
      </c>
      <c r="B60">
        <v>23</v>
      </c>
    </row>
    <row r="61" spans="1:2" x14ac:dyDescent="0.2">
      <c r="A61">
        <v>86</v>
      </c>
      <c r="B61">
        <v>24</v>
      </c>
    </row>
    <row r="62" spans="1:2" x14ac:dyDescent="0.2">
      <c r="A62">
        <v>86</v>
      </c>
      <c r="B62">
        <v>24</v>
      </c>
    </row>
    <row r="63" spans="1:2" x14ac:dyDescent="0.2">
      <c r="A63">
        <v>86</v>
      </c>
      <c r="B63">
        <v>24</v>
      </c>
    </row>
    <row r="64" spans="1:2" x14ac:dyDescent="0.2">
      <c r="A64">
        <v>87</v>
      </c>
      <c r="B64">
        <v>25</v>
      </c>
    </row>
    <row r="65" spans="1:2" x14ac:dyDescent="0.2">
      <c r="A65">
        <v>87</v>
      </c>
      <c r="B65">
        <v>25</v>
      </c>
    </row>
    <row r="66" spans="1:2" x14ac:dyDescent="0.2">
      <c r="A66">
        <v>87</v>
      </c>
      <c r="B66">
        <v>26</v>
      </c>
    </row>
    <row r="67" spans="1:2" x14ac:dyDescent="0.2">
      <c r="A67">
        <v>88</v>
      </c>
      <c r="B67">
        <v>26</v>
      </c>
    </row>
    <row r="68" spans="1:2" x14ac:dyDescent="0.2">
      <c r="A68">
        <v>88</v>
      </c>
      <c r="B68">
        <v>26</v>
      </c>
    </row>
    <row r="69" spans="1:2" x14ac:dyDescent="0.2">
      <c r="A69">
        <v>88</v>
      </c>
      <c r="B69">
        <v>27</v>
      </c>
    </row>
    <row r="70" spans="1:2" x14ac:dyDescent="0.2">
      <c r="A70">
        <v>88</v>
      </c>
      <c r="B70">
        <v>27</v>
      </c>
    </row>
    <row r="71" spans="1:2" x14ac:dyDescent="0.2">
      <c r="A71">
        <v>89</v>
      </c>
      <c r="B71">
        <v>29</v>
      </c>
    </row>
    <row r="72" spans="1:2" x14ac:dyDescent="0.2">
      <c r="A72">
        <v>89</v>
      </c>
      <c r="B72">
        <v>30</v>
      </c>
    </row>
    <row r="73" spans="1:2" x14ac:dyDescent="0.2">
      <c r="A73">
        <v>91</v>
      </c>
      <c r="B73">
        <v>30</v>
      </c>
    </row>
    <row r="74" spans="1:2" x14ac:dyDescent="0.2">
      <c r="A74">
        <v>92</v>
      </c>
      <c r="B74">
        <v>31</v>
      </c>
    </row>
    <row r="75" spans="1:2" x14ac:dyDescent="0.2">
      <c r="A75">
        <v>92</v>
      </c>
      <c r="B75">
        <v>31</v>
      </c>
    </row>
    <row r="76" spans="1:2" x14ac:dyDescent="0.2">
      <c r="A76">
        <v>92</v>
      </c>
      <c r="B76">
        <v>31</v>
      </c>
    </row>
    <row r="77" spans="1:2" x14ac:dyDescent="0.2">
      <c r="A77">
        <v>92</v>
      </c>
      <c r="B77">
        <v>31</v>
      </c>
    </row>
    <row r="78" spans="1:2" x14ac:dyDescent="0.2">
      <c r="A78">
        <v>92</v>
      </c>
      <c r="B78">
        <v>31</v>
      </c>
    </row>
    <row r="79" spans="1:2" x14ac:dyDescent="0.2">
      <c r="A79">
        <v>93</v>
      </c>
      <c r="B79">
        <v>32</v>
      </c>
    </row>
    <row r="80" spans="1:2" x14ac:dyDescent="0.2">
      <c r="A80">
        <v>94</v>
      </c>
      <c r="B80">
        <v>32</v>
      </c>
    </row>
    <row r="81" spans="1:2" x14ac:dyDescent="0.2">
      <c r="A81">
        <v>94</v>
      </c>
      <c r="B81">
        <v>33</v>
      </c>
    </row>
    <row r="82" spans="1:2" x14ac:dyDescent="0.2">
      <c r="A82">
        <v>94</v>
      </c>
      <c r="B82">
        <v>33</v>
      </c>
    </row>
    <row r="83" spans="1:2" x14ac:dyDescent="0.2">
      <c r="A83">
        <v>95</v>
      </c>
      <c r="B83">
        <v>33</v>
      </c>
    </row>
    <row r="84" spans="1:2" x14ac:dyDescent="0.2">
      <c r="A84">
        <v>96</v>
      </c>
      <c r="B84">
        <v>34</v>
      </c>
    </row>
    <row r="85" spans="1:2" x14ac:dyDescent="0.2">
      <c r="A85">
        <v>96</v>
      </c>
      <c r="B85">
        <v>35</v>
      </c>
    </row>
    <row r="86" spans="1:2" x14ac:dyDescent="0.2">
      <c r="A86">
        <v>96</v>
      </c>
      <c r="B86">
        <v>35</v>
      </c>
    </row>
    <row r="87" spans="1:2" x14ac:dyDescent="0.2">
      <c r="A87">
        <v>97</v>
      </c>
      <c r="B87">
        <v>35</v>
      </c>
    </row>
    <row r="88" spans="1:2" x14ac:dyDescent="0.2">
      <c r="A88">
        <v>98</v>
      </c>
      <c r="B88">
        <v>36</v>
      </c>
    </row>
    <row r="89" spans="1:2" x14ac:dyDescent="0.2">
      <c r="A89">
        <v>98</v>
      </c>
      <c r="B89">
        <v>37</v>
      </c>
    </row>
    <row r="90" spans="1:2" x14ac:dyDescent="0.2">
      <c r="A90">
        <v>100</v>
      </c>
      <c r="B90">
        <v>37</v>
      </c>
    </row>
    <row r="91" spans="1:2" x14ac:dyDescent="0.2">
      <c r="A91">
        <v>100</v>
      </c>
      <c r="B91">
        <v>37</v>
      </c>
    </row>
    <row r="92" spans="1:2" x14ac:dyDescent="0.2">
      <c r="A92">
        <v>101</v>
      </c>
      <c r="B92">
        <v>38</v>
      </c>
    </row>
    <row r="93" spans="1:2" x14ac:dyDescent="0.2">
      <c r="A93">
        <v>101</v>
      </c>
      <c r="B93">
        <v>38</v>
      </c>
    </row>
    <row r="94" spans="1:2" x14ac:dyDescent="0.2">
      <c r="A94">
        <v>102</v>
      </c>
      <c r="B94">
        <v>38</v>
      </c>
    </row>
    <row r="95" spans="1:2" x14ac:dyDescent="0.2">
      <c r="A95">
        <v>102</v>
      </c>
      <c r="B95">
        <v>39</v>
      </c>
    </row>
    <row r="96" spans="1:2" x14ac:dyDescent="0.2">
      <c r="A96">
        <v>103</v>
      </c>
      <c r="B96">
        <v>40</v>
      </c>
    </row>
    <row r="97" spans="1:2" x14ac:dyDescent="0.2">
      <c r="A97">
        <v>103</v>
      </c>
      <c r="B97">
        <v>40</v>
      </c>
    </row>
    <row r="98" spans="1:2" x14ac:dyDescent="0.2">
      <c r="A98">
        <v>105</v>
      </c>
      <c r="B98">
        <v>40</v>
      </c>
    </row>
    <row r="99" spans="1:2" x14ac:dyDescent="0.2">
      <c r="A99">
        <v>106</v>
      </c>
      <c r="B99">
        <v>41</v>
      </c>
    </row>
    <row r="100" spans="1:2" x14ac:dyDescent="0.2">
      <c r="A100">
        <v>106</v>
      </c>
      <c r="B100">
        <v>41</v>
      </c>
    </row>
    <row r="101" spans="1:2" x14ac:dyDescent="0.2">
      <c r="A101">
        <v>107</v>
      </c>
      <c r="B101">
        <v>42</v>
      </c>
    </row>
    <row r="102" spans="1:2" x14ac:dyDescent="0.2">
      <c r="A102">
        <v>107</v>
      </c>
      <c r="B102">
        <v>44</v>
      </c>
    </row>
    <row r="103" spans="1:2" x14ac:dyDescent="0.2">
      <c r="A103">
        <v>107</v>
      </c>
      <c r="B103">
        <v>44</v>
      </c>
    </row>
    <row r="104" spans="1:2" x14ac:dyDescent="0.2">
      <c r="A104">
        <v>107</v>
      </c>
      <c r="B104">
        <v>45</v>
      </c>
    </row>
    <row r="105" spans="1:2" x14ac:dyDescent="0.2">
      <c r="A105">
        <v>107</v>
      </c>
      <c r="B105">
        <v>46</v>
      </c>
    </row>
    <row r="106" spans="1:2" x14ac:dyDescent="0.2">
      <c r="A106">
        <v>110</v>
      </c>
      <c r="B106">
        <v>47</v>
      </c>
    </row>
    <row r="107" spans="1:2" x14ac:dyDescent="0.2">
      <c r="A107">
        <v>110</v>
      </c>
      <c r="B107">
        <v>48</v>
      </c>
    </row>
    <row r="108" spans="1:2" x14ac:dyDescent="0.2">
      <c r="A108">
        <v>110</v>
      </c>
      <c r="B108">
        <v>49</v>
      </c>
    </row>
    <row r="109" spans="1:2" x14ac:dyDescent="0.2">
      <c r="A109">
        <v>110</v>
      </c>
      <c r="B109">
        <v>49</v>
      </c>
    </row>
    <row r="110" spans="1:2" x14ac:dyDescent="0.2">
      <c r="A110">
        <v>111</v>
      </c>
      <c r="B110">
        <v>52</v>
      </c>
    </row>
    <row r="111" spans="1:2" x14ac:dyDescent="0.2">
      <c r="A111">
        <v>112</v>
      </c>
      <c r="B111">
        <v>53</v>
      </c>
    </row>
    <row r="112" spans="1:2" x14ac:dyDescent="0.2">
      <c r="A112">
        <v>112</v>
      </c>
      <c r="B112">
        <v>54</v>
      </c>
    </row>
    <row r="113" spans="1:2" x14ac:dyDescent="0.2">
      <c r="A113">
        <v>112</v>
      </c>
      <c r="B113">
        <v>55</v>
      </c>
    </row>
    <row r="114" spans="1:2" x14ac:dyDescent="0.2">
      <c r="A114">
        <v>113</v>
      </c>
      <c r="B114">
        <v>55</v>
      </c>
    </row>
    <row r="115" spans="1:2" x14ac:dyDescent="0.2">
      <c r="A115">
        <v>113</v>
      </c>
      <c r="B115">
        <v>56</v>
      </c>
    </row>
    <row r="116" spans="1:2" x14ac:dyDescent="0.2">
      <c r="A116">
        <v>114</v>
      </c>
      <c r="B116">
        <v>56</v>
      </c>
    </row>
    <row r="117" spans="1:2" x14ac:dyDescent="0.2">
      <c r="A117">
        <v>114</v>
      </c>
      <c r="B117">
        <v>57</v>
      </c>
    </row>
    <row r="118" spans="1:2" x14ac:dyDescent="0.2">
      <c r="A118">
        <v>114</v>
      </c>
      <c r="B118">
        <v>57</v>
      </c>
    </row>
    <row r="119" spans="1:2" x14ac:dyDescent="0.2">
      <c r="A119">
        <v>115</v>
      </c>
      <c r="B119">
        <v>58</v>
      </c>
    </row>
    <row r="120" spans="1:2" x14ac:dyDescent="0.2">
      <c r="A120">
        <v>116</v>
      </c>
      <c r="B120">
        <v>60</v>
      </c>
    </row>
    <row r="121" spans="1:2" x14ac:dyDescent="0.2">
      <c r="A121">
        <v>116</v>
      </c>
      <c r="B121">
        <v>62</v>
      </c>
    </row>
    <row r="122" spans="1:2" x14ac:dyDescent="0.2">
      <c r="A122">
        <v>117</v>
      </c>
      <c r="B122">
        <v>62</v>
      </c>
    </row>
    <row r="123" spans="1:2" x14ac:dyDescent="0.2">
      <c r="A123">
        <v>117</v>
      </c>
      <c r="B123">
        <v>63</v>
      </c>
    </row>
    <row r="124" spans="1:2" x14ac:dyDescent="0.2">
      <c r="A124">
        <v>119</v>
      </c>
      <c r="B124">
        <v>63</v>
      </c>
    </row>
    <row r="125" spans="1:2" x14ac:dyDescent="0.2">
      <c r="A125">
        <v>121</v>
      </c>
      <c r="B125">
        <v>64</v>
      </c>
    </row>
    <row r="126" spans="1:2" x14ac:dyDescent="0.2">
      <c r="A126">
        <v>121</v>
      </c>
      <c r="B126">
        <v>64</v>
      </c>
    </row>
    <row r="127" spans="1:2" x14ac:dyDescent="0.2">
      <c r="A127">
        <v>121</v>
      </c>
      <c r="B127">
        <v>64</v>
      </c>
    </row>
    <row r="128" spans="1:2" x14ac:dyDescent="0.2">
      <c r="A128">
        <v>122</v>
      </c>
      <c r="B128">
        <v>64</v>
      </c>
    </row>
    <row r="129" spans="1:2" x14ac:dyDescent="0.2">
      <c r="A129">
        <v>122</v>
      </c>
      <c r="B129">
        <v>65</v>
      </c>
    </row>
    <row r="130" spans="1:2" x14ac:dyDescent="0.2">
      <c r="A130">
        <v>122</v>
      </c>
      <c r="B130">
        <v>65</v>
      </c>
    </row>
    <row r="131" spans="1:2" x14ac:dyDescent="0.2">
      <c r="A131">
        <v>122</v>
      </c>
      <c r="B131">
        <v>67</v>
      </c>
    </row>
    <row r="132" spans="1:2" x14ac:dyDescent="0.2">
      <c r="A132">
        <v>123</v>
      </c>
      <c r="B132">
        <v>67</v>
      </c>
    </row>
    <row r="133" spans="1:2" x14ac:dyDescent="0.2">
      <c r="A133">
        <v>123</v>
      </c>
      <c r="B133">
        <v>67</v>
      </c>
    </row>
    <row r="134" spans="1:2" x14ac:dyDescent="0.2">
      <c r="A134">
        <v>123</v>
      </c>
      <c r="B134">
        <v>67</v>
      </c>
    </row>
    <row r="135" spans="1:2" x14ac:dyDescent="0.2">
      <c r="A135">
        <v>125</v>
      </c>
      <c r="B135">
        <v>67</v>
      </c>
    </row>
    <row r="136" spans="1:2" x14ac:dyDescent="0.2">
      <c r="A136">
        <v>126</v>
      </c>
      <c r="B136">
        <v>67</v>
      </c>
    </row>
    <row r="137" spans="1:2" x14ac:dyDescent="0.2">
      <c r="A137">
        <v>126</v>
      </c>
      <c r="B137">
        <v>67</v>
      </c>
    </row>
    <row r="138" spans="1:2" x14ac:dyDescent="0.2">
      <c r="A138">
        <v>126</v>
      </c>
      <c r="B138">
        <v>70</v>
      </c>
    </row>
    <row r="139" spans="1:2" x14ac:dyDescent="0.2">
      <c r="A139">
        <v>126</v>
      </c>
      <c r="B139">
        <v>71</v>
      </c>
    </row>
    <row r="140" spans="1:2" x14ac:dyDescent="0.2">
      <c r="A140">
        <v>126</v>
      </c>
      <c r="B140">
        <v>73</v>
      </c>
    </row>
    <row r="141" spans="1:2" x14ac:dyDescent="0.2">
      <c r="A141">
        <v>127</v>
      </c>
      <c r="B141">
        <v>73</v>
      </c>
    </row>
    <row r="142" spans="1:2" x14ac:dyDescent="0.2">
      <c r="A142">
        <v>127</v>
      </c>
      <c r="B142">
        <v>75</v>
      </c>
    </row>
    <row r="143" spans="1:2" x14ac:dyDescent="0.2">
      <c r="A143">
        <v>128</v>
      </c>
      <c r="B143">
        <v>75</v>
      </c>
    </row>
    <row r="144" spans="1:2" x14ac:dyDescent="0.2">
      <c r="A144">
        <v>128</v>
      </c>
      <c r="B144">
        <v>75</v>
      </c>
    </row>
    <row r="145" spans="1:2" x14ac:dyDescent="0.2">
      <c r="A145">
        <v>129</v>
      </c>
      <c r="B145">
        <v>75</v>
      </c>
    </row>
    <row r="146" spans="1:2" x14ac:dyDescent="0.2">
      <c r="A146">
        <v>129</v>
      </c>
      <c r="B146">
        <v>76</v>
      </c>
    </row>
    <row r="147" spans="1:2" x14ac:dyDescent="0.2">
      <c r="A147">
        <v>130</v>
      </c>
      <c r="B147">
        <v>77</v>
      </c>
    </row>
    <row r="148" spans="1:2" x14ac:dyDescent="0.2">
      <c r="A148">
        <v>130</v>
      </c>
      <c r="B148">
        <v>77</v>
      </c>
    </row>
    <row r="149" spans="1:2" x14ac:dyDescent="0.2">
      <c r="A149">
        <v>131</v>
      </c>
      <c r="B149">
        <v>77</v>
      </c>
    </row>
    <row r="150" spans="1:2" x14ac:dyDescent="0.2">
      <c r="A150">
        <v>131</v>
      </c>
      <c r="B150">
        <v>78</v>
      </c>
    </row>
    <row r="151" spans="1:2" x14ac:dyDescent="0.2">
      <c r="A151">
        <v>131</v>
      </c>
      <c r="B151">
        <v>78</v>
      </c>
    </row>
    <row r="152" spans="1:2" x14ac:dyDescent="0.2">
      <c r="A152">
        <v>131</v>
      </c>
      <c r="B152">
        <v>79</v>
      </c>
    </row>
    <row r="153" spans="1:2" x14ac:dyDescent="0.2">
      <c r="A153">
        <v>131</v>
      </c>
      <c r="B153">
        <v>80</v>
      </c>
    </row>
    <row r="154" spans="1:2" x14ac:dyDescent="0.2">
      <c r="A154">
        <v>132</v>
      </c>
      <c r="B154">
        <v>80</v>
      </c>
    </row>
    <row r="155" spans="1:2" x14ac:dyDescent="0.2">
      <c r="A155">
        <v>132</v>
      </c>
      <c r="B155">
        <v>82</v>
      </c>
    </row>
    <row r="156" spans="1:2" x14ac:dyDescent="0.2">
      <c r="A156">
        <v>132</v>
      </c>
      <c r="B156">
        <v>83</v>
      </c>
    </row>
    <row r="157" spans="1:2" x14ac:dyDescent="0.2">
      <c r="A157">
        <v>133</v>
      </c>
      <c r="B157">
        <v>83</v>
      </c>
    </row>
    <row r="158" spans="1:2" x14ac:dyDescent="0.2">
      <c r="A158">
        <v>133</v>
      </c>
      <c r="B158">
        <v>84</v>
      </c>
    </row>
    <row r="159" spans="1:2" x14ac:dyDescent="0.2">
      <c r="A159">
        <v>133</v>
      </c>
      <c r="B159">
        <v>86</v>
      </c>
    </row>
    <row r="160" spans="1:2" x14ac:dyDescent="0.2">
      <c r="A160">
        <v>134</v>
      </c>
      <c r="B160">
        <v>86</v>
      </c>
    </row>
    <row r="161" spans="1:2" x14ac:dyDescent="0.2">
      <c r="A161">
        <v>134</v>
      </c>
      <c r="B161">
        <v>86</v>
      </c>
    </row>
    <row r="162" spans="1:2" x14ac:dyDescent="0.2">
      <c r="A162">
        <v>134</v>
      </c>
      <c r="B162">
        <v>87</v>
      </c>
    </row>
    <row r="163" spans="1:2" x14ac:dyDescent="0.2">
      <c r="A163">
        <v>135</v>
      </c>
      <c r="B163">
        <v>88</v>
      </c>
    </row>
    <row r="164" spans="1:2" x14ac:dyDescent="0.2">
      <c r="A164">
        <v>135</v>
      </c>
      <c r="B164">
        <v>91</v>
      </c>
    </row>
    <row r="165" spans="1:2" x14ac:dyDescent="0.2">
      <c r="A165">
        <v>135</v>
      </c>
      <c r="B165">
        <v>92</v>
      </c>
    </row>
    <row r="166" spans="1:2" x14ac:dyDescent="0.2">
      <c r="A166">
        <v>136</v>
      </c>
      <c r="B166">
        <v>92</v>
      </c>
    </row>
    <row r="167" spans="1:2" x14ac:dyDescent="0.2">
      <c r="A167">
        <v>137</v>
      </c>
      <c r="B167">
        <v>92</v>
      </c>
    </row>
    <row r="168" spans="1:2" x14ac:dyDescent="0.2">
      <c r="A168">
        <v>137</v>
      </c>
      <c r="B168">
        <v>94</v>
      </c>
    </row>
    <row r="169" spans="1:2" x14ac:dyDescent="0.2">
      <c r="A169">
        <v>138</v>
      </c>
      <c r="B169">
        <v>94</v>
      </c>
    </row>
    <row r="170" spans="1:2" x14ac:dyDescent="0.2">
      <c r="A170">
        <v>138</v>
      </c>
      <c r="B170">
        <v>100</v>
      </c>
    </row>
    <row r="171" spans="1:2" x14ac:dyDescent="0.2">
      <c r="A171">
        <v>138</v>
      </c>
      <c r="B171">
        <v>101</v>
      </c>
    </row>
    <row r="172" spans="1:2" x14ac:dyDescent="0.2">
      <c r="A172">
        <v>139</v>
      </c>
      <c r="B172">
        <v>102</v>
      </c>
    </row>
    <row r="173" spans="1:2" x14ac:dyDescent="0.2">
      <c r="A173">
        <v>139</v>
      </c>
      <c r="B173">
        <v>104</v>
      </c>
    </row>
    <row r="174" spans="1:2" x14ac:dyDescent="0.2">
      <c r="A174">
        <v>140</v>
      </c>
      <c r="B174">
        <v>105</v>
      </c>
    </row>
    <row r="175" spans="1:2" x14ac:dyDescent="0.2">
      <c r="A175">
        <v>140</v>
      </c>
      <c r="B175">
        <v>105</v>
      </c>
    </row>
    <row r="176" spans="1:2" x14ac:dyDescent="0.2">
      <c r="A176">
        <v>140</v>
      </c>
      <c r="B176">
        <v>106</v>
      </c>
    </row>
    <row r="177" spans="1:2" x14ac:dyDescent="0.2">
      <c r="A177">
        <v>142</v>
      </c>
      <c r="B177">
        <v>107</v>
      </c>
    </row>
    <row r="178" spans="1:2" x14ac:dyDescent="0.2">
      <c r="A178">
        <v>142</v>
      </c>
      <c r="B178">
        <v>108</v>
      </c>
    </row>
    <row r="179" spans="1:2" x14ac:dyDescent="0.2">
      <c r="A179">
        <v>142</v>
      </c>
      <c r="B179">
        <v>111</v>
      </c>
    </row>
    <row r="180" spans="1:2" x14ac:dyDescent="0.2">
      <c r="A180">
        <v>142</v>
      </c>
      <c r="B180">
        <v>112</v>
      </c>
    </row>
    <row r="181" spans="1:2" x14ac:dyDescent="0.2">
      <c r="A181">
        <v>143</v>
      </c>
      <c r="B181">
        <v>112</v>
      </c>
    </row>
    <row r="182" spans="1:2" x14ac:dyDescent="0.2">
      <c r="A182">
        <v>144</v>
      </c>
      <c r="B182">
        <v>113</v>
      </c>
    </row>
    <row r="183" spans="1:2" x14ac:dyDescent="0.2">
      <c r="A183">
        <v>144</v>
      </c>
      <c r="B183">
        <v>114</v>
      </c>
    </row>
    <row r="184" spans="1:2" x14ac:dyDescent="0.2">
      <c r="A184">
        <v>144</v>
      </c>
      <c r="B184">
        <v>115</v>
      </c>
    </row>
    <row r="185" spans="1:2" x14ac:dyDescent="0.2">
      <c r="A185">
        <v>144</v>
      </c>
      <c r="B185">
        <v>117</v>
      </c>
    </row>
    <row r="186" spans="1:2" x14ac:dyDescent="0.2">
      <c r="A186">
        <v>146</v>
      </c>
      <c r="B186">
        <v>118</v>
      </c>
    </row>
    <row r="187" spans="1:2" x14ac:dyDescent="0.2">
      <c r="A187">
        <v>147</v>
      </c>
      <c r="B187">
        <v>120</v>
      </c>
    </row>
    <row r="188" spans="1:2" x14ac:dyDescent="0.2">
      <c r="A188">
        <v>147</v>
      </c>
      <c r="B188">
        <v>120</v>
      </c>
    </row>
    <row r="189" spans="1:2" x14ac:dyDescent="0.2">
      <c r="A189">
        <v>147</v>
      </c>
      <c r="B189">
        <v>121</v>
      </c>
    </row>
    <row r="190" spans="1:2" x14ac:dyDescent="0.2">
      <c r="A190">
        <v>148</v>
      </c>
      <c r="B190">
        <v>127</v>
      </c>
    </row>
    <row r="191" spans="1:2" x14ac:dyDescent="0.2">
      <c r="A191">
        <v>148</v>
      </c>
      <c r="B191">
        <v>128</v>
      </c>
    </row>
    <row r="192" spans="1:2" x14ac:dyDescent="0.2">
      <c r="A192">
        <v>149</v>
      </c>
      <c r="B192">
        <v>130</v>
      </c>
    </row>
    <row r="193" spans="1:2" x14ac:dyDescent="0.2">
      <c r="A193">
        <v>149</v>
      </c>
      <c r="B193">
        <v>131</v>
      </c>
    </row>
    <row r="194" spans="1:2" x14ac:dyDescent="0.2">
      <c r="A194">
        <v>150</v>
      </c>
      <c r="B194">
        <v>132</v>
      </c>
    </row>
    <row r="195" spans="1:2" x14ac:dyDescent="0.2">
      <c r="A195">
        <v>150</v>
      </c>
      <c r="B195">
        <v>133</v>
      </c>
    </row>
    <row r="196" spans="1:2" x14ac:dyDescent="0.2">
      <c r="A196">
        <v>154</v>
      </c>
      <c r="B196">
        <v>133</v>
      </c>
    </row>
    <row r="197" spans="1:2" x14ac:dyDescent="0.2">
      <c r="A197">
        <v>154</v>
      </c>
      <c r="B197">
        <v>136</v>
      </c>
    </row>
    <row r="198" spans="1:2" x14ac:dyDescent="0.2">
      <c r="A198">
        <v>154</v>
      </c>
      <c r="B198">
        <v>137</v>
      </c>
    </row>
    <row r="199" spans="1:2" x14ac:dyDescent="0.2">
      <c r="A199">
        <v>154</v>
      </c>
      <c r="B199">
        <v>141</v>
      </c>
    </row>
    <row r="200" spans="1:2" x14ac:dyDescent="0.2">
      <c r="A200">
        <v>155</v>
      </c>
      <c r="B200">
        <v>143</v>
      </c>
    </row>
    <row r="201" spans="1:2" x14ac:dyDescent="0.2">
      <c r="A201">
        <v>155</v>
      </c>
      <c r="B201">
        <v>147</v>
      </c>
    </row>
    <row r="202" spans="1:2" x14ac:dyDescent="0.2">
      <c r="A202">
        <v>155</v>
      </c>
      <c r="B202">
        <v>151</v>
      </c>
    </row>
    <row r="203" spans="1:2" x14ac:dyDescent="0.2">
      <c r="A203">
        <v>155</v>
      </c>
      <c r="B203">
        <v>154</v>
      </c>
    </row>
    <row r="204" spans="1:2" x14ac:dyDescent="0.2">
      <c r="A204">
        <v>156</v>
      </c>
      <c r="B204">
        <v>156</v>
      </c>
    </row>
    <row r="205" spans="1:2" x14ac:dyDescent="0.2">
      <c r="A205">
        <v>156</v>
      </c>
      <c r="B205">
        <v>157</v>
      </c>
    </row>
    <row r="206" spans="1:2" x14ac:dyDescent="0.2">
      <c r="A206">
        <v>157</v>
      </c>
      <c r="B206">
        <v>162</v>
      </c>
    </row>
    <row r="207" spans="1:2" x14ac:dyDescent="0.2">
      <c r="A207">
        <v>157</v>
      </c>
      <c r="B207">
        <v>168</v>
      </c>
    </row>
    <row r="208" spans="1:2" x14ac:dyDescent="0.2">
      <c r="A208">
        <v>157</v>
      </c>
      <c r="B208">
        <v>180</v>
      </c>
    </row>
    <row r="209" spans="1:2" x14ac:dyDescent="0.2">
      <c r="A209">
        <v>157</v>
      </c>
      <c r="B209">
        <v>181</v>
      </c>
    </row>
    <row r="210" spans="1:2" x14ac:dyDescent="0.2">
      <c r="A210">
        <v>157</v>
      </c>
      <c r="B210">
        <v>183</v>
      </c>
    </row>
    <row r="211" spans="1:2" x14ac:dyDescent="0.2">
      <c r="A211">
        <v>158</v>
      </c>
      <c r="B211">
        <v>186</v>
      </c>
    </row>
    <row r="212" spans="1:2" x14ac:dyDescent="0.2">
      <c r="A212">
        <v>158</v>
      </c>
      <c r="B212">
        <v>191</v>
      </c>
    </row>
    <row r="213" spans="1:2" x14ac:dyDescent="0.2">
      <c r="A213">
        <v>159</v>
      </c>
      <c r="B213">
        <v>191</v>
      </c>
    </row>
    <row r="214" spans="1:2" x14ac:dyDescent="0.2">
      <c r="A214">
        <v>159</v>
      </c>
      <c r="B214">
        <v>200</v>
      </c>
    </row>
    <row r="215" spans="1:2" x14ac:dyDescent="0.2">
      <c r="A215">
        <v>159</v>
      </c>
      <c r="B215">
        <v>210</v>
      </c>
    </row>
    <row r="216" spans="1:2" x14ac:dyDescent="0.2">
      <c r="A216">
        <v>160</v>
      </c>
      <c r="B216">
        <v>210</v>
      </c>
    </row>
    <row r="217" spans="1:2" x14ac:dyDescent="0.2">
      <c r="A217">
        <v>160</v>
      </c>
      <c r="B217">
        <v>225</v>
      </c>
    </row>
    <row r="218" spans="1:2" x14ac:dyDescent="0.2">
      <c r="A218">
        <v>161</v>
      </c>
      <c r="B218">
        <v>226</v>
      </c>
    </row>
    <row r="219" spans="1:2" x14ac:dyDescent="0.2">
      <c r="A219">
        <v>163</v>
      </c>
      <c r="B219">
        <v>243</v>
      </c>
    </row>
    <row r="220" spans="1:2" x14ac:dyDescent="0.2">
      <c r="A220">
        <v>163</v>
      </c>
      <c r="B220">
        <v>243</v>
      </c>
    </row>
    <row r="221" spans="1:2" x14ac:dyDescent="0.2">
      <c r="A221">
        <v>164</v>
      </c>
      <c r="B221">
        <v>245</v>
      </c>
    </row>
    <row r="222" spans="1:2" x14ac:dyDescent="0.2">
      <c r="A222">
        <v>164</v>
      </c>
      <c r="B222">
        <v>245</v>
      </c>
    </row>
    <row r="223" spans="1:2" x14ac:dyDescent="0.2">
      <c r="A223">
        <v>164</v>
      </c>
      <c r="B223">
        <v>248</v>
      </c>
    </row>
    <row r="224" spans="1:2" x14ac:dyDescent="0.2">
      <c r="A224">
        <v>164</v>
      </c>
      <c r="B224">
        <v>252</v>
      </c>
    </row>
    <row r="225" spans="1:2" x14ac:dyDescent="0.2">
      <c r="A225">
        <v>164</v>
      </c>
      <c r="B225">
        <v>253</v>
      </c>
    </row>
    <row r="226" spans="1:2" x14ac:dyDescent="0.2">
      <c r="A226">
        <v>165</v>
      </c>
      <c r="B226">
        <v>257</v>
      </c>
    </row>
    <row r="227" spans="1:2" x14ac:dyDescent="0.2">
      <c r="A227">
        <v>165</v>
      </c>
      <c r="B227">
        <v>263</v>
      </c>
    </row>
    <row r="228" spans="1:2" x14ac:dyDescent="0.2">
      <c r="A228">
        <v>165</v>
      </c>
      <c r="B228">
        <v>296</v>
      </c>
    </row>
    <row r="229" spans="1:2" x14ac:dyDescent="0.2">
      <c r="A229">
        <v>165</v>
      </c>
      <c r="B229">
        <v>326</v>
      </c>
    </row>
    <row r="230" spans="1:2" x14ac:dyDescent="0.2">
      <c r="A230">
        <v>166</v>
      </c>
      <c r="B230">
        <v>328</v>
      </c>
    </row>
    <row r="231" spans="1:2" x14ac:dyDescent="0.2">
      <c r="A231">
        <v>168</v>
      </c>
      <c r="B231">
        <v>331</v>
      </c>
    </row>
    <row r="232" spans="1:2" x14ac:dyDescent="0.2">
      <c r="A232">
        <v>168</v>
      </c>
      <c r="B232">
        <v>347</v>
      </c>
    </row>
    <row r="233" spans="1:2" x14ac:dyDescent="0.2">
      <c r="A233">
        <v>169</v>
      </c>
      <c r="B233">
        <v>355</v>
      </c>
    </row>
    <row r="234" spans="1:2" x14ac:dyDescent="0.2">
      <c r="A234">
        <v>170</v>
      </c>
      <c r="B234">
        <v>362</v>
      </c>
    </row>
    <row r="235" spans="1:2" x14ac:dyDescent="0.2">
      <c r="A235">
        <v>170</v>
      </c>
      <c r="B235">
        <v>374</v>
      </c>
    </row>
    <row r="236" spans="1:2" x14ac:dyDescent="0.2">
      <c r="A236">
        <v>170</v>
      </c>
      <c r="B236">
        <v>393</v>
      </c>
    </row>
    <row r="237" spans="1:2" x14ac:dyDescent="0.2">
      <c r="A237">
        <v>172</v>
      </c>
      <c r="B237">
        <v>395</v>
      </c>
    </row>
    <row r="238" spans="1:2" x14ac:dyDescent="0.2">
      <c r="A238">
        <v>173</v>
      </c>
      <c r="B238">
        <v>418</v>
      </c>
    </row>
    <row r="239" spans="1:2" x14ac:dyDescent="0.2">
      <c r="A239">
        <v>174</v>
      </c>
      <c r="B239">
        <v>424</v>
      </c>
    </row>
    <row r="240" spans="1:2" x14ac:dyDescent="0.2">
      <c r="A240">
        <v>174</v>
      </c>
      <c r="B240">
        <v>435</v>
      </c>
    </row>
    <row r="241" spans="1:2" x14ac:dyDescent="0.2">
      <c r="A241">
        <v>175</v>
      </c>
      <c r="B241">
        <v>441</v>
      </c>
    </row>
    <row r="242" spans="1:2" x14ac:dyDescent="0.2">
      <c r="A242">
        <v>176</v>
      </c>
      <c r="B242">
        <v>452</v>
      </c>
    </row>
    <row r="243" spans="1:2" x14ac:dyDescent="0.2">
      <c r="A243">
        <v>179</v>
      </c>
      <c r="B243">
        <v>452</v>
      </c>
    </row>
    <row r="244" spans="1:2" x14ac:dyDescent="0.2">
      <c r="A244">
        <v>180</v>
      </c>
      <c r="B244">
        <v>454</v>
      </c>
    </row>
    <row r="245" spans="1:2" x14ac:dyDescent="0.2">
      <c r="A245">
        <v>180</v>
      </c>
      <c r="B245">
        <v>504</v>
      </c>
    </row>
    <row r="246" spans="1:2" x14ac:dyDescent="0.2">
      <c r="A246">
        <v>180</v>
      </c>
      <c r="B246">
        <v>513</v>
      </c>
    </row>
    <row r="247" spans="1:2" x14ac:dyDescent="0.2">
      <c r="A247">
        <v>180</v>
      </c>
      <c r="B247">
        <v>523</v>
      </c>
    </row>
    <row r="248" spans="1:2" x14ac:dyDescent="0.2">
      <c r="A248">
        <v>181</v>
      </c>
      <c r="B248">
        <v>526</v>
      </c>
    </row>
    <row r="249" spans="1:2" x14ac:dyDescent="0.2">
      <c r="A249">
        <v>181</v>
      </c>
      <c r="B249">
        <v>535</v>
      </c>
    </row>
    <row r="250" spans="1:2" x14ac:dyDescent="0.2">
      <c r="A250">
        <v>182</v>
      </c>
      <c r="B250">
        <v>554</v>
      </c>
    </row>
    <row r="251" spans="1:2" x14ac:dyDescent="0.2">
      <c r="A251">
        <v>183</v>
      </c>
      <c r="B251">
        <v>558</v>
      </c>
    </row>
    <row r="252" spans="1:2" x14ac:dyDescent="0.2">
      <c r="A252">
        <v>183</v>
      </c>
      <c r="B252">
        <v>558</v>
      </c>
    </row>
    <row r="253" spans="1:2" x14ac:dyDescent="0.2">
      <c r="A253">
        <v>184</v>
      </c>
      <c r="B253">
        <v>575</v>
      </c>
    </row>
    <row r="254" spans="1:2" x14ac:dyDescent="0.2">
      <c r="A254">
        <v>185</v>
      </c>
      <c r="B254">
        <v>579</v>
      </c>
    </row>
    <row r="255" spans="1:2" x14ac:dyDescent="0.2">
      <c r="A255">
        <v>186</v>
      </c>
      <c r="B255">
        <v>594</v>
      </c>
    </row>
    <row r="256" spans="1:2" x14ac:dyDescent="0.2">
      <c r="A256">
        <v>186</v>
      </c>
      <c r="B256">
        <v>602</v>
      </c>
    </row>
    <row r="257" spans="1:2" x14ac:dyDescent="0.2">
      <c r="A257">
        <v>186</v>
      </c>
      <c r="B257">
        <v>605</v>
      </c>
    </row>
    <row r="258" spans="1:2" x14ac:dyDescent="0.2">
      <c r="A258">
        <v>186</v>
      </c>
      <c r="B258">
        <v>648</v>
      </c>
    </row>
    <row r="259" spans="1:2" x14ac:dyDescent="0.2">
      <c r="A259">
        <v>186</v>
      </c>
      <c r="B259">
        <v>648</v>
      </c>
    </row>
    <row r="260" spans="1:2" x14ac:dyDescent="0.2">
      <c r="A260">
        <v>187</v>
      </c>
      <c r="B260">
        <v>656</v>
      </c>
    </row>
    <row r="261" spans="1:2" x14ac:dyDescent="0.2">
      <c r="A261">
        <v>189</v>
      </c>
      <c r="B261">
        <v>662</v>
      </c>
    </row>
    <row r="262" spans="1:2" x14ac:dyDescent="0.2">
      <c r="A262">
        <v>189</v>
      </c>
      <c r="B262">
        <v>672</v>
      </c>
    </row>
    <row r="263" spans="1:2" x14ac:dyDescent="0.2">
      <c r="A263">
        <v>190</v>
      </c>
      <c r="B263">
        <v>674</v>
      </c>
    </row>
    <row r="264" spans="1:2" x14ac:dyDescent="0.2">
      <c r="A264">
        <v>190</v>
      </c>
      <c r="B264">
        <v>676</v>
      </c>
    </row>
    <row r="265" spans="1:2" x14ac:dyDescent="0.2">
      <c r="A265">
        <v>191</v>
      </c>
      <c r="B265">
        <v>679</v>
      </c>
    </row>
    <row r="266" spans="1:2" x14ac:dyDescent="0.2">
      <c r="A266">
        <v>191</v>
      </c>
      <c r="B266">
        <v>679</v>
      </c>
    </row>
    <row r="267" spans="1:2" x14ac:dyDescent="0.2">
      <c r="A267">
        <v>191</v>
      </c>
      <c r="B267">
        <v>714</v>
      </c>
    </row>
    <row r="268" spans="1:2" x14ac:dyDescent="0.2">
      <c r="A268">
        <v>192</v>
      </c>
      <c r="B268">
        <v>742</v>
      </c>
    </row>
    <row r="269" spans="1:2" x14ac:dyDescent="0.2">
      <c r="A269">
        <v>192</v>
      </c>
      <c r="B269">
        <v>747</v>
      </c>
    </row>
    <row r="270" spans="1:2" x14ac:dyDescent="0.2">
      <c r="A270">
        <v>193</v>
      </c>
      <c r="B270">
        <v>750</v>
      </c>
    </row>
    <row r="271" spans="1:2" x14ac:dyDescent="0.2">
      <c r="A271">
        <v>194</v>
      </c>
      <c r="B271">
        <v>750</v>
      </c>
    </row>
    <row r="272" spans="1:2" x14ac:dyDescent="0.2">
      <c r="A272">
        <v>194</v>
      </c>
      <c r="B272">
        <v>752</v>
      </c>
    </row>
    <row r="273" spans="1:2" x14ac:dyDescent="0.2">
      <c r="A273">
        <v>194</v>
      </c>
      <c r="B273">
        <v>774</v>
      </c>
    </row>
    <row r="274" spans="1:2" x14ac:dyDescent="0.2">
      <c r="A274">
        <v>194</v>
      </c>
      <c r="B274">
        <v>782</v>
      </c>
    </row>
    <row r="275" spans="1:2" x14ac:dyDescent="0.2">
      <c r="A275">
        <v>195</v>
      </c>
      <c r="B275">
        <v>792</v>
      </c>
    </row>
    <row r="276" spans="1:2" x14ac:dyDescent="0.2">
      <c r="A276">
        <v>195</v>
      </c>
      <c r="B276">
        <v>803</v>
      </c>
    </row>
    <row r="277" spans="1:2" x14ac:dyDescent="0.2">
      <c r="A277">
        <v>196</v>
      </c>
      <c r="B277">
        <v>830</v>
      </c>
    </row>
    <row r="278" spans="1:2" x14ac:dyDescent="0.2">
      <c r="A278">
        <v>198</v>
      </c>
      <c r="B278">
        <v>830</v>
      </c>
    </row>
    <row r="279" spans="1:2" x14ac:dyDescent="0.2">
      <c r="A279">
        <v>198</v>
      </c>
      <c r="B279">
        <v>831</v>
      </c>
    </row>
    <row r="280" spans="1:2" x14ac:dyDescent="0.2">
      <c r="A280">
        <v>198</v>
      </c>
      <c r="B280">
        <v>838</v>
      </c>
    </row>
    <row r="281" spans="1:2" x14ac:dyDescent="0.2">
      <c r="A281">
        <v>199</v>
      </c>
      <c r="B281">
        <v>842</v>
      </c>
    </row>
    <row r="282" spans="1:2" x14ac:dyDescent="0.2">
      <c r="A282">
        <v>199</v>
      </c>
      <c r="B282">
        <v>846</v>
      </c>
    </row>
    <row r="283" spans="1:2" x14ac:dyDescent="0.2">
      <c r="A283">
        <v>199</v>
      </c>
      <c r="B283">
        <v>859</v>
      </c>
    </row>
    <row r="284" spans="1:2" x14ac:dyDescent="0.2">
      <c r="A284">
        <v>201</v>
      </c>
      <c r="B284">
        <v>886</v>
      </c>
    </row>
    <row r="285" spans="1:2" x14ac:dyDescent="0.2">
      <c r="A285">
        <v>202</v>
      </c>
      <c r="B285">
        <v>889</v>
      </c>
    </row>
    <row r="286" spans="1:2" x14ac:dyDescent="0.2">
      <c r="A286">
        <v>202</v>
      </c>
      <c r="B286">
        <v>908</v>
      </c>
    </row>
    <row r="287" spans="1:2" x14ac:dyDescent="0.2">
      <c r="A287">
        <v>203</v>
      </c>
      <c r="B287">
        <v>923</v>
      </c>
    </row>
    <row r="288" spans="1:2" x14ac:dyDescent="0.2">
      <c r="A288">
        <v>203</v>
      </c>
      <c r="B288">
        <v>926</v>
      </c>
    </row>
    <row r="289" spans="1:2" x14ac:dyDescent="0.2">
      <c r="A289">
        <v>205</v>
      </c>
      <c r="B289">
        <v>931</v>
      </c>
    </row>
    <row r="290" spans="1:2" x14ac:dyDescent="0.2">
      <c r="A290">
        <v>206</v>
      </c>
      <c r="B290">
        <v>934</v>
      </c>
    </row>
    <row r="291" spans="1:2" x14ac:dyDescent="0.2">
      <c r="A291">
        <v>207</v>
      </c>
      <c r="B291">
        <v>940</v>
      </c>
    </row>
    <row r="292" spans="1:2" x14ac:dyDescent="0.2">
      <c r="A292">
        <v>207</v>
      </c>
      <c r="B292">
        <v>941</v>
      </c>
    </row>
    <row r="293" spans="1:2" x14ac:dyDescent="0.2">
      <c r="A293">
        <v>209</v>
      </c>
      <c r="B293">
        <v>955</v>
      </c>
    </row>
    <row r="294" spans="1:2" x14ac:dyDescent="0.2">
      <c r="A294">
        <v>210</v>
      </c>
      <c r="B294">
        <v>1000</v>
      </c>
    </row>
    <row r="295" spans="1:2" x14ac:dyDescent="0.2">
      <c r="A295">
        <v>211</v>
      </c>
      <c r="B295">
        <v>1028</v>
      </c>
    </row>
    <row r="296" spans="1:2" x14ac:dyDescent="0.2">
      <c r="A296">
        <v>211</v>
      </c>
      <c r="B296">
        <v>1059</v>
      </c>
    </row>
    <row r="297" spans="1:2" x14ac:dyDescent="0.2">
      <c r="A297">
        <v>214</v>
      </c>
      <c r="B297">
        <v>1063</v>
      </c>
    </row>
    <row r="298" spans="1:2" x14ac:dyDescent="0.2">
      <c r="A298">
        <v>216</v>
      </c>
      <c r="B298">
        <v>1068</v>
      </c>
    </row>
    <row r="299" spans="1:2" x14ac:dyDescent="0.2">
      <c r="A299">
        <v>217</v>
      </c>
      <c r="B299">
        <v>1072</v>
      </c>
    </row>
    <row r="300" spans="1:2" x14ac:dyDescent="0.2">
      <c r="A300">
        <v>218</v>
      </c>
      <c r="B300">
        <v>1120</v>
      </c>
    </row>
    <row r="301" spans="1:2" x14ac:dyDescent="0.2">
      <c r="A301">
        <v>218</v>
      </c>
      <c r="B301">
        <v>1121</v>
      </c>
    </row>
    <row r="302" spans="1:2" x14ac:dyDescent="0.2">
      <c r="A302">
        <v>219</v>
      </c>
      <c r="B302">
        <v>1130</v>
      </c>
    </row>
    <row r="303" spans="1:2" x14ac:dyDescent="0.2">
      <c r="A303">
        <v>220</v>
      </c>
      <c r="B303">
        <v>1181</v>
      </c>
    </row>
    <row r="304" spans="1:2" x14ac:dyDescent="0.2">
      <c r="A304">
        <v>220</v>
      </c>
      <c r="B304">
        <v>1194</v>
      </c>
    </row>
    <row r="305" spans="1:2" x14ac:dyDescent="0.2">
      <c r="A305">
        <v>221</v>
      </c>
      <c r="B305">
        <v>1198</v>
      </c>
    </row>
    <row r="306" spans="1:2" x14ac:dyDescent="0.2">
      <c r="A306">
        <v>221</v>
      </c>
      <c r="B306">
        <v>1220</v>
      </c>
    </row>
    <row r="307" spans="1:2" x14ac:dyDescent="0.2">
      <c r="A307">
        <v>222</v>
      </c>
      <c r="B307">
        <v>1221</v>
      </c>
    </row>
    <row r="308" spans="1:2" x14ac:dyDescent="0.2">
      <c r="A308">
        <v>222</v>
      </c>
      <c r="B308">
        <v>1225</v>
      </c>
    </row>
    <row r="309" spans="1:2" x14ac:dyDescent="0.2">
      <c r="A309">
        <v>223</v>
      </c>
      <c r="B309">
        <v>1229</v>
      </c>
    </row>
    <row r="310" spans="1:2" x14ac:dyDescent="0.2">
      <c r="A310">
        <v>225</v>
      </c>
      <c r="B310">
        <v>1257</v>
      </c>
    </row>
    <row r="311" spans="1:2" x14ac:dyDescent="0.2">
      <c r="A311">
        <v>226</v>
      </c>
      <c r="B311">
        <v>1258</v>
      </c>
    </row>
    <row r="312" spans="1:2" x14ac:dyDescent="0.2">
      <c r="A312">
        <v>226</v>
      </c>
      <c r="B312">
        <v>1274</v>
      </c>
    </row>
    <row r="313" spans="1:2" x14ac:dyDescent="0.2">
      <c r="A313">
        <v>227</v>
      </c>
      <c r="B313">
        <v>1296</v>
      </c>
    </row>
    <row r="314" spans="1:2" x14ac:dyDescent="0.2">
      <c r="A314">
        <v>233</v>
      </c>
      <c r="B314">
        <v>1335</v>
      </c>
    </row>
    <row r="315" spans="1:2" x14ac:dyDescent="0.2">
      <c r="A315">
        <v>234</v>
      </c>
      <c r="B315">
        <v>1368</v>
      </c>
    </row>
    <row r="316" spans="1:2" x14ac:dyDescent="0.2">
      <c r="A316">
        <v>235</v>
      </c>
      <c r="B316">
        <v>1439</v>
      </c>
    </row>
    <row r="317" spans="1:2" x14ac:dyDescent="0.2">
      <c r="A317">
        <v>236</v>
      </c>
      <c r="B317">
        <v>1467</v>
      </c>
    </row>
    <row r="318" spans="1:2" x14ac:dyDescent="0.2">
      <c r="A318">
        <v>236</v>
      </c>
      <c r="B318">
        <v>1467</v>
      </c>
    </row>
    <row r="319" spans="1:2" x14ac:dyDescent="0.2">
      <c r="A319">
        <v>237</v>
      </c>
      <c r="B319">
        <v>1482</v>
      </c>
    </row>
    <row r="320" spans="1:2" x14ac:dyDescent="0.2">
      <c r="A320">
        <v>238</v>
      </c>
      <c r="B320">
        <v>1538</v>
      </c>
    </row>
    <row r="321" spans="1:2" x14ac:dyDescent="0.2">
      <c r="A321">
        <v>238</v>
      </c>
      <c r="B321">
        <v>1596</v>
      </c>
    </row>
    <row r="322" spans="1:2" x14ac:dyDescent="0.2">
      <c r="A322">
        <v>239</v>
      </c>
      <c r="B322">
        <v>1608</v>
      </c>
    </row>
    <row r="323" spans="1:2" x14ac:dyDescent="0.2">
      <c r="A323">
        <v>241</v>
      </c>
      <c r="B323">
        <v>1625</v>
      </c>
    </row>
    <row r="324" spans="1:2" x14ac:dyDescent="0.2">
      <c r="A324">
        <v>244</v>
      </c>
      <c r="B324">
        <v>1657</v>
      </c>
    </row>
    <row r="325" spans="1:2" x14ac:dyDescent="0.2">
      <c r="A325">
        <v>244</v>
      </c>
      <c r="B325">
        <v>1684</v>
      </c>
    </row>
    <row r="326" spans="1:2" x14ac:dyDescent="0.2">
      <c r="A326">
        <v>245</v>
      </c>
      <c r="B326">
        <v>1691</v>
      </c>
    </row>
    <row r="327" spans="1:2" x14ac:dyDescent="0.2">
      <c r="A327">
        <v>246</v>
      </c>
      <c r="B327">
        <v>1748</v>
      </c>
    </row>
    <row r="328" spans="1:2" x14ac:dyDescent="0.2">
      <c r="A328">
        <v>246</v>
      </c>
      <c r="B328">
        <v>1758</v>
      </c>
    </row>
    <row r="329" spans="1:2" x14ac:dyDescent="0.2">
      <c r="A329">
        <v>247</v>
      </c>
      <c r="B329">
        <v>1784</v>
      </c>
    </row>
    <row r="330" spans="1:2" x14ac:dyDescent="0.2">
      <c r="A330">
        <v>247</v>
      </c>
      <c r="B330">
        <v>1790</v>
      </c>
    </row>
    <row r="331" spans="1:2" x14ac:dyDescent="0.2">
      <c r="A331">
        <v>249</v>
      </c>
      <c r="B331">
        <v>1796</v>
      </c>
    </row>
    <row r="332" spans="1:2" x14ac:dyDescent="0.2">
      <c r="A332">
        <v>249</v>
      </c>
      <c r="B332">
        <v>1825</v>
      </c>
    </row>
    <row r="333" spans="1:2" x14ac:dyDescent="0.2">
      <c r="A333">
        <v>250</v>
      </c>
      <c r="B333">
        <v>1886</v>
      </c>
    </row>
    <row r="334" spans="1:2" x14ac:dyDescent="0.2">
      <c r="A334">
        <v>252</v>
      </c>
      <c r="B334">
        <v>1910</v>
      </c>
    </row>
    <row r="335" spans="1:2" x14ac:dyDescent="0.2">
      <c r="A335">
        <v>253</v>
      </c>
      <c r="B335">
        <v>1979</v>
      </c>
    </row>
    <row r="336" spans="1:2" x14ac:dyDescent="0.2">
      <c r="A336">
        <v>254</v>
      </c>
      <c r="B336">
        <v>1999</v>
      </c>
    </row>
    <row r="337" spans="1:2" x14ac:dyDescent="0.2">
      <c r="A337">
        <v>255</v>
      </c>
      <c r="B337">
        <v>2025</v>
      </c>
    </row>
    <row r="338" spans="1:2" x14ac:dyDescent="0.2">
      <c r="A338">
        <v>261</v>
      </c>
      <c r="B338">
        <v>2062</v>
      </c>
    </row>
    <row r="339" spans="1:2" x14ac:dyDescent="0.2">
      <c r="A339">
        <v>261</v>
      </c>
      <c r="B339">
        <v>2072</v>
      </c>
    </row>
    <row r="340" spans="1:2" x14ac:dyDescent="0.2">
      <c r="A340">
        <v>264</v>
      </c>
      <c r="B340">
        <v>2108</v>
      </c>
    </row>
    <row r="341" spans="1:2" x14ac:dyDescent="0.2">
      <c r="A341">
        <v>266</v>
      </c>
      <c r="B341">
        <v>2176</v>
      </c>
    </row>
    <row r="342" spans="1:2" x14ac:dyDescent="0.2">
      <c r="A342">
        <v>268</v>
      </c>
      <c r="B342">
        <v>2179</v>
      </c>
    </row>
    <row r="343" spans="1:2" x14ac:dyDescent="0.2">
      <c r="A343">
        <v>269</v>
      </c>
      <c r="B343">
        <v>2201</v>
      </c>
    </row>
    <row r="344" spans="1:2" x14ac:dyDescent="0.2">
      <c r="A344">
        <v>270</v>
      </c>
      <c r="B344">
        <v>2253</v>
      </c>
    </row>
    <row r="345" spans="1:2" x14ac:dyDescent="0.2">
      <c r="A345">
        <v>272</v>
      </c>
      <c r="B345">
        <v>2307</v>
      </c>
    </row>
    <row r="346" spans="1:2" x14ac:dyDescent="0.2">
      <c r="A346">
        <v>275</v>
      </c>
      <c r="B346">
        <v>2468</v>
      </c>
    </row>
    <row r="347" spans="1:2" x14ac:dyDescent="0.2">
      <c r="A347">
        <v>279</v>
      </c>
      <c r="B347">
        <v>2604</v>
      </c>
    </row>
    <row r="348" spans="1:2" x14ac:dyDescent="0.2">
      <c r="A348">
        <v>280</v>
      </c>
      <c r="B348">
        <v>2690</v>
      </c>
    </row>
    <row r="349" spans="1:2" x14ac:dyDescent="0.2">
      <c r="A349">
        <v>282</v>
      </c>
      <c r="B349">
        <v>2779</v>
      </c>
    </row>
    <row r="350" spans="1:2" x14ac:dyDescent="0.2">
      <c r="A350">
        <v>288</v>
      </c>
      <c r="B350">
        <v>2915</v>
      </c>
    </row>
    <row r="351" spans="1:2" x14ac:dyDescent="0.2">
      <c r="A351">
        <v>290</v>
      </c>
      <c r="B351">
        <v>2928</v>
      </c>
    </row>
    <row r="352" spans="1:2" x14ac:dyDescent="0.2">
      <c r="A352">
        <v>295</v>
      </c>
      <c r="B352">
        <v>2955</v>
      </c>
    </row>
    <row r="353" spans="1:2" x14ac:dyDescent="0.2">
      <c r="A353">
        <v>296</v>
      </c>
      <c r="B353">
        <v>3015</v>
      </c>
    </row>
    <row r="354" spans="1:2" x14ac:dyDescent="0.2">
      <c r="A354">
        <v>297</v>
      </c>
      <c r="B354">
        <v>3182</v>
      </c>
    </row>
    <row r="355" spans="1:2" x14ac:dyDescent="0.2">
      <c r="A355">
        <v>299</v>
      </c>
      <c r="B355">
        <v>3304</v>
      </c>
    </row>
    <row r="356" spans="1:2" x14ac:dyDescent="0.2">
      <c r="A356">
        <v>300</v>
      </c>
      <c r="B356">
        <v>3387</v>
      </c>
    </row>
    <row r="357" spans="1:2" x14ac:dyDescent="0.2">
      <c r="A357">
        <v>300</v>
      </c>
      <c r="B357">
        <v>3410</v>
      </c>
    </row>
    <row r="358" spans="1:2" x14ac:dyDescent="0.2">
      <c r="A358">
        <v>303</v>
      </c>
      <c r="B358">
        <v>3483</v>
      </c>
    </row>
    <row r="359" spans="1:2" x14ac:dyDescent="0.2">
      <c r="A359">
        <v>307</v>
      </c>
      <c r="B359">
        <v>3868</v>
      </c>
    </row>
    <row r="360" spans="1:2" x14ac:dyDescent="0.2">
      <c r="A360">
        <v>307</v>
      </c>
      <c r="B360">
        <v>4405</v>
      </c>
    </row>
    <row r="361" spans="1:2" x14ac:dyDescent="0.2">
      <c r="A361">
        <v>316</v>
      </c>
      <c r="B361">
        <v>4428</v>
      </c>
    </row>
    <row r="362" spans="1:2" x14ac:dyDescent="0.2">
      <c r="A362">
        <v>323</v>
      </c>
      <c r="B362">
        <v>4697</v>
      </c>
    </row>
    <row r="363" spans="1:2" x14ac:dyDescent="0.2">
      <c r="A363">
        <v>329</v>
      </c>
      <c r="B363">
        <v>5497</v>
      </c>
    </row>
    <row r="364" spans="1:2" x14ac:dyDescent="0.2">
      <c r="A364">
        <v>330</v>
      </c>
      <c r="B364">
        <v>5681</v>
      </c>
    </row>
    <row r="365" spans="1:2" x14ac:dyDescent="0.2">
      <c r="A365">
        <v>331</v>
      </c>
      <c r="B365">
        <v>6080</v>
      </c>
    </row>
    <row r="366" spans="1:2" x14ac:dyDescent="0.2">
      <c r="A366">
        <v>336</v>
      </c>
    </row>
    <row r="367" spans="1:2" x14ac:dyDescent="0.2">
      <c r="A367">
        <v>337</v>
      </c>
    </row>
    <row r="368" spans="1:2" x14ac:dyDescent="0.2">
      <c r="A368">
        <v>340</v>
      </c>
    </row>
    <row r="369" spans="1:1" x14ac:dyDescent="0.2">
      <c r="A369">
        <v>361</v>
      </c>
    </row>
    <row r="370" spans="1:1" x14ac:dyDescent="0.2">
      <c r="A370">
        <v>363</v>
      </c>
    </row>
    <row r="371" spans="1:1" x14ac:dyDescent="0.2">
      <c r="A371">
        <v>366</v>
      </c>
    </row>
    <row r="372" spans="1:1" x14ac:dyDescent="0.2">
      <c r="A372">
        <v>369</v>
      </c>
    </row>
    <row r="373" spans="1:1" x14ac:dyDescent="0.2">
      <c r="A373">
        <v>374</v>
      </c>
    </row>
    <row r="374" spans="1:1" x14ac:dyDescent="0.2">
      <c r="A374">
        <v>375</v>
      </c>
    </row>
    <row r="375" spans="1:1" x14ac:dyDescent="0.2">
      <c r="A375">
        <v>381</v>
      </c>
    </row>
    <row r="376" spans="1:1" x14ac:dyDescent="0.2">
      <c r="A376">
        <v>381</v>
      </c>
    </row>
    <row r="377" spans="1:1" x14ac:dyDescent="0.2">
      <c r="A377">
        <v>393</v>
      </c>
    </row>
    <row r="378" spans="1:1" x14ac:dyDescent="0.2">
      <c r="A378">
        <v>397</v>
      </c>
    </row>
    <row r="379" spans="1:1" x14ac:dyDescent="0.2">
      <c r="A379">
        <v>409</v>
      </c>
    </row>
    <row r="380" spans="1:1" x14ac:dyDescent="0.2">
      <c r="A380">
        <v>411</v>
      </c>
    </row>
    <row r="381" spans="1:1" x14ac:dyDescent="0.2">
      <c r="A381">
        <v>419</v>
      </c>
    </row>
    <row r="382" spans="1:1" x14ac:dyDescent="0.2">
      <c r="A382">
        <v>432</v>
      </c>
    </row>
    <row r="383" spans="1:1" x14ac:dyDescent="0.2">
      <c r="A383">
        <v>452</v>
      </c>
    </row>
    <row r="384" spans="1:1" x14ac:dyDescent="0.2">
      <c r="A384">
        <v>454</v>
      </c>
    </row>
    <row r="385" spans="1:1" x14ac:dyDescent="0.2">
      <c r="A385">
        <v>460</v>
      </c>
    </row>
    <row r="386" spans="1:1" x14ac:dyDescent="0.2">
      <c r="A386">
        <v>462</v>
      </c>
    </row>
    <row r="387" spans="1:1" x14ac:dyDescent="0.2">
      <c r="A387">
        <v>470</v>
      </c>
    </row>
    <row r="388" spans="1:1" x14ac:dyDescent="0.2">
      <c r="A388">
        <v>480</v>
      </c>
    </row>
    <row r="389" spans="1:1" x14ac:dyDescent="0.2">
      <c r="A389">
        <v>484</v>
      </c>
    </row>
    <row r="390" spans="1:1" x14ac:dyDescent="0.2">
      <c r="A390">
        <v>498</v>
      </c>
    </row>
    <row r="391" spans="1:1" x14ac:dyDescent="0.2">
      <c r="A391">
        <v>524</v>
      </c>
    </row>
    <row r="392" spans="1:1" x14ac:dyDescent="0.2">
      <c r="A392">
        <v>533</v>
      </c>
    </row>
    <row r="393" spans="1:1" x14ac:dyDescent="0.2">
      <c r="A393">
        <v>536</v>
      </c>
    </row>
    <row r="394" spans="1:1" x14ac:dyDescent="0.2">
      <c r="A394">
        <v>546</v>
      </c>
    </row>
    <row r="395" spans="1:1" x14ac:dyDescent="0.2">
      <c r="A395">
        <v>554</v>
      </c>
    </row>
    <row r="396" spans="1:1" x14ac:dyDescent="0.2">
      <c r="A396">
        <v>555</v>
      </c>
    </row>
    <row r="397" spans="1:1" x14ac:dyDescent="0.2">
      <c r="A397">
        <v>589</v>
      </c>
    </row>
    <row r="398" spans="1:1" x14ac:dyDescent="0.2">
      <c r="A398">
        <v>645</v>
      </c>
    </row>
    <row r="399" spans="1:1" x14ac:dyDescent="0.2">
      <c r="A399">
        <v>659</v>
      </c>
    </row>
    <row r="400" spans="1:1" x14ac:dyDescent="0.2">
      <c r="A400">
        <v>676</v>
      </c>
    </row>
    <row r="401" spans="1:1" x14ac:dyDescent="0.2">
      <c r="A401">
        <v>723</v>
      </c>
    </row>
    <row r="402" spans="1:1" x14ac:dyDescent="0.2">
      <c r="A402">
        <v>762</v>
      </c>
    </row>
    <row r="403" spans="1:1" x14ac:dyDescent="0.2">
      <c r="A403">
        <v>768</v>
      </c>
    </row>
    <row r="404" spans="1:1" x14ac:dyDescent="0.2">
      <c r="A404">
        <v>820</v>
      </c>
    </row>
    <row r="405" spans="1:1" x14ac:dyDescent="0.2">
      <c r="A405">
        <v>890</v>
      </c>
    </row>
    <row r="406" spans="1:1" x14ac:dyDescent="0.2">
      <c r="A406">
        <v>903</v>
      </c>
    </row>
    <row r="407" spans="1:1" x14ac:dyDescent="0.2">
      <c r="A407">
        <v>909</v>
      </c>
    </row>
    <row r="408" spans="1:1" x14ac:dyDescent="0.2">
      <c r="A408">
        <v>943</v>
      </c>
    </row>
    <row r="409" spans="1:1" x14ac:dyDescent="0.2">
      <c r="A409">
        <v>980</v>
      </c>
    </row>
    <row r="410" spans="1:1" x14ac:dyDescent="0.2">
      <c r="A410">
        <v>1015</v>
      </c>
    </row>
    <row r="411" spans="1:1" x14ac:dyDescent="0.2">
      <c r="A411">
        <v>1022</v>
      </c>
    </row>
    <row r="412" spans="1:1" x14ac:dyDescent="0.2">
      <c r="A412">
        <v>1052</v>
      </c>
    </row>
    <row r="413" spans="1:1" x14ac:dyDescent="0.2">
      <c r="A413">
        <v>1071</v>
      </c>
    </row>
    <row r="414" spans="1:1" x14ac:dyDescent="0.2">
      <c r="A414">
        <v>1071</v>
      </c>
    </row>
    <row r="415" spans="1:1" x14ac:dyDescent="0.2">
      <c r="A415">
        <v>1073</v>
      </c>
    </row>
    <row r="416" spans="1:1" x14ac:dyDescent="0.2">
      <c r="A416">
        <v>1095</v>
      </c>
    </row>
    <row r="417" spans="1:1" x14ac:dyDescent="0.2">
      <c r="A417">
        <v>1101</v>
      </c>
    </row>
    <row r="418" spans="1:1" x14ac:dyDescent="0.2">
      <c r="A418">
        <v>1113</v>
      </c>
    </row>
    <row r="419" spans="1:1" x14ac:dyDescent="0.2">
      <c r="A419">
        <v>1137</v>
      </c>
    </row>
    <row r="420" spans="1:1" x14ac:dyDescent="0.2">
      <c r="A420">
        <v>1140</v>
      </c>
    </row>
    <row r="421" spans="1:1" x14ac:dyDescent="0.2">
      <c r="A421">
        <v>1152</v>
      </c>
    </row>
    <row r="422" spans="1:1" x14ac:dyDescent="0.2">
      <c r="A422">
        <v>1170</v>
      </c>
    </row>
    <row r="423" spans="1:1" x14ac:dyDescent="0.2">
      <c r="A423">
        <v>1249</v>
      </c>
    </row>
    <row r="424" spans="1:1" x14ac:dyDescent="0.2">
      <c r="A424">
        <v>1267</v>
      </c>
    </row>
    <row r="425" spans="1:1" x14ac:dyDescent="0.2">
      <c r="A425">
        <v>1280</v>
      </c>
    </row>
    <row r="426" spans="1:1" x14ac:dyDescent="0.2">
      <c r="A426">
        <v>1297</v>
      </c>
    </row>
    <row r="427" spans="1:1" x14ac:dyDescent="0.2">
      <c r="A427">
        <v>1345</v>
      </c>
    </row>
    <row r="428" spans="1:1" x14ac:dyDescent="0.2">
      <c r="A428">
        <v>1354</v>
      </c>
    </row>
    <row r="429" spans="1:1" x14ac:dyDescent="0.2">
      <c r="A429">
        <v>1385</v>
      </c>
    </row>
    <row r="430" spans="1:1" x14ac:dyDescent="0.2">
      <c r="A430">
        <v>1396</v>
      </c>
    </row>
    <row r="431" spans="1:1" x14ac:dyDescent="0.2">
      <c r="A431">
        <v>1396</v>
      </c>
    </row>
    <row r="432" spans="1:1" x14ac:dyDescent="0.2">
      <c r="A432">
        <v>1425</v>
      </c>
    </row>
    <row r="433" spans="1:1" x14ac:dyDescent="0.2">
      <c r="A433">
        <v>1442</v>
      </c>
    </row>
    <row r="434" spans="1:1" x14ac:dyDescent="0.2">
      <c r="A434">
        <v>1460</v>
      </c>
    </row>
    <row r="435" spans="1:1" x14ac:dyDescent="0.2">
      <c r="A435">
        <v>1467</v>
      </c>
    </row>
    <row r="436" spans="1:1" x14ac:dyDescent="0.2">
      <c r="A436">
        <v>1470</v>
      </c>
    </row>
    <row r="437" spans="1:1" x14ac:dyDescent="0.2">
      <c r="A437">
        <v>1518</v>
      </c>
    </row>
    <row r="438" spans="1:1" x14ac:dyDescent="0.2">
      <c r="A438">
        <v>1539</v>
      </c>
    </row>
    <row r="439" spans="1:1" x14ac:dyDescent="0.2">
      <c r="A439">
        <v>1548</v>
      </c>
    </row>
    <row r="440" spans="1:1" x14ac:dyDescent="0.2">
      <c r="A440">
        <v>1559</v>
      </c>
    </row>
    <row r="441" spans="1:1" x14ac:dyDescent="0.2">
      <c r="A441">
        <v>1561</v>
      </c>
    </row>
    <row r="442" spans="1:1" x14ac:dyDescent="0.2">
      <c r="A442">
        <v>1572</v>
      </c>
    </row>
    <row r="443" spans="1:1" x14ac:dyDescent="0.2">
      <c r="A443">
        <v>1573</v>
      </c>
    </row>
    <row r="444" spans="1:1" x14ac:dyDescent="0.2">
      <c r="A444">
        <v>1600</v>
      </c>
    </row>
    <row r="445" spans="1:1" x14ac:dyDescent="0.2">
      <c r="A445">
        <v>1604</v>
      </c>
    </row>
    <row r="446" spans="1:1" x14ac:dyDescent="0.2">
      <c r="A446">
        <v>1605</v>
      </c>
    </row>
    <row r="447" spans="1:1" x14ac:dyDescent="0.2">
      <c r="A447">
        <v>1606</v>
      </c>
    </row>
    <row r="448" spans="1:1" x14ac:dyDescent="0.2">
      <c r="A448">
        <v>1613</v>
      </c>
    </row>
    <row r="449" spans="1:1" x14ac:dyDescent="0.2">
      <c r="A449">
        <v>1621</v>
      </c>
    </row>
    <row r="450" spans="1:1" x14ac:dyDescent="0.2">
      <c r="A450">
        <v>1629</v>
      </c>
    </row>
    <row r="451" spans="1:1" x14ac:dyDescent="0.2">
      <c r="A451">
        <v>1681</v>
      </c>
    </row>
    <row r="452" spans="1:1" x14ac:dyDescent="0.2">
      <c r="A452">
        <v>1684</v>
      </c>
    </row>
    <row r="453" spans="1:1" x14ac:dyDescent="0.2">
      <c r="A453">
        <v>1690</v>
      </c>
    </row>
    <row r="454" spans="1:1" x14ac:dyDescent="0.2">
      <c r="A454">
        <v>1697</v>
      </c>
    </row>
    <row r="455" spans="1:1" x14ac:dyDescent="0.2">
      <c r="A455">
        <v>1703</v>
      </c>
    </row>
    <row r="456" spans="1:1" x14ac:dyDescent="0.2">
      <c r="A456">
        <v>1713</v>
      </c>
    </row>
    <row r="457" spans="1:1" x14ac:dyDescent="0.2">
      <c r="A457">
        <v>1773</v>
      </c>
    </row>
    <row r="458" spans="1:1" x14ac:dyDescent="0.2">
      <c r="A458">
        <v>1782</v>
      </c>
    </row>
    <row r="459" spans="1:1" x14ac:dyDescent="0.2">
      <c r="A459">
        <v>1784</v>
      </c>
    </row>
    <row r="460" spans="1:1" x14ac:dyDescent="0.2">
      <c r="A460">
        <v>1785</v>
      </c>
    </row>
    <row r="461" spans="1:1" x14ac:dyDescent="0.2">
      <c r="A461">
        <v>1797</v>
      </c>
    </row>
    <row r="462" spans="1:1" x14ac:dyDescent="0.2">
      <c r="A462">
        <v>1815</v>
      </c>
    </row>
    <row r="463" spans="1:1" x14ac:dyDescent="0.2">
      <c r="A463">
        <v>1821</v>
      </c>
    </row>
    <row r="464" spans="1:1" x14ac:dyDescent="0.2">
      <c r="A464">
        <v>1866</v>
      </c>
    </row>
    <row r="465" spans="1:1" x14ac:dyDescent="0.2">
      <c r="A465">
        <v>1884</v>
      </c>
    </row>
    <row r="466" spans="1:1" x14ac:dyDescent="0.2">
      <c r="A466">
        <v>1887</v>
      </c>
    </row>
    <row r="467" spans="1:1" x14ac:dyDescent="0.2">
      <c r="A467">
        <v>1894</v>
      </c>
    </row>
    <row r="468" spans="1:1" x14ac:dyDescent="0.2">
      <c r="A468">
        <v>1902</v>
      </c>
    </row>
    <row r="469" spans="1:1" x14ac:dyDescent="0.2">
      <c r="A469">
        <v>1917</v>
      </c>
    </row>
    <row r="470" spans="1:1" x14ac:dyDescent="0.2">
      <c r="A470">
        <v>1965</v>
      </c>
    </row>
    <row r="471" spans="1:1" x14ac:dyDescent="0.2">
      <c r="A471">
        <v>1989</v>
      </c>
    </row>
    <row r="472" spans="1:1" x14ac:dyDescent="0.2">
      <c r="A472">
        <v>1991</v>
      </c>
    </row>
    <row r="473" spans="1:1" x14ac:dyDescent="0.2">
      <c r="A473">
        <v>2013</v>
      </c>
    </row>
    <row r="474" spans="1:1" x14ac:dyDescent="0.2">
      <c r="A474">
        <v>2038</v>
      </c>
    </row>
    <row r="475" spans="1:1" x14ac:dyDescent="0.2">
      <c r="A475">
        <v>2043</v>
      </c>
    </row>
    <row r="476" spans="1:1" x14ac:dyDescent="0.2">
      <c r="A476">
        <v>2053</v>
      </c>
    </row>
    <row r="477" spans="1:1" x14ac:dyDescent="0.2">
      <c r="A477">
        <v>2080</v>
      </c>
    </row>
    <row r="478" spans="1:1" x14ac:dyDescent="0.2">
      <c r="A478">
        <v>2100</v>
      </c>
    </row>
    <row r="479" spans="1:1" x14ac:dyDescent="0.2">
      <c r="A479">
        <v>2105</v>
      </c>
    </row>
    <row r="480" spans="1:1" x14ac:dyDescent="0.2">
      <c r="A480">
        <v>2106</v>
      </c>
    </row>
    <row r="481" spans="1:1" x14ac:dyDescent="0.2">
      <c r="A481">
        <v>2107</v>
      </c>
    </row>
    <row r="482" spans="1:1" x14ac:dyDescent="0.2">
      <c r="A482">
        <v>2120</v>
      </c>
    </row>
    <row r="483" spans="1:1" x14ac:dyDescent="0.2">
      <c r="A483">
        <v>2144</v>
      </c>
    </row>
    <row r="484" spans="1:1" x14ac:dyDescent="0.2">
      <c r="A484">
        <v>2188</v>
      </c>
    </row>
    <row r="485" spans="1:1" x14ac:dyDescent="0.2">
      <c r="A485">
        <v>2218</v>
      </c>
    </row>
    <row r="486" spans="1:1" x14ac:dyDescent="0.2">
      <c r="A486">
        <v>2220</v>
      </c>
    </row>
    <row r="487" spans="1:1" x14ac:dyDescent="0.2">
      <c r="A487">
        <v>2230</v>
      </c>
    </row>
    <row r="488" spans="1:1" x14ac:dyDescent="0.2">
      <c r="A488">
        <v>2237</v>
      </c>
    </row>
    <row r="489" spans="1:1" x14ac:dyDescent="0.2">
      <c r="A489">
        <v>2261</v>
      </c>
    </row>
    <row r="490" spans="1:1" x14ac:dyDescent="0.2">
      <c r="A490">
        <v>2266</v>
      </c>
    </row>
    <row r="491" spans="1:1" x14ac:dyDescent="0.2">
      <c r="A491">
        <v>2283</v>
      </c>
    </row>
    <row r="492" spans="1:1" x14ac:dyDescent="0.2">
      <c r="A492">
        <v>2289</v>
      </c>
    </row>
    <row r="493" spans="1:1" x14ac:dyDescent="0.2">
      <c r="A493">
        <v>2293</v>
      </c>
    </row>
    <row r="494" spans="1:1" x14ac:dyDescent="0.2">
      <c r="A494">
        <v>2320</v>
      </c>
    </row>
    <row r="495" spans="1:1" x14ac:dyDescent="0.2">
      <c r="A495">
        <v>2326</v>
      </c>
    </row>
    <row r="496" spans="1:1" x14ac:dyDescent="0.2">
      <c r="A496">
        <v>2331</v>
      </c>
    </row>
    <row r="497" spans="1:1" x14ac:dyDescent="0.2">
      <c r="A497">
        <v>2346</v>
      </c>
    </row>
    <row r="498" spans="1:1" x14ac:dyDescent="0.2">
      <c r="A498">
        <v>2353</v>
      </c>
    </row>
    <row r="499" spans="1:1" x14ac:dyDescent="0.2">
      <c r="A499">
        <v>2409</v>
      </c>
    </row>
    <row r="500" spans="1:1" x14ac:dyDescent="0.2">
      <c r="A500">
        <v>2414</v>
      </c>
    </row>
    <row r="501" spans="1:1" x14ac:dyDescent="0.2">
      <c r="A501">
        <v>2431</v>
      </c>
    </row>
    <row r="502" spans="1:1" x14ac:dyDescent="0.2">
      <c r="A502">
        <v>2436</v>
      </c>
    </row>
    <row r="503" spans="1:1" x14ac:dyDescent="0.2">
      <c r="A503">
        <v>2441</v>
      </c>
    </row>
    <row r="504" spans="1:1" x14ac:dyDescent="0.2">
      <c r="A504">
        <v>2443</v>
      </c>
    </row>
    <row r="505" spans="1:1" x14ac:dyDescent="0.2">
      <c r="A505">
        <v>2443</v>
      </c>
    </row>
    <row r="506" spans="1:1" x14ac:dyDescent="0.2">
      <c r="A506">
        <v>2468</v>
      </c>
    </row>
    <row r="507" spans="1:1" x14ac:dyDescent="0.2">
      <c r="A507">
        <v>2475</v>
      </c>
    </row>
    <row r="508" spans="1:1" x14ac:dyDescent="0.2">
      <c r="A508">
        <v>2489</v>
      </c>
    </row>
    <row r="509" spans="1:1" x14ac:dyDescent="0.2">
      <c r="A509">
        <v>2506</v>
      </c>
    </row>
    <row r="510" spans="1:1" x14ac:dyDescent="0.2">
      <c r="A510">
        <v>2526</v>
      </c>
    </row>
    <row r="511" spans="1:1" x14ac:dyDescent="0.2">
      <c r="A511">
        <v>2528</v>
      </c>
    </row>
    <row r="512" spans="1:1" x14ac:dyDescent="0.2">
      <c r="A512">
        <v>2551</v>
      </c>
    </row>
    <row r="513" spans="1:1" x14ac:dyDescent="0.2">
      <c r="A513">
        <v>2662</v>
      </c>
    </row>
    <row r="514" spans="1:1" x14ac:dyDescent="0.2">
      <c r="A514">
        <v>2673</v>
      </c>
    </row>
    <row r="515" spans="1:1" x14ac:dyDescent="0.2">
      <c r="A515">
        <v>2693</v>
      </c>
    </row>
    <row r="516" spans="1:1" x14ac:dyDescent="0.2">
      <c r="A516">
        <v>2725</v>
      </c>
    </row>
    <row r="517" spans="1:1" x14ac:dyDescent="0.2">
      <c r="A517">
        <v>2739</v>
      </c>
    </row>
    <row r="518" spans="1:1" x14ac:dyDescent="0.2">
      <c r="A518">
        <v>2756</v>
      </c>
    </row>
    <row r="519" spans="1:1" x14ac:dyDescent="0.2">
      <c r="A519">
        <v>2768</v>
      </c>
    </row>
    <row r="520" spans="1:1" x14ac:dyDescent="0.2">
      <c r="A520">
        <v>2805</v>
      </c>
    </row>
    <row r="521" spans="1:1" x14ac:dyDescent="0.2">
      <c r="A521">
        <v>2857</v>
      </c>
    </row>
    <row r="522" spans="1:1" x14ac:dyDescent="0.2">
      <c r="A522">
        <v>2875</v>
      </c>
    </row>
    <row r="523" spans="1:1" x14ac:dyDescent="0.2">
      <c r="A523">
        <v>2893</v>
      </c>
    </row>
    <row r="524" spans="1:1" x14ac:dyDescent="0.2">
      <c r="A524">
        <v>2985</v>
      </c>
    </row>
    <row r="525" spans="1:1" x14ac:dyDescent="0.2">
      <c r="A525">
        <v>3016</v>
      </c>
    </row>
    <row r="526" spans="1:1" x14ac:dyDescent="0.2">
      <c r="A526">
        <v>3036</v>
      </c>
    </row>
    <row r="527" spans="1:1" x14ac:dyDescent="0.2">
      <c r="A527">
        <v>3059</v>
      </c>
    </row>
    <row r="528" spans="1:1" x14ac:dyDescent="0.2">
      <c r="A528">
        <v>3063</v>
      </c>
    </row>
    <row r="529" spans="1:1" x14ac:dyDescent="0.2">
      <c r="A529">
        <v>3116</v>
      </c>
    </row>
    <row r="530" spans="1:1" x14ac:dyDescent="0.2">
      <c r="A530">
        <v>3131</v>
      </c>
    </row>
    <row r="531" spans="1:1" x14ac:dyDescent="0.2">
      <c r="A531">
        <v>3177</v>
      </c>
    </row>
    <row r="532" spans="1:1" x14ac:dyDescent="0.2">
      <c r="A532">
        <v>3205</v>
      </c>
    </row>
    <row r="533" spans="1:1" x14ac:dyDescent="0.2">
      <c r="A533">
        <v>3272</v>
      </c>
    </row>
    <row r="534" spans="1:1" x14ac:dyDescent="0.2">
      <c r="A534">
        <v>3308</v>
      </c>
    </row>
    <row r="535" spans="1:1" x14ac:dyDescent="0.2">
      <c r="A535">
        <v>3318</v>
      </c>
    </row>
    <row r="536" spans="1:1" x14ac:dyDescent="0.2">
      <c r="A536">
        <v>3376</v>
      </c>
    </row>
    <row r="537" spans="1:1" x14ac:dyDescent="0.2">
      <c r="A537">
        <v>3388</v>
      </c>
    </row>
    <row r="538" spans="1:1" x14ac:dyDescent="0.2">
      <c r="A538">
        <v>3533</v>
      </c>
    </row>
    <row r="539" spans="1:1" x14ac:dyDescent="0.2">
      <c r="A539">
        <v>3537</v>
      </c>
    </row>
    <row r="540" spans="1:1" x14ac:dyDescent="0.2">
      <c r="A540">
        <v>3594</v>
      </c>
    </row>
    <row r="541" spans="1:1" x14ac:dyDescent="0.2">
      <c r="A541">
        <v>3596</v>
      </c>
    </row>
    <row r="542" spans="1:1" x14ac:dyDescent="0.2">
      <c r="A542">
        <v>3657</v>
      </c>
    </row>
    <row r="543" spans="1:1" x14ac:dyDescent="0.2">
      <c r="A543">
        <v>3727</v>
      </c>
    </row>
    <row r="544" spans="1:1" x14ac:dyDescent="0.2">
      <c r="A544">
        <v>3742</v>
      </c>
    </row>
    <row r="545" spans="1:1" x14ac:dyDescent="0.2">
      <c r="A545">
        <v>3777</v>
      </c>
    </row>
    <row r="546" spans="1:1" x14ac:dyDescent="0.2">
      <c r="A546">
        <v>3934</v>
      </c>
    </row>
    <row r="547" spans="1:1" x14ac:dyDescent="0.2">
      <c r="A547">
        <v>4006</v>
      </c>
    </row>
    <row r="548" spans="1:1" x14ac:dyDescent="0.2">
      <c r="A548">
        <v>4065</v>
      </c>
    </row>
    <row r="549" spans="1:1" x14ac:dyDescent="0.2">
      <c r="A549">
        <v>4233</v>
      </c>
    </row>
    <row r="550" spans="1:1" x14ac:dyDescent="0.2">
      <c r="A550">
        <v>4289</v>
      </c>
    </row>
    <row r="551" spans="1:1" x14ac:dyDescent="0.2">
      <c r="A551">
        <v>4358</v>
      </c>
    </row>
    <row r="552" spans="1:1" x14ac:dyDescent="0.2">
      <c r="A552">
        <v>4498</v>
      </c>
    </row>
    <row r="553" spans="1:1" x14ac:dyDescent="0.2">
      <c r="A553">
        <v>4799</v>
      </c>
    </row>
    <row r="554" spans="1:1" x14ac:dyDescent="0.2">
      <c r="A554">
        <v>5139</v>
      </c>
    </row>
    <row r="555" spans="1:1" x14ac:dyDescent="0.2">
      <c r="A555">
        <v>5168</v>
      </c>
    </row>
    <row r="556" spans="1:1" x14ac:dyDescent="0.2">
      <c r="A556">
        <v>5180</v>
      </c>
    </row>
    <row r="557" spans="1:1" x14ac:dyDescent="0.2">
      <c r="A557">
        <v>5203</v>
      </c>
    </row>
    <row r="558" spans="1:1" x14ac:dyDescent="0.2">
      <c r="A558">
        <v>5419</v>
      </c>
    </row>
    <row r="559" spans="1:1" x14ac:dyDescent="0.2">
      <c r="A559">
        <v>5512</v>
      </c>
    </row>
    <row r="560" spans="1:1" x14ac:dyDescent="0.2">
      <c r="A560">
        <v>5880</v>
      </c>
    </row>
    <row r="561" spans="1:1" x14ac:dyDescent="0.2">
      <c r="A561">
        <v>5966</v>
      </c>
    </row>
    <row r="562" spans="1:1" x14ac:dyDescent="0.2">
      <c r="A562">
        <v>6212</v>
      </c>
    </row>
    <row r="563" spans="1:1" x14ac:dyDescent="0.2">
      <c r="A563">
        <v>6286</v>
      </c>
    </row>
    <row r="564" spans="1:1" x14ac:dyDescent="0.2">
      <c r="A564">
        <v>6406</v>
      </c>
    </row>
    <row r="565" spans="1:1" x14ac:dyDescent="0.2">
      <c r="A565">
        <v>6465</v>
      </c>
    </row>
    <row r="566" spans="1:1" x14ac:dyDescent="0.2">
      <c r="A566">
        <v>7295</v>
      </c>
    </row>
  </sheetData>
  <sortState xmlns:xlrd2="http://schemas.microsoft.com/office/spreadsheetml/2017/richdata2" ref="A2:A567">
    <sortCondition ref="A2:A56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F807-D9A8-FA49-B480-FD6F1B2F63EF}">
  <dimension ref="A1:I566"/>
  <sheetViews>
    <sheetView workbookViewId="0">
      <selection activeCell="K45" sqref="K45"/>
    </sheetView>
  </sheetViews>
  <sheetFormatPr baseColWidth="10" defaultRowHeight="16" x14ac:dyDescent="0.2"/>
  <cols>
    <col min="2" max="3" width="14.1640625" customWidth="1"/>
    <col min="4" max="4" width="14.6640625" customWidth="1"/>
    <col min="5" max="5" width="22" customWidth="1"/>
  </cols>
  <sheetData>
    <row r="1" spans="1:9" x14ac:dyDescent="0.2">
      <c r="A1" t="s">
        <v>2108</v>
      </c>
      <c r="B1" t="s">
        <v>2124</v>
      </c>
      <c r="C1" t="s">
        <v>2126</v>
      </c>
      <c r="D1" t="s">
        <v>4</v>
      </c>
      <c r="E1" t="s">
        <v>2125</v>
      </c>
      <c r="F1" t="s">
        <v>2127</v>
      </c>
      <c r="H1">
        <f>SUM(succesful_backers)</f>
        <v>480898</v>
      </c>
      <c r="I1">
        <f>SUM(failed_backers1)</f>
        <v>213164</v>
      </c>
    </row>
    <row r="2" spans="1:9" x14ac:dyDescent="0.2">
      <c r="A2" t="s">
        <v>20</v>
      </c>
      <c r="B2">
        <v>121</v>
      </c>
      <c r="C2" s="4">
        <f>(B2*100)/$H$1</f>
        <v>2.5161260807905209E-2</v>
      </c>
      <c r="D2" t="s">
        <v>14</v>
      </c>
      <c r="E2">
        <v>0</v>
      </c>
      <c r="F2" s="4">
        <f>(E2*100)/$I$1</f>
        <v>0</v>
      </c>
    </row>
    <row r="3" spans="1:9" x14ac:dyDescent="0.2">
      <c r="A3" t="s">
        <v>20</v>
      </c>
      <c r="B3">
        <v>158</v>
      </c>
      <c r="C3" s="4">
        <f t="shared" ref="C3:C66" si="0">(B3*100)/$H$1</f>
        <v>3.2855200063215066E-2</v>
      </c>
      <c r="D3" t="s">
        <v>14</v>
      </c>
      <c r="E3">
        <v>0</v>
      </c>
      <c r="F3" s="4">
        <f t="shared" ref="F3:F66" si="1">(E3*100)/$I$1</f>
        <v>0</v>
      </c>
    </row>
    <row r="4" spans="1:9" x14ac:dyDescent="0.2">
      <c r="A4" t="s">
        <v>20</v>
      </c>
      <c r="B4">
        <v>26</v>
      </c>
      <c r="C4" s="4">
        <f t="shared" si="0"/>
        <v>5.4065519091366565E-3</v>
      </c>
      <c r="D4" t="s">
        <v>14</v>
      </c>
      <c r="E4">
        <v>1</v>
      </c>
      <c r="F4" s="4">
        <f t="shared" si="1"/>
        <v>4.6912236587791557E-4</v>
      </c>
    </row>
    <row r="5" spans="1:9" x14ac:dyDescent="0.2">
      <c r="A5" t="s">
        <v>20</v>
      </c>
      <c r="B5">
        <v>48</v>
      </c>
      <c r="C5" s="4">
        <f t="shared" si="0"/>
        <v>9.9813266014830582E-3</v>
      </c>
      <c r="D5" t="s">
        <v>14</v>
      </c>
      <c r="E5">
        <v>1</v>
      </c>
      <c r="F5" s="4">
        <f t="shared" si="1"/>
        <v>4.6912236587791557E-4</v>
      </c>
    </row>
    <row r="6" spans="1:9" x14ac:dyDescent="0.2">
      <c r="A6" t="s">
        <v>20</v>
      </c>
      <c r="B6">
        <v>54</v>
      </c>
      <c r="C6" s="4">
        <f t="shared" si="0"/>
        <v>1.122899242666844E-2</v>
      </c>
      <c r="D6" t="s">
        <v>14</v>
      </c>
      <c r="E6">
        <v>1</v>
      </c>
      <c r="F6" s="4">
        <f t="shared" si="1"/>
        <v>4.6912236587791557E-4</v>
      </c>
    </row>
    <row r="7" spans="1:9" x14ac:dyDescent="0.2">
      <c r="A7" t="s">
        <v>20</v>
      </c>
      <c r="B7">
        <v>94</v>
      </c>
      <c r="C7" s="4">
        <f t="shared" si="0"/>
        <v>1.9546764594570991E-2</v>
      </c>
      <c r="D7" t="s">
        <v>14</v>
      </c>
      <c r="E7">
        <v>1</v>
      </c>
      <c r="F7" s="4">
        <f t="shared" si="1"/>
        <v>4.6912236587791557E-4</v>
      </c>
    </row>
    <row r="8" spans="1:9" x14ac:dyDescent="0.2">
      <c r="A8" t="s">
        <v>20</v>
      </c>
      <c r="B8">
        <v>122</v>
      </c>
      <c r="C8" s="4">
        <f t="shared" si="0"/>
        <v>2.5369205112102774E-2</v>
      </c>
      <c r="D8" t="s">
        <v>14</v>
      </c>
      <c r="E8">
        <v>1</v>
      </c>
      <c r="F8" s="4">
        <f t="shared" si="1"/>
        <v>4.6912236587791557E-4</v>
      </c>
    </row>
    <row r="9" spans="1:9" x14ac:dyDescent="0.2">
      <c r="A9" t="s">
        <v>20</v>
      </c>
      <c r="B9">
        <v>126</v>
      </c>
      <c r="C9" s="4">
        <f t="shared" si="0"/>
        <v>2.6200982328893029E-2</v>
      </c>
      <c r="D9" t="s">
        <v>14</v>
      </c>
      <c r="E9">
        <v>1</v>
      </c>
      <c r="F9" s="4">
        <f t="shared" si="1"/>
        <v>4.6912236587791557E-4</v>
      </c>
    </row>
    <row r="10" spans="1:9" x14ac:dyDescent="0.2">
      <c r="A10" t="s">
        <v>20</v>
      </c>
      <c r="B10">
        <v>129</v>
      </c>
      <c r="C10" s="4">
        <f t="shared" si="0"/>
        <v>2.6824815241485722E-2</v>
      </c>
      <c r="D10" t="s">
        <v>14</v>
      </c>
      <c r="E10">
        <v>1</v>
      </c>
      <c r="F10" s="4">
        <f t="shared" si="1"/>
        <v>4.6912236587791557E-4</v>
      </c>
    </row>
    <row r="11" spans="1:9" x14ac:dyDescent="0.2">
      <c r="A11" t="s">
        <v>20</v>
      </c>
      <c r="B11">
        <v>144</v>
      </c>
      <c r="C11" s="4">
        <f t="shared" si="0"/>
        <v>2.9943979804449176E-2</v>
      </c>
      <c r="D11" t="s">
        <v>14</v>
      </c>
      <c r="E11">
        <v>1</v>
      </c>
      <c r="F11" s="4">
        <f t="shared" si="1"/>
        <v>4.6912236587791557E-4</v>
      </c>
    </row>
    <row r="12" spans="1:9" x14ac:dyDescent="0.2">
      <c r="A12" t="s">
        <v>20</v>
      </c>
      <c r="B12">
        <v>159</v>
      </c>
      <c r="C12" s="4">
        <f t="shared" si="0"/>
        <v>3.3063144367412631E-2</v>
      </c>
      <c r="D12" t="s">
        <v>14</v>
      </c>
      <c r="E12">
        <v>1</v>
      </c>
      <c r="F12" s="4">
        <f t="shared" si="1"/>
        <v>4.6912236587791557E-4</v>
      </c>
    </row>
    <row r="13" spans="1:9" x14ac:dyDescent="0.2">
      <c r="A13" t="s">
        <v>20</v>
      </c>
      <c r="B13">
        <v>246</v>
      </c>
      <c r="C13" s="4">
        <f t="shared" si="0"/>
        <v>5.1154298832600677E-2</v>
      </c>
      <c r="D13" t="s">
        <v>14</v>
      </c>
      <c r="E13">
        <v>1</v>
      </c>
      <c r="F13" s="4">
        <f t="shared" si="1"/>
        <v>4.6912236587791557E-4</v>
      </c>
    </row>
    <row r="14" spans="1:9" x14ac:dyDescent="0.2">
      <c r="A14" t="s">
        <v>20</v>
      </c>
      <c r="B14">
        <v>250</v>
      </c>
      <c r="C14" s="4">
        <f t="shared" si="0"/>
        <v>5.1986076049390928E-2</v>
      </c>
      <c r="D14" t="s">
        <v>14</v>
      </c>
      <c r="E14">
        <v>1</v>
      </c>
      <c r="F14" s="4">
        <f t="shared" si="1"/>
        <v>4.6912236587791557E-4</v>
      </c>
    </row>
    <row r="15" spans="1:9" x14ac:dyDescent="0.2">
      <c r="A15" t="s">
        <v>20</v>
      </c>
      <c r="B15">
        <v>303</v>
      </c>
      <c r="C15" s="4">
        <f t="shared" si="0"/>
        <v>6.3007124171861814E-2</v>
      </c>
      <c r="D15" t="s">
        <v>14</v>
      </c>
      <c r="E15">
        <v>1</v>
      </c>
      <c r="F15" s="4">
        <f t="shared" si="1"/>
        <v>4.6912236587791557E-4</v>
      </c>
    </row>
    <row r="16" spans="1:9" x14ac:dyDescent="0.2">
      <c r="A16" t="s">
        <v>20</v>
      </c>
      <c r="B16">
        <v>397</v>
      </c>
      <c r="C16" s="4">
        <f t="shared" si="0"/>
        <v>8.2553888766432798E-2</v>
      </c>
      <c r="D16" t="s">
        <v>14</v>
      </c>
      <c r="E16">
        <v>1</v>
      </c>
      <c r="F16" s="4">
        <f t="shared" si="1"/>
        <v>4.6912236587791557E-4</v>
      </c>
    </row>
    <row r="17" spans="1:6" x14ac:dyDescent="0.2">
      <c r="A17" t="s">
        <v>20</v>
      </c>
      <c r="B17">
        <v>676</v>
      </c>
      <c r="C17" s="4">
        <f t="shared" si="0"/>
        <v>0.14057034963755308</v>
      </c>
      <c r="D17" t="s">
        <v>14</v>
      </c>
      <c r="E17">
        <v>1</v>
      </c>
      <c r="F17" s="4">
        <f t="shared" si="1"/>
        <v>4.6912236587791557E-4</v>
      </c>
    </row>
    <row r="18" spans="1:6" x14ac:dyDescent="0.2">
      <c r="A18" t="s">
        <v>20</v>
      </c>
      <c r="B18">
        <v>1604</v>
      </c>
      <c r="C18" s="4">
        <f t="shared" si="0"/>
        <v>0.33354266393289222</v>
      </c>
      <c r="D18" t="s">
        <v>14</v>
      </c>
      <c r="E18">
        <v>1</v>
      </c>
      <c r="F18" s="4">
        <f t="shared" si="1"/>
        <v>4.6912236587791557E-4</v>
      </c>
    </row>
    <row r="19" spans="1:6" x14ac:dyDescent="0.2">
      <c r="A19" t="s">
        <v>20</v>
      </c>
      <c r="B19">
        <v>1613</v>
      </c>
      <c r="C19" s="4">
        <f t="shared" si="0"/>
        <v>0.33541416267067031</v>
      </c>
      <c r="D19" t="s">
        <v>14</v>
      </c>
      <c r="E19">
        <v>1</v>
      </c>
      <c r="F19" s="4">
        <f t="shared" si="1"/>
        <v>4.6912236587791557E-4</v>
      </c>
    </row>
    <row r="20" spans="1:6" x14ac:dyDescent="0.2">
      <c r="A20" t="s">
        <v>20</v>
      </c>
      <c r="B20">
        <v>2443</v>
      </c>
      <c r="C20" s="4">
        <f t="shared" si="0"/>
        <v>0.50800793515464815</v>
      </c>
      <c r="D20" t="s">
        <v>14</v>
      </c>
      <c r="E20">
        <v>1</v>
      </c>
      <c r="F20" s="4">
        <f t="shared" si="1"/>
        <v>4.6912236587791557E-4</v>
      </c>
    </row>
    <row r="21" spans="1:6" x14ac:dyDescent="0.2">
      <c r="A21" t="s">
        <v>20</v>
      </c>
      <c r="B21">
        <v>16</v>
      </c>
      <c r="C21" s="4">
        <f t="shared" si="0"/>
        <v>3.3271088671610197E-3</v>
      </c>
      <c r="D21" t="s">
        <v>14</v>
      </c>
      <c r="E21">
        <v>5</v>
      </c>
      <c r="F21" s="4">
        <f t="shared" si="1"/>
        <v>2.3456118293895779E-3</v>
      </c>
    </row>
    <row r="22" spans="1:6" x14ac:dyDescent="0.2">
      <c r="A22" t="s">
        <v>20</v>
      </c>
      <c r="B22">
        <v>71</v>
      </c>
      <c r="C22" s="4">
        <f t="shared" si="0"/>
        <v>1.4764045598027024E-2</v>
      </c>
      <c r="D22" t="s">
        <v>14</v>
      </c>
      <c r="E22">
        <v>5</v>
      </c>
      <c r="F22" s="4">
        <f t="shared" si="1"/>
        <v>2.3456118293895779E-3</v>
      </c>
    </row>
    <row r="23" spans="1:6" x14ac:dyDescent="0.2">
      <c r="A23" t="s">
        <v>20</v>
      </c>
      <c r="B23">
        <v>1773</v>
      </c>
      <c r="C23" s="4">
        <f t="shared" si="0"/>
        <v>0.36868525134228047</v>
      </c>
      <c r="D23" t="s">
        <v>14</v>
      </c>
      <c r="E23">
        <v>6</v>
      </c>
      <c r="F23" s="4">
        <f t="shared" si="1"/>
        <v>2.8147341952674937E-3</v>
      </c>
    </row>
    <row r="24" spans="1:6" x14ac:dyDescent="0.2">
      <c r="A24" t="s">
        <v>20</v>
      </c>
      <c r="B24">
        <v>32</v>
      </c>
      <c r="C24" s="4">
        <f t="shared" si="0"/>
        <v>6.6542177343220394E-3</v>
      </c>
      <c r="D24" t="s">
        <v>14</v>
      </c>
      <c r="E24">
        <v>7</v>
      </c>
      <c r="F24" s="4">
        <f t="shared" si="1"/>
        <v>3.2838565611454091E-3</v>
      </c>
    </row>
    <row r="25" spans="1:6" x14ac:dyDescent="0.2">
      <c r="A25" t="s">
        <v>20</v>
      </c>
      <c r="B25">
        <v>244</v>
      </c>
      <c r="C25" s="4">
        <f t="shared" si="0"/>
        <v>5.0738410224205548E-2</v>
      </c>
      <c r="D25" t="s">
        <v>14</v>
      </c>
      <c r="E25">
        <v>7</v>
      </c>
      <c r="F25" s="4">
        <f t="shared" si="1"/>
        <v>3.2838565611454091E-3</v>
      </c>
    </row>
    <row r="26" spans="1:6" x14ac:dyDescent="0.2">
      <c r="A26" t="s">
        <v>20</v>
      </c>
      <c r="B26">
        <v>191</v>
      </c>
      <c r="C26" s="4">
        <f t="shared" si="0"/>
        <v>3.9717362101734668E-2</v>
      </c>
      <c r="D26" t="s">
        <v>14</v>
      </c>
      <c r="E26">
        <v>9</v>
      </c>
      <c r="F26" s="4">
        <f t="shared" si="1"/>
        <v>4.2221012929012404E-3</v>
      </c>
    </row>
    <row r="27" spans="1:6" x14ac:dyDescent="0.2">
      <c r="A27" t="s">
        <v>20</v>
      </c>
      <c r="B27">
        <v>337</v>
      </c>
      <c r="C27" s="4">
        <f t="shared" si="0"/>
        <v>7.0077230514578981E-2</v>
      </c>
      <c r="D27" t="s">
        <v>14</v>
      </c>
      <c r="E27">
        <v>9</v>
      </c>
      <c r="F27" s="4">
        <f t="shared" si="1"/>
        <v>4.2221012929012404E-3</v>
      </c>
    </row>
    <row r="28" spans="1:6" x14ac:dyDescent="0.2">
      <c r="A28" t="s">
        <v>20</v>
      </c>
      <c r="B28">
        <v>460</v>
      </c>
      <c r="C28" s="4">
        <f t="shared" si="0"/>
        <v>9.5654379930879316E-2</v>
      </c>
      <c r="D28" t="s">
        <v>14</v>
      </c>
      <c r="E28">
        <v>10</v>
      </c>
      <c r="F28" s="4">
        <f t="shared" si="1"/>
        <v>4.6912236587791558E-3</v>
      </c>
    </row>
    <row r="29" spans="1:6" x14ac:dyDescent="0.2">
      <c r="A29" t="s">
        <v>20</v>
      </c>
      <c r="B29">
        <v>470</v>
      </c>
      <c r="C29" s="4">
        <f t="shared" si="0"/>
        <v>9.7733822972854947E-2</v>
      </c>
      <c r="D29" t="s">
        <v>14</v>
      </c>
      <c r="E29">
        <v>10</v>
      </c>
      <c r="F29" s="4">
        <f t="shared" si="1"/>
        <v>4.6912236587791558E-3</v>
      </c>
    </row>
    <row r="30" spans="1:6" x14ac:dyDescent="0.2">
      <c r="A30" t="s">
        <v>20</v>
      </c>
      <c r="B30">
        <v>2756</v>
      </c>
      <c r="C30" s="4">
        <f t="shared" si="0"/>
        <v>0.57309450236848558</v>
      </c>
      <c r="D30" t="s">
        <v>14</v>
      </c>
      <c r="E30">
        <v>10</v>
      </c>
      <c r="F30" s="4">
        <f t="shared" si="1"/>
        <v>4.6912236587791558E-3</v>
      </c>
    </row>
    <row r="31" spans="1:6" x14ac:dyDescent="0.2">
      <c r="A31" t="s">
        <v>20</v>
      </c>
      <c r="B31">
        <v>3376</v>
      </c>
      <c r="C31" s="4">
        <f t="shared" si="0"/>
        <v>0.70201997097097513</v>
      </c>
      <c r="D31" t="s">
        <v>14</v>
      </c>
      <c r="E31">
        <v>10</v>
      </c>
      <c r="F31" s="4">
        <f t="shared" si="1"/>
        <v>4.6912236587791558E-3</v>
      </c>
    </row>
    <row r="32" spans="1:6" x14ac:dyDescent="0.2">
      <c r="A32" t="s">
        <v>20</v>
      </c>
      <c r="B32">
        <v>134</v>
      </c>
      <c r="C32" s="4">
        <f t="shared" si="0"/>
        <v>2.7864536762473538E-2</v>
      </c>
      <c r="D32" t="s">
        <v>14</v>
      </c>
      <c r="E32">
        <v>12</v>
      </c>
      <c r="F32" s="4">
        <f t="shared" si="1"/>
        <v>5.6294683905349875E-3</v>
      </c>
    </row>
    <row r="33" spans="1:6" x14ac:dyDescent="0.2">
      <c r="A33" t="s">
        <v>20</v>
      </c>
      <c r="B33">
        <v>5180</v>
      </c>
      <c r="C33" s="4">
        <f t="shared" si="0"/>
        <v>1.0771514957433801</v>
      </c>
      <c r="D33" t="s">
        <v>14</v>
      </c>
      <c r="E33">
        <v>12</v>
      </c>
      <c r="F33" s="4">
        <f t="shared" si="1"/>
        <v>5.6294683905349875E-3</v>
      </c>
    </row>
    <row r="34" spans="1:6" x14ac:dyDescent="0.2">
      <c r="A34" t="s">
        <v>20</v>
      </c>
      <c r="B34">
        <v>83</v>
      </c>
      <c r="C34" s="4">
        <f t="shared" si="0"/>
        <v>1.7259377248397788E-2</v>
      </c>
      <c r="D34" t="s">
        <v>14</v>
      </c>
      <c r="E34">
        <v>13</v>
      </c>
      <c r="F34" s="4">
        <f t="shared" si="1"/>
        <v>6.0985907564129029E-3</v>
      </c>
    </row>
    <row r="35" spans="1:6" x14ac:dyDescent="0.2">
      <c r="A35" t="s">
        <v>20</v>
      </c>
      <c r="B35">
        <v>192</v>
      </c>
      <c r="C35" s="4">
        <f t="shared" si="0"/>
        <v>3.9925306405932233E-2</v>
      </c>
      <c r="D35" t="s">
        <v>14</v>
      </c>
      <c r="E35">
        <v>13</v>
      </c>
      <c r="F35" s="4">
        <f t="shared" si="1"/>
        <v>6.0985907564129029E-3</v>
      </c>
    </row>
    <row r="36" spans="1:6" x14ac:dyDescent="0.2">
      <c r="A36" t="s">
        <v>20</v>
      </c>
      <c r="B36">
        <v>106</v>
      </c>
      <c r="C36" s="4">
        <f t="shared" si="0"/>
        <v>2.2042096244941755E-2</v>
      </c>
      <c r="D36" t="s">
        <v>14</v>
      </c>
      <c r="E36">
        <v>14</v>
      </c>
      <c r="F36" s="4">
        <f t="shared" si="1"/>
        <v>6.5677131222908183E-3</v>
      </c>
    </row>
    <row r="37" spans="1:6" x14ac:dyDescent="0.2">
      <c r="A37" t="s">
        <v>20</v>
      </c>
      <c r="B37">
        <v>192</v>
      </c>
      <c r="C37" s="4">
        <f t="shared" si="0"/>
        <v>3.9925306405932233E-2</v>
      </c>
      <c r="D37" t="s">
        <v>14</v>
      </c>
      <c r="E37">
        <v>14</v>
      </c>
      <c r="F37" s="4">
        <f t="shared" si="1"/>
        <v>6.5677131222908183E-3</v>
      </c>
    </row>
    <row r="38" spans="1:6" x14ac:dyDescent="0.2">
      <c r="A38" t="s">
        <v>20</v>
      </c>
      <c r="B38">
        <v>50</v>
      </c>
      <c r="C38" s="4">
        <f t="shared" si="0"/>
        <v>1.0397215209878186E-2</v>
      </c>
      <c r="D38" t="s">
        <v>14</v>
      </c>
      <c r="E38">
        <v>15</v>
      </c>
      <c r="F38" s="4">
        <f t="shared" si="1"/>
        <v>7.0368354881687337E-3</v>
      </c>
    </row>
    <row r="39" spans="1:6" x14ac:dyDescent="0.2">
      <c r="A39" t="s">
        <v>20</v>
      </c>
      <c r="B39">
        <v>59</v>
      </c>
      <c r="C39" s="4">
        <f t="shared" si="0"/>
        <v>1.226871394765626E-2</v>
      </c>
      <c r="D39" t="s">
        <v>14</v>
      </c>
      <c r="E39">
        <v>15</v>
      </c>
      <c r="F39" s="4">
        <f t="shared" si="1"/>
        <v>7.0368354881687337E-3</v>
      </c>
    </row>
    <row r="40" spans="1:6" x14ac:dyDescent="0.2">
      <c r="A40" t="s">
        <v>20</v>
      </c>
      <c r="B40">
        <v>87</v>
      </c>
      <c r="C40" s="4">
        <f t="shared" si="0"/>
        <v>1.8091154465188043E-2</v>
      </c>
      <c r="D40" t="s">
        <v>14</v>
      </c>
      <c r="E40">
        <v>15</v>
      </c>
      <c r="F40" s="4">
        <f t="shared" si="1"/>
        <v>7.0368354881687337E-3</v>
      </c>
    </row>
    <row r="41" spans="1:6" x14ac:dyDescent="0.2">
      <c r="A41" t="s">
        <v>20</v>
      </c>
      <c r="B41">
        <v>117</v>
      </c>
      <c r="C41" s="4">
        <f t="shared" si="0"/>
        <v>2.4329483591114955E-2</v>
      </c>
      <c r="D41" t="s">
        <v>14</v>
      </c>
      <c r="E41">
        <v>15</v>
      </c>
      <c r="F41" s="4">
        <f t="shared" si="1"/>
        <v>7.0368354881687337E-3</v>
      </c>
    </row>
    <row r="42" spans="1:6" x14ac:dyDescent="0.2">
      <c r="A42" t="s">
        <v>20</v>
      </c>
      <c r="B42">
        <v>194</v>
      </c>
      <c r="C42" s="4">
        <f t="shared" si="0"/>
        <v>4.0341195014327362E-2</v>
      </c>
      <c r="D42" t="s">
        <v>14</v>
      </c>
      <c r="E42">
        <v>15</v>
      </c>
      <c r="F42" s="4">
        <f t="shared" si="1"/>
        <v>7.0368354881687337E-3</v>
      </c>
    </row>
    <row r="43" spans="1:6" x14ac:dyDescent="0.2">
      <c r="A43" t="s">
        <v>20</v>
      </c>
      <c r="B43">
        <v>2673</v>
      </c>
      <c r="C43" s="4">
        <f t="shared" si="0"/>
        <v>0.55583512512008781</v>
      </c>
      <c r="D43" t="s">
        <v>14</v>
      </c>
      <c r="E43">
        <v>15</v>
      </c>
      <c r="F43" s="4">
        <f t="shared" si="1"/>
        <v>7.0368354881687337E-3</v>
      </c>
    </row>
    <row r="44" spans="1:6" x14ac:dyDescent="0.2">
      <c r="A44" t="s">
        <v>20</v>
      </c>
      <c r="B44">
        <v>136</v>
      </c>
      <c r="C44" s="4">
        <f t="shared" si="0"/>
        <v>2.8280425370868667E-2</v>
      </c>
      <c r="D44" t="s">
        <v>14</v>
      </c>
      <c r="E44">
        <v>16</v>
      </c>
      <c r="F44" s="4">
        <f t="shared" si="1"/>
        <v>7.5059578540466491E-3</v>
      </c>
    </row>
    <row r="45" spans="1:6" x14ac:dyDescent="0.2">
      <c r="A45" t="s">
        <v>20</v>
      </c>
      <c r="B45">
        <v>546</v>
      </c>
      <c r="C45" s="4">
        <f t="shared" si="0"/>
        <v>0.1135375900918698</v>
      </c>
      <c r="D45" t="s">
        <v>14</v>
      </c>
      <c r="E45">
        <v>16</v>
      </c>
      <c r="F45" s="4">
        <f t="shared" si="1"/>
        <v>7.5059578540466491E-3</v>
      </c>
    </row>
    <row r="46" spans="1:6" x14ac:dyDescent="0.2">
      <c r="A46" t="s">
        <v>20</v>
      </c>
      <c r="B46">
        <v>1267</v>
      </c>
      <c r="C46" s="4">
        <f t="shared" si="0"/>
        <v>0.26346543341831324</v>
      </c>
      <c r="D46" t="s">
        <v>14</v>
      </c>
      <c r="E46">
        <v>16</v>
      </c>
      <c r="F46" s="4">
        <f t="shared" si="1"/>
        <v>7.5059578540466491E-3</v>
      </c>
    </row>
    <row r="47" spans="1:6" x14ac:dyDescent="0.2">
      <c r="A47" t="s">
        <v>20</v>
      </c>
      <c r="B47">
        <v>2346</v>
      </c>
      <c r="C47" s="4">
        <f t="shared" si="0"/>
        <v>0.48783733764748449</v>
      </c>
      <c r="D47" t="s">
        <v>14</v>
      </c>
      <c r="E47">
        <v>16</v>
      </c>
      <c r="F47" s="4">
        <f t="shared" si="1"/>
        <v>7.5059578540466491E-3</v>
      </c>
    </row>
    <row r="48" spans="1:6" x14ac:dyDescent="0.2">
      <c r="A48" t="s">
        <v>20</v>
      </c>
      <c r="B48">
        <v>115</v>
      </c>
      <c r="C48" s="4">
        <f t="shared" si="0"/>
        <v>2.3913594982719829E-2</v>
      </c>
      <c r="D48" t="s">
        <v>14</v>
      </c>
      <c r="E48">
        <v>17</v>
      </c>
      <c r="F48" s="4">
        <f t="shared" si="1"/>
        <v>7.9750802199245654E-3</v>
      </c>
    </row>
    <row r="49" spans="1:6" x14ac:dyDescent="0.2">
      <c r="A49" t="s">
        <v>20</v>
      </c>
      <c r="B49">
        <v>154</v>
      </c>
      <c r="C49" s="4">
        <f t="shared" si="0"/>
        <v>3.2023422846424815E-2</v>
      </c>
      <c r="D49" t="s">
        <v>14</v>
      </c>
      <c r="E49">
        <v>17</v>
      </c>
      <c r="F49" s="4">
        <f t="shared" si="1"/>
        <v>7.9750802199245654E-3</v>
      </c>
    </row>
    <row r="50" spans="1:6" x14ac:dyDescent="0.2">
      <c r="A50" t="s">
        <v>20</v>
      </c>
      <c r="B50">
        <v>3537</v>
      </c>
      <c r="C50" s="4">
        <f t="shared" si="0"/>
        <v>0.73549900394678291</v>
      </c>
      <c r="D50" t="s">
        <v>14</v>
      </c>
      <c r="E50">
        <v>17</v>
      </c>
      <c r="F50" s="4">
        <f t="shared" si="1"/>
        <v>7.9750802199245654E-3</v>
      </c>
    </row>
    <row r="51" spans="1:6" x14ac:dyDescent="0.2">
      <c r="A51" t="s">
        <v>20</v>
      </c>
      <c r="B51">
        <v>219</v>
      </c>
      <c r="C51" s="4">
        <f t="shared" si="0"/>
        <v>4.5539802619266455E-2</v>
      </c>
      <c r="D51" t="s">
        <v>14</v>
      </c>
      <c r="E51">
        <v>18</v>
      </c>
      <c r="F51" s="4">
        <f t="shared" si="1"/>
        <v>8.4442025858024808E-3</v>
      </c>
    </row>
    <row r="52" spans="1:6" x14ac:dyDescent="0.2">
      <c r="A52" t="s">
        <v>20</v>
      </c>
      <c r="B52">
        <v>227</v>
      </c>
      <c r="C52" s="4">
        <f t="shared" si="0"/>
        <v>4.7203357052846964E-2</v>
      </c>
      <c r="D52" t="s">
        <v>14</v>
      </c>
      <c r="E52">
        <v>18</v>
      </c>
      <c r="F52" s="4">
        <f t="shared" si="1"/>
        <v>8.4442025858024808E-3</v>
      </c>
    </row>
    <row r="53" spans="1:6" x14ac:dyDescent="0.2">
      <c r="A53" t="s">
        <v>20</v>
      </c>
      <c r="B53">
        <v>202</v>
      </c>
      <c r="C53" s="4">
        <f t="shared" si="0"/>
        <v>4.2004749447907871E-2</v>
      </c>
      <c r="D53" t="s">
        <v>14</v>
      </c>
      <c r="E53">
        <v>19</v>
      </c>
      <c r="F53" s="4">
        <f t="shared" si="1"/>
        <v>8.9133249516803962E-3</v>
      </c>
    </row>
    <row r="54" spans="1:6" x14ac:dyDescent="0.2">
      <c r="A54" t="s">
        <v>20</v>
      </c>
      <c r="B54">
        <v>2331</v>
      </c>
      <c r="C54" s="4">
        <f t="shared" si="0"/>
        <v>0.48471817308452103</v>
      </c>
      <c r="D54" t="s">
        <v>14</v>
      </c>
      <c r="E54">
        <v>19</v>
      </c>
      <c r="F54" s="4">
        <f t="shared" si="1"/>
        <v>8.9133249516803962E-3</v>
      </c>
    </row>
    <row r="55" spans="1:6" x14ac:dyDescent="0.2">
      <c r="A55" t="s">
        <v>20</v>
      </c>
      <c r="B55">
        <v>5168</v>
      </c>
      <c r="C55" s="4">
        <f t="shared" si="0"/>
        <v>1.0746561640930092</v>
      </c>
      <c r="D55" t="s">
        <v>14</v>
      </c>
      <c r="E55">
        <v>19</v>
      </c>
      <c r="F55" s="4">
        <f t="shared" si="1"/>
        <v>8.9133249516803962E-3</v>
      </c>
    </row>
    <row r="56" spans="1:6" x14ac:dyDescent="0.2">
      <c r="A56" t="s">
        <v>20</v>
      </c>
      <c r="B56">
        <v>72</v>
      </c>
      <c r="C56" s="4">
        <f t="shared" si="0"/>
        <v>1.4971989902224588E-2</v>
      </c>
      <c r="D56" t="s">
        <v>14</v>
      </c>
      <c r="E56">
        <v>21</v>
      </c>
      <c r="F56" s="4">
        <f t="shared" si="1"/>
        <v>9.851569683436227E-3</v>
      </c>
    </row>
    <row r="57" spans="1:6" x14ac:dyDescent="0.2">
      <c r="A57" t="s">
        <v>20</v>
      </c>
      <c r="B57">
        <v>723</v>
      </c>
      <c r="C57" s="4">
        <f t="shared" si="0"/>
        <v>0.15034373193483858</v>
      </c>
      <c r="D57" t="s">
        <v>14</v>
      </c>
      <c r="E57">
        <v>21</v>
      </c>
      <c r="F57" s="4">
        <f t="shared" si="1"/>
        <v>9.851569683436227E-3</v>
      </c>
    </row>
    <row r="58" spans="1:6" x14ac:dyDescent="0.2">
      <c r="A58" t="s">
        <v>20</v>
      </c>
      <c r="B58">
        <v>2857</v>
      </c>
      <c r="C58" s="4">
        <f t="shared" si="0"/>
        <v>0.59409687709243952</v>
      </c>
      <c r="D58" t="s">
        <v>14</v>
      </c>
      <c r="E58">
        <v>21</v>
      </c>
      <c r="F58" s="4">
        <f t="shared" si="1"/>
        <v>9.851569683436227E-3</v>
      </c>
    </row>
    <row r="59" spans="1:6" x14ac:dyDescent="0.2">
      <c r="A59" t="s">
        <v>20</v>
      </c>
      <c r="B59">
        <v>2985</v>
      </c>
      <c r="C59" s="4">
        <f t="shared" si="0"/>
        <v>0.62071374802972767</v>
      </c>
      <c r="D59" t="s">
        <v>14</v>
      </c>
      <c r="E59">
        <v>22</v>
      </c>
      <c r="F59" s="4">
        <f t="shared" si="1"/>
        <v>1.0320692049314142E-2</v>
      </c>
    </row>
    <row r="60" spans="1:6" x14ac:dyDescent="0.2">
      <c r="A60" t="s">
        <v>20</v>
      </c>
      <c r="B60">
        <v>3594</v>
      </c>
      <c r="C60" s="4">
        <f t="shared" si="0"/>
        <v>0.74735182928604404</v>
      </c>
      <c r="D60" t="s">
        <v>14</v>
      </c>
      <c r="E60">
        <v>23</v>
      </c>
      <c r="F60" s="4">
        <f t="shared" si="1"/>
        <v>1.078981441519206E-2</v>
      </c>
    </row>
    <row r="61" spans="1:6" x14ac:dyDescent="0.2">
      <c r="A61" t="s">
        <v>20</v>
      </c>
      <c r="B61">
        <v>164</v>
      </c>
      <c r="C61" s="4">
        <f t="shared" si="0"/>
        <v>3.4102865888400453E-2</v>
      </c>
      <c r="D61" t="s">
        <v>14</v>
      </c>
      <c r="E61">
        <v>24</v>
      </c>
      <c r="F61" s="4">
        <f t="shared" si="1"/>
        <v>1.1258936781069975E-2</v>
      </c>
    </row>
    <row r="62" spans="1:6" x14ac:dyDescent="0.2">
      <c r="A62" t="s">
        <v>20</v>
      </c>
      <c r="B62">
        <v>1425</v>
      </c>
      <c r="C62" s="4">
        <f t="shared" si="0"/>
        <v>0.29632063348152832</v>
      </c>
      <c r="D62" t="s">
        <v>14</v>
      </c>
      <c r="E62">
        <v>24</v>
      </c>
      <c r="F62" s="4">
        <f t="shared" si="1"/>
        <v>1.1258936781069975E-2</v>
      </c>
    </row>
    <row r="63" spans="1:6" x14ac:dyDescent="0.2">
      <c r="A63" t="s">
        <v>20</v>
      </c>
      <c r="B63">
        <v>2693</v>
      </c>
      <c r="C63" s="4">
        <f t="shared" si="0"/>
        <v>0.55999401120403913</v>
      </c>
      <c r="D63" t="s">
        <v>14</v>
      </c>
      <c r="E63">
        <v>24</v>
      </c>
      <c r="F63" s="4">
        <f t="shared" si="1"/>
        <v>1.1258936781069975E-2</v>
      </c>
    </row>
    <row r="64" spans="1:6" x14ac:dyDescent="0.2">
      <c r="A64" t="s">
        <v>20</v>
      </c>
      <c r="B64">
        <v>2468</v>
      </c>
      <c r="C64" s="4">
        <f t="shared" si="0"/>
        <v>0.51320654275958733</v>
      </c>
      <c r="D64" t="s">
        <v>14</v>
      </c>
      <c r="E64">
        <v>25</v>
      </c>
      <c r="F64" s="4">
        <f t="shared" si="1"/>
        <v>1.172805914694789E-2</v>
      </c>
    </row>
    <row r="65" spans="1:6" x14ac:dyDescent="0.2">
      <c r="A65" t="s">
        <v>20</v>
      </c>
      <c r="B65">
        <v>4289</v>
      </c>
      <c r="C65" s="4">
        <f t="shared" si="0"/>
        <v>0.89187312070335079</v>
      </c>
      <c r="D65" t="s">
        <v>14</v>
      </c>
      <c r="E65">
        <v>25</v>
      </c>
      <c r="F65" s="4">
        <f t="shared" si="1"/>
        <v>1.172805914694789E-2</v>
      </c>
    </row>
    <row r="66" spans="1:6" x14ac:dyDescent="0.2">
      <c r="A66" t="s">
        <v>20</v>
      </c>
      <c r="B66">
        <v>101</v>
      </c>
      <c r="C66" s="4">
        <f t="shared" si="0"/>
        <v>2.1002374723953936E-2</v>
      </c>
      <c r="D66" t="s">
        <v>14</v>
      </c>
      <c r="E66">
        <v>26</v>
      </c>
      <c r="F66" s="4">
        <f t="shared" si="1"/>
        <v>1.2197181512825806E-2</v>
      </c>
    </row>
    <row r="67" spans="1:6" x14ac:dyDescent="0.2">
      <c r="A67" t="s">
        <v>20</v>
      </c>
      <c r="B67">
        <v>203</v>
      </c>
      <c r="C67" s="4">
        <f t="shared" ref="C67:C130" si="2">(B67*100)/$H$1</f>
        <v>4.2212693752105436E-2</v>
      </c>
      <c r="D67" t="s">
        <v>14</v>
      </c>
      <c r="E67">
        <v>26</v>
      </c>
      <c r="F67" s="4">
        <f t="shared" ref="F67:F130" si="3">(E67*100)/$I$1</f>
        <v>1.2197181512825806E-2</v>
      </c>
    </row>
    <row r="68" spans="1:6" x14ac:dyDescent="0.2">
      <c r="A68" t="s">
        <v>20</v>
      </c>
      <c r="B68">
        <v>340</v>
      </c>
      <c r="C68" s="4">
        <f t="shared" si="2"/>
        <v>7.0701063427171668E-2</v>
      </c>
      <c r="D68" t="s">
        <v>14</v>
      </c>
      <c r="E68">
        <v>26</v>
      </c>
      <c r="F68" s="4">
        <f t="shared" si="3"/>
        <v>1.2197181512825806E-2</v>
      </c>
    </row>
    <row r="69" spans="1:6" x14ac:dyDescent="0.2">
      <c r="A69" t="s">
        <v>20</v>
      </c>
      <c r="B69">
        <v>98</v>
      </c>
      <c r="C69" s="4">
        <f t="shared" si="2"/>
        <v>2.0378541811361246E-2</v>
      </c>
      <c r="D69" t="s">
        <v>14</v>
      </c>
      <c r="E69">
        <v>27</v>
      </c>
      <c r="F69" s="4">
        <f t="shared" si="3"/>
        <v>1.2666303878703721E-2</v>
      </c>
    </row>
    <row r="70" spans="1:6" x14ac:dyDescent="0.2">
      <c r="A70" t="s">
        <v>20</v>
      </c>
      <c r="B70">
        <v>3116</v>
      </c>
      <c r="C70" s="4">
        <f t="shared" si="2"/>
        <v>0.64795445187960854</v>
      </c>
      <c r="D70" t="s">
        <v>14</v>
      </c>
      <c r="E70">
        <v>27</v>
      </c>
      <c r="F70" s="4">
        <f t="shared" si="3"/>
        <v>1.2666303878703721E-2</v>
      </c>
    </row>
    <row r="71" spans="1:6" x14ac:dyDescent="0.2">
      <c r="A71" t="s">
        <v>20</v>
      </c>
      <c r="B71">
        <v>768</v>
      </c>
      <c r="C71" s="4">
        <f t="shared" si="2"/>
        <v>0.15970122562372893</v>
      </c>
      <c r="D71" t="s">
        <v>14</v>
      </c>
      <c r="E71">
        <v>29</v>
      </c>
      <c r="F71" s="4">
        <f t="shared" si="3"/>
        <v>1.3604548610459552E-2</v>
      </c>
    </row>
    <row r="72" spans="1:6" x14ac:dyDescent="0.2">
      <c r="A72" t="s">
        <v>20</v>
      </c>
      <c r="B72">
        <v>127</v>
      </c>
      <c r="C72" s="4">
        <f t="shared" si="2"/>
        <v>2.6408926633090593E-2</v>
      </c>
      <c r="D72" t="s">
        <v>14</v>
      </c>
      <c r="E72">
        <v>30</v>
      </c>
      <c r="F72" s="4">
        <f t="shared" si="3"/>
        <v>1.4073670976337467E-2</v>
      </c>
    </row>
    <row r="73" spans="1:6" x14ac:dyDescent="0.2">
      <c r="A73" t="s">
        <v>20</v>
      </c>
      <c r="B73">
        <v>2739</v>
      </c>
      <c r="C73" s="4">
        <f t="shared" si="2"/>
        <v>0.56955944919712709</v>
      </c>
      <c r="D73" t="s">
        <v>14</v>
      </c>
      <c r="E73">
        <v>30</v>
      </c>
      <c r="F73" s="4">
        <f t="shared" si="3"/>
        <v>1.4073670976337467E-2</v>
      </c>
    </row>
    <row r="74" spans="1:6" x14ac:dyDescent="0.2">
      <c r="A74" t="s">
        <v>20</v>
      </c>
      <c r="B74">
        <v>87</v>
      </c>
      <c r="C74" s="4">
        <f t="shared" si="2"/>
        <v>1.8091154465188043E-2</v>
      </c>
      <c r="D74" t="s">
        <v>14</v>
      </c>
      <c r="E74">
        <v>31</v>
      </c>
      <c r="F74" s="4">
        <f t="shared" si="3"/>
        <v>1.4542793342215383E-2</v>
      </c>
    </row>
    <row r="75" spans="1:6" x14ac:dyDescent="0.2">
      <c r="A75" t="s">
        <v>20</v>
      </c>
      <c r="B75">
        <v>144</v>
      </c>
      <c r="C75" s="4">
        <f t="shared" si="2"/>
        <v>2.9943979804449176E-2</v>
      </c>
      <c r="D75" t="s">
        <v>14</v>
      </c>
      <c r="E75">
        <v>31</v>
      </c>
      <c r="F75" s="4">
        <f t="shared" si="3"/>
        <v>1.4542793342215383E-2</v>
      </c>
    </row>
    <row r="76" spans="1:6" x14ac:dyDescent="0.2">
      <c r="A76" t="s">
        <v>20</v>
      </c>
      <c r="B76">
        <v>221</v>
      </c>
      <c r="C76" s="4">
        <f t="shared" si="2"/>
        <v>4.5955691227661584E-2</v>
      </c>
      <c r="D76" t="s">
        <v>14</v>
      </c>
      <c r="E76">
        <v>31</v>
      </c>
      <c r="F76" s="4">
        <f t="shared" si="3"/>
        <v>1.4542793342215383E-2</v>
      </c>
    </row>
    <row r="77" spans="1:6" x14ac:dyDescent="0.2">
      <c r="A77" t="s">
        <v>20</v>
      </c>
      <c r="B77">
        <v>369</v>
      </c>
      <c r="C77" s="4">
        <f t="shared" si="2"/>
        <v>7.6731448248901019E-2</v>
      </c>
      <c r="D77" t="s">
        <v>14</v>
      </c>
      <c r="E77">
        <v>31</v>
      </c>
      <c r="F77" s="4">
        <f t="shared" si="3"/>
        <v>1.4542793342215383E-2</v>
      </c>
    </row>
    <row r="78" spans="1:6" x14ac:dyDescent="0.2">
      <c r="A78" t="s">
        <v>20</v>
      </c>
      <c r="B78">
        <v>1561</v>
      </c>
      <c r="C78" s="4">
        <f t="shared" si="2"/>
        <v>0.32460105885239698</v>
      </c>
      <c r="D78" t="s">
        <v>14</v>
      </c>
      <c r="E78">
        <v>31</v>
      </c>
      <c r="F78" s="4">
        <f t="shared" si="3"/>
        <v>1.4542793342215383E-2</v>
      </c>
    </row>
    <row r="79" spans="1:6" x14ac:dyDescent="0.2">
      <c r="A79" t="s">
        <v>20</v>
      </c>
      <c r="B79">
        <v>2506</v>
      </c>
      <c r="C79" s="4">
        <f t="shared" si="2"/>
        <v>0.52110842631909471</v>
      </c>
      <c r="D79" t="s">
        <v>14</v>
      </c>
      <c r="E79">
        <v>32</v>
      </c>
      <c r="F79" s="4">
        <f t="shared" si="3"/>
        <v>1.5011915708093298E-2</v>
      </c>
    </row>
    <row r="80" spans="1:6" x14ac:dyDescent="0.2">
      <c r="A80" t="s">
        <v>20</v>
      </c>
      <c r="B80">
        <v>5512</v>
      </c>
      <c r="C80" s="4">
        <f t="shared" si="2"/>
        <v>1.1461890047369712</v>
      </c>
      <c r="D80" t="s">
        <v>14</v>
      </c>
      <c r="E80">
        <v>32</v>
      </c>
      <c r="F80" s="4">
        <f t="shared" si="3"/>
        <v>1.5011915708093298E-2</v>
      </c>
    </row>
    <row r="81" spans="1:6" x14ac:dyDescent="0.2">
      <c r="A81" t="s">
        <v>20</v>
      </c>
      <c r="B81">
        <v>135</v>
      </c>
      <c r="C81" s="4">
        <f t="shared" si="2"/>
        <v>2.8072481066671102E-2</v>
      </c>
      <c r="D81" t="s">
        <v>14</v>
      </c>
      <c r="E81">
        <v>33</v>
      </c>
      <c r="F81" s="4">
        <f t="shared" si="3"/>
        <v>1.5481038073971215E-2</v>
      </c>
    </row>
    <row r="82" spans="1:6" x14ac:dyDescent="0.2">
      <c r="A82" t="s">
        <v>20</v>
      </c>
      <c r="B82">
        <v>524</v>
      </c>
      <c r="C82" s="4">
        <f t="shared" si="2"/>
        <v>0.10896281539952339</v>
      </c>
      <c r="D82" t="s">
        <v>14</v>
      </c>
      <c r="E82">
        <v>33</v>
      </c>
      <c r="F82" s="4">
        <f t="shared" si="3"/>
        <v>1.5481038073971215E-2</v>
      </c>
    </row>
    <row r="83" spans="1:6" x14ac:dyDescent="0.2">
      <c r="A83" t="s">
        <v>20</v>
      </c>
      <c r="B83">
        <v>1539</v>
      </c>
      <c r="C83" s="4">
        <f t="shared" si="2"/>
        <v>0.32002628416005058</v>
      </c>
      <c r="D83" t="s">
        <v>14</v>
      </c>
      <c r="E83">
        <v>33</v>
      </c>
      <c r="F83" s="4">
        <f t="shared" si="3"/>
        <v>1.5481038073971215E-2</v>
      </c>
    </row>
    <row r="84" spans="1:6" x14ac:dyDescent="0.2">
      <c r="A84" t="s">
        <v>20</v>
      </c>
      <c r="B84">
        <v>85</v>
      </c>
      <c r="C84" s="4">
        <f t="shared" si="2"/>
        <v>1.7675265856792917E-2</v>
      </c>
      <c r="D84" t="s">
        <v>14</v>
      </c>
      <c r="E84">
        <v>34</v>
      </c>
      <c r="F84" s="4">
        <f t="shared" si="3"/>
        <v>1.5950160439849131E-2</v>
      </c>
    </row>
    <row r="85" spans="1:6" x14ac:dyDescent="0.2">
      <c r="A85" t="s">
        <v>20</v>
      </c>
      <c r="B85">
        <v>126</v>
      </c>
      <c r="C85" s="4">
        <f t="shared" si="2"/>
        <v>2.6200982328893029E-2</v>
      </c>
      <c r="D85" t="s">
        <v>14</v>
      </c>
      <c r="E85">
        <v>35</v>
      </c>
      <c r="F85" s="4">
        <f t="shared" si="3"/>
        <v>1.6419282805727044E-2</v>
      </c>
    </row>
    <row r="86" spans="1:6" x14ac:dyDescent="0.2">
      <c r="A86" t="s">
        <v>20</v>
      </c>
      <c r="B86">
        <v>164</v>
      </c>
      <c r="C86" s="4">
        <f t="shared" si="2"/>
        <v>3.4102865888400453E-2</v>
      </c>
      <c r="D86" t="s">
        <v>14</v>
      </c>
      <c r="E86">
        <v>35</v>
      </c>
      <c r="F86" s="4">
        <f t="shared" si="3"/>
        <v>1.6419282805727044E-2</v>
      </c>
    </row>
    <row r="87" spans="1:6" x14ac:dyDescent="0.2">
      <c r="A87" t="s">
        <v>20</v>
      </c>
      <c r="B87">
        <v>5966</v>
      </c>
      <c r="C87" s="4">
        <f t="shared" si="2"/>
        <v>1.2405957188426653</v>
      </c>
      <c r="D87" t="s">
        <v>14</v>
      </c>
      <c r="E87">
        <v>35</v>
      </c>
      <c r="F87" s="4">
        <f t="shared" si="3"/>
        <v>1.6419282805727044E-2</v>
      </c>
    </row>
    <row r="88" spans="1:6" x14ac:dyDescent="0.2">
      <c r="A88" t="s">
        <v>20</v>
      </c>
      <c r="B88">
        <v>247</v>
      </c>
      <c r="C88" s="4">
        <f t="shared" si="2"/>
        <v>5.1362243136798241E-2</v>
      </c>
      <c r="D88" t="s">
        <v>14</v>
      </c>
      <c r="E88">
        <v>36</v>
      </c>
      <c r="F88" s="4">
        <f t="shared" si="3"/>
        <v>1.6888405171604962E-2</v>
      </c>
    </row>
    <row r="89" spans="1:6" x14ac:dyDescent="0.2">
      <c r="A89" t="s">
        <v>20</v>
      </c>
      <c r="B89">
        <v>154</v>
      </c>
      <c r="C89" s="4">
        <f t="shared" si="2"/>
        <v>3.2023422846424815E-2</v>
      </c>
      <c r="D89" t="s">
        <v>14</v>
      </c>
      <c r="E89">
        <v>37</v>
      </c>
      <c r="F89" s="4">
        <f t="shared" si="3"/>
        <v>1.7357527537482879E-2</v>
      </c>
    </row>
    <row r="90" spans="1:6" x14ac:dyDescent="0.2">
      <c r="A90" t="s">
        <v>20</v>
      </c>
      <c r="B90">
        <v>209</v>
      </c>
      <c r="C90" s="4">
        <f t="shared" si="2"/>
        <v>4.3460359577290816E-2</v>
      </c>
      <c r="D90" t="s">
        <v>14</v>
      </c>
      <c r="E90">
        <v>37</v>
      </c>
      <c r="F90" s="4">
        <f t="shared" si="3"/>
        <v>1.7357527537482879E-2</v>
      </c>
    </row>
    <row r="91" spans="1:6" x14ac:dyDescent="0.2">
      <c r="A91" t="s">
        <v>20</v>
      </c>
      <c r="B91">
        <v>1140</v>
      </c>
      <c r="C91" s="4">
        <f t="shared" si="2"/>
        <v>0.23705650678522264</v>
      </c>
      <c r="D91" t="s">
        <v>14</v>
      </c>
      <c r="E91">
        <v>37</v>
      </c>
      <c r="F91" s="4">
        <f t="shared" si="3"/>
        <v>1.7357527537482879E-2</v>
      </c>
    </row>
    <row r="92" spans="1:6" x14ac:dyDescent="0.2">
      <c r="A92" t="s">
        <v>20</v>
      </c>
      <c r="B92">
        <v>107</v>
      </c>
      <c r="C92" s="4">
        <f t="shared" si="2"/>
        <v>2.225004054913932E-2</v>
      </c>
      <c r="D92" t="s">
        <v>14</v>
      </c>
      <c r="E92">
        <v>38</v>
      </c>
      <c r="F92" s="4">
        <f t="shared" si="3"/>
        <v>1.7826649903360792E-2</v>
      </c>
    </row>
    <row r="93" spans="1:6" x14ac:dyDescent="0.2">
      <c r="A93" t="s">
        <v>20</v>
      </c>
      <c r="B93">
        <v>1821</v>
      </c>
      <c r="C93" s="4">
        <f t="shared" si="2"/>
        <v>0.37866657794376352</v>
      </c>
      <c r="D93" t="s">
        <v>14</v>
      </c>
      <c r="E93">
        <v>38</v>
      </c>
      <c r="F93" s="4">
        <f t="shared" si="3"/>
        <v>1.7826649903360792E-2</v>
      </c>
    </row>
    <row r="94" spans="1:6" x14ac:dyDescent="0.2">
      <c r="A94" t="s">
        <v>20</v>
      </c>
      <c r="B94">
        <v>2409</v>
      </c>
      <c r="C94" s="4">
        <f t="shared" si="2"/>
        <v>0.50093782881193105</v>
      </c>
      <c r="D94" t="s">
        <v>14</v>
      </c>
      <c r="E94">
        <v>38</v>
      </c>
      <c r="F94" s="4">
        <f t="shared" si="3"/>
        <v>1.7826649903360792E-2</v>
      </c>
    </row>
    <row r="95" spans="1:6" x14ac:dyDescent="0.2">
      <c r="A95" t="s">
        <v>20</v>
      </c>
      <c r="B95">
        <v>282</v>
      </c>
      <c r="C95" s="4">
        <f t="shared" si="2"/>
        <v>5.8640293783712973E-2</v>
      </c>
      <c r="D95" t="s">
        <v>14</v>
      </c>
      <c r="E95">
        <v>39</v>
      </c>
      <c r="F95" s="4">
        <f t="shared" si="3"/>
        <v>1.829577226923871E-2</v>
      </c>
    </row>
    <row r="96" spans="1:6" x14ac:dyDescent="0.2">
      <c r="A96" t="s">
        <v>20</v>
      </c>
      <c r="B96">
        <v>138</v>
      </c>
      <c r="C96" s="4">
        <f t="shared" si="2"/>
        <v>2.8696313979263793E-2</v>
      </c>
      <c r="D96" t="s">
        <v>14</v>
      </c>
      <c r="E96">
        <v>40</v>
      </c>
      <c r="F96" s="4">
        <f t="shared" si="3"/>
        <v>1.8764894635116623E-2</v>
      </c>
    </row>
    <row r="97" spans="1:6" x14ac:dyDescent="0.2">
      <c r="A97" t="s">
        <v>20</v>
      </c>
      <c r="B97">
        <v>238</v>
      </c>
      <c r="C97" s="4">
        <f t="shared" si="2"/>
        <v>4.9490744399020167E-2</v>
      </c>
      <c r="D97" t="s">
        <v>14</v>
      </c>
      <c r="E97">
        <v>40</v>
      </c>
      <c r="F97" s="4">
        <f t="shared" si="3"/>
        <v>1.8764894635116623E-2</v>
      </c>
    </row>
    <row r="98" spans="1:6" x14ac:dyDescent="0.2">
      <c r="A98" t="s">
        <v>20</v>
      </c>
      <c r="B98">
        <v>361</v>
      </c>
      <c r="C98" s="4">
        <f t="shared" si="2"/>
        <v>7.5067893815320502E-2</v>
      </c>
      <c r="D98" t="s">
        <v>14</v>
      </c>
      <c r="E98">
        <v>40</v>
      </c>
      <c r="F98" s="4">
        <f t="shared" si="3"/>
        <v>1.8764894635116623E-2</v>
      </c>
    </row>
    <row r="99" spans="1:6" x14ac:dyDescent="0.2">
      <c r="A99" t="s">
        <v>20</v>
      </c>
      <c r="B99">
        <v>130</v>
      </c>
      <c r="C99" s="4">
        <f t="shared" si="2"/>
        <v>2.7032759545683283E-2</v>
      </c>
      <c r="D99" t="s">
        <v>14</v>
      </c>
      <c r="E99">
        <v>41</v>
      </c>
      <c r="F99" s="4">
        <f t="shared" si="3"/>
        <v>1.923401700099454E-2</v>
      </c>
    </row>
    <row r="100" spans="1:6" x14ac:dyDescent="0.2">
      <c r="A100" t="s">
        <v>20</v>
      </c>
      <c r="B100">
        <v>533</v>
      </c>
      <c r="C100" s="4">
        <f t="shared" si="2"/>
        <v>0.11083431413730147</v>
      </c>
      <c r="D100" t="s">
        <v>14</v>
      </c>
      <c r="E100">
        <v>41</v>
      </c>
      <c r="F100" s="4">
        <f t="shared" si="3"/>
        <v>1.923401700099454E-2</v>
      </c>
    </row>
    <row r="101" spans="1:6" x14ac:dyDescent="0.2">
      <c r="A101" t="s">
        <v>20</v>
      </c>
      <c r="B101">
        <v>155</v>
      </c>
      <c r="C101" s="4">
        <f t="shared" si="2"/>
        <v>3.223136715062238E-2</v>
      </c>
      <c r="D101" t="s">
        <v>14</v>
      </c>
      <c r="E101">
        <v>42</v>
      </c>
      <c r="F101" s="4">
        <f t="shared" si="3"/>
        <v>1.9703139366872454E-2</v>
      </c>
    </row>
    <row r="102" spans="1:6" x14ac:dyDescent="0.2">
      <c r="A102" t="s">
        <v>20</v>
      </c>
      <c r="B102">
        <v>92</v>
      </c>
      <c r="C102" s="4">
        <f t="shared" si="2"/>
        <v>1.9130875986175862E-2</v>
      </c>
      <c r="D102" t="s">
        <v>14</v>
      </c>
      <c r="E102">
        <v>44</v>
      </c>
      <c r="F102" s="4">
        <f t="shared" si="3"/>
        <v>2.0641384098628285E-2</v>
      </c>
    </row>
    <row r="103" spans="1:6" x14ac:dyDescent="0.2">
      <c r="A103" t="s">
        <v>20</v>
      </c>
      <c r="B103">
        <v>220</v>
      </c>
      <c r="C103" s="4">
        <f t="shared" si="2"/>
        <v>4.5747746923464019E-2</v>
      </c>
      <c r="D103" t="s">
        <v>14</v>
      </c>
      <c r="E103">
        <v>44</v>
      </c>
      <c r="F103" s="4">
        <f t="shared" si="3"/>
        <v>2.0641384098628285E-2</v>
      </c>
    </row>
    <row r="104" spans="1:6" x14ac:dyDescent="0.2">
      <c r="A104" t="s">
        <v>20</v>
      </c>
      <c r="B104">
        <v>78</v>
      </c>
      <c r="C104" s="4">
        <f t="shared" si="2"/>
        <v>1.6219655727409972E-2</v>
      </c>
      <c r="D104" t="s">
        <v>14</v>
      </c>
      <c r="E104">
        <v>45</v>
      </c>
      <c r="F104" s="4">
        <f t="shared" si="3"/>
        <v>2.1110506464506202E-2</v>
      </c>
    </row>
    <row r="105" spans="1:6" x14ac:dyDescent="0.2">
      <c r="A105" t="s">
        <v>20</v>
      </c>
      <c r="B105">
        <v>116</v>
      </c>
      <c r="C105" s="4">
        <f t="shared" si="2"/>
        <v>2.4121539286917393E-2</v>
      </c>
      <c r="D105" t="s">
        <v>14</v>
      </c>
      <c r="E105">
        <v>46</v>
      </c>
      <c r="F105" s="4">
        <f t="shared" si="3"/>
        <v>2.1579628830384119E-2</v>
      </c>
    </row>
    <row r="106" spans="1:6" x14ac:dyDescent="0.2">
      <c r="A106" t="s">
        <v>20</v>
      </c>
      <c r="B106">
        <v>84</v>
      </c>
      <c r="C106" s="4">
        <f t="shared" si="2"/>
        <v>1.7467321552595352E-2</v>
      </c>
      <c r="D106" t="s">
        <v>14</v>
      </c>
      <c r="E106">
        <v>47</v>
      </c>
      <c r="F106" s="4">
        <f t="shared" si="3"/>
        <v>2.2048751196262033E-2</v>
      </c>
    </row>
    <row r="107" spans="1:6" x14ac:dyDescent="0.2">
      <c r="A107" t="s">
        <v>20</v>
      </c>
      <c r="B107">
        <v>1606</v>
      </c>
      <c r="C107" s="4">
        <f t="shared" si="2"/>
        <v>0.33395855254128737</v>
      </c>
      <c r="D107" t="s">
        <v>14</v>
      </c>
      <c r="E107">
        <v>48</v>
      </c>
      <c r="F107" s="4">
        <f t="shared" si="3"/>
        <v>2.251787356213995E-2</v>
      </c>
    </row>
    <row r="108" spans="1:6" x14ac:dyDescent="0.2">
      <c r="A108" t="s">
        <v>20</v>
      </c>
      <c r="B108">
        <v>157</v>
      </c>
      <c r="C108" s="4">
        <f t="shared" si="2"/>
        <v>3.2647255759017502E-2</v>
      </c>
      <c r="D108" t="s">
        <v>14</v>
      </c>
      <c r="E108">
        <v>49</v>
      </c>
      <c r="F108" s="4">
        <f t="shared" si="3"/>
        <v>2.2986995928017864E-2</v>
      </c>
    </row>
    <row r="109" spans="1:6" x14ac:dyDescent="0.2">
      <c r="A109" t="s">
        <v>20</v>
      </c>
      <c r="B109">
        <v>2875</v>
      </c>
      <c r="C109" s="4">
        <f t="shared" si="2"/>
        <v>0.5978398745679957</v>
      </c>
      <c r="D109" t="s">
        <v>14</v>
      </c>
      <c r="E109">
        <v>49</v>
      </c>
      <c r="F109" s="4">
        <f t="shared" si="3"/>
        <v>2.2986995928017864E-2</v>
      </c>
    </row>
    <row r="110" spans="1:6" x14ac:dyDescent="0.2">
      <c r="A110" t="s">
        <v>20</v>
      </c>
      <c r="B110">
        <v>1629</v>
      </c>
      <c r="C110" s="4">
        <f t="shared" si="2"/>
        <v>0.33874127153783129</v>
      </c>
      <c r="D110" t="s">
        <v>14</v>
      </c>
      <c r="E110">
        <v>52</v>
      </c>
      <c r="F110" s="4">
        <f t="shared" si="3"/>
        <v>2.4394363025651612E-2</v>
      </c>
    </row>
    <row r="111" spans="1:6" x14ac:dyDescent="0.2">
      <c r="A111" t="s">
        <v>20</v>
      </c>
      <c r="B111">
        <v>174</v>
      </c>
      <c r="C111" s="4">
        <f t="shared" si="2"/>
        <v>3.6182308930376085E-2</v>
      </c>
      <c r="D111" t="s">
        <v>14</v>
      </c>
      <c r="E111">
        <v>53</v>
      </c>
      <c r="F111" s="4">
        <f t="shared" si="3"/>
        <v>2.4863485391529525E-2</v>
      </c>
    </row>
    <row r="112" spans="1:6" x14ac:dyDescent="0.2">
      <c r="A112" t="s">
        <v>20</v>
      </c>
      <c r="B112">
        <v>295</v>
      </c>
      <c r="C112" s="4">
        <f t="shared" si="2"/>
        <v>6.1343569738281298E-2</v>
      </c>
      <c r="D112" t="s">
        <v>14</v>
      </c>
      <c r="E112">
        <v>54</v>
      </c>
      <c r="F112" s="4">
        <f t="shared" si="3"/>
        <v>2.5332607757407442E-2</v>
      </c>
    </row>
    <row r="113" spans="1:6" x14ac:dyDescent="0.2">
      <c r="A113" t="s">
        <v>20</v>
      </c>
      <c r="B113">
        <v>55</v>
      </c>
      <c r="C113" s="4">
        <f t="shared" si="2"/>
        <v>1.1436936730866005E-2</v>
      </c>
      <c r="D113" t="s">
        <v>14</v>
      </c>
      <c r="E113">
        <v>55</v>
      </c>
      <c r="F113" s="4">
        <f t="shared" si="3"/>
        <v>2.5801730123285356E-2</v>
      </c>
    </row>
    <row r="114" spans="1:6" x14ac:dyDescent="0.2">
      <c r="A114" t="s">
        <v>20</v>
      </c>
      <c r="B114">
        <v>100</v>
      </c>
      <c r="C114" s="4">
        <f t="shared" si="2"/>
        <v>2.0794430419756371E-2</v>
      </c>
      <c r="D114" t="s">
        <v>14</v>
      </c>
      <c r="E114">
        <v>55</v>
      </c>
      <c r="F114" s="4">
        <f t="shared" si="3"/>
        <v>2.5801730123285356E-2</v>
      </c>
    </row>
    <row r="115" spans="1:6" x14ac:dyDescent="0.2">
      <c r="A115" t="s">
        <v>20</v>
      </c>
      <c r="B115">
        <v>111</v>
      </c>
      <c r="C115" s="4">
        <f t="shared" si="2"/>
        <v>2.3081817765929574E-2</v>
      </c>
      <c r="D115" t="s">
        <v>14</v>
      </c>
      <c r="E115">
        <v>56</v>
      </c>
      <c r="F115" s="4">
        <f t="shared" si="3"/>
        <v>2.6270852489163273E-2</v>
      </c>
    </row>
    <row r="116" spans="1:6" x14ac:dyDescent="0.2">
      <c r="A116" t="s">
        <v>20</v>
      </c>
      <c r="B116">
        <v>139</v>
      </c>
      <c r="C116" s="4">
        <f t="shared" si="2"/>
        <v>2.8904258283461357E-2</v>
      </c>
      <c r="D116" t="s">
        <v>14</v>
      </c>
      <c r="E116">
        <v>56</v>
      </c>
      <c r="F116" s="4">
        <f t="shared" si="3"/>
        <v>2.6270852489163273E-2</v>
      </c>
    </row>
    <row r="117" spans="1:6" x14ac:dyDescent="0.2">
      <c r="A117" t="s">
        <v>20</v>
      </c>
      <c r="B117">
        <v>180</v>
      </c>
      <c r="C117" s="4">
        <f t="shared" si="2"/>
        <v>3.7429974755561472E-2</v>
      </c>
      <c r="D117" t="s">
        <v>14</v>
      </c>
      <c r="E117">
        <v>57</v>
      </c>
      <c r="F117" s="4">
        <f t="shared" si="3"/>
        <v>2.673997485504119E-2</v>
      </c>
    </row>
    <row r="118" spans="1:6" x14ac:dyDescent="0.2">
      <c r="A118" t="s">
        <v>20</v>
      </c>
      <c r="B118">
        <v>3596</v>
      </c>
      <c r="C118" s="4">
        <f t="shared" si="2"/>
        <v>0.74776771789443919</v>
      </c>
      <c r="D118" t="s">
        <v>14</v>
      </c>
      <c r="E118">
        <v>57</v>
      </c>
      <c r="F118" s="4">
        <f t="shared" si="3"/>
        <v>2.673997485504119E-2</v>
      </c>
    </row>
    <row r="119" spans="1:6" x14ac:dyDescent="0.2">
      <c r="A119" t="s">
        <v>20</v>
      </c>
      <c r="B119">
        <v>3727</v>
      </c>
      <c r="C119" s="4">
        <f t="shared" si="2"/>
        <v>0.77500842174432005</v>
      </c>
      <c r="D119" t="s">
        <v>14</v>
      </c>
      <c r="E119">
        <v>58</v>
      </c>
      <c r="F119" s="4">
        <f t="shared" si="3"/>
        <v>2.7209097220919104E-2</v>
      </c>
    </row>
    <row r="120" spans="1:6" x14ac:dyDescent="0.2">
      <c r="A120" t="s">
        <v>20</v>
      </c>
      <c r="B120">
        <v>131</v>
      </c>
      <c r="C120" s="4">
        <f t="shared" si="2"/>
        <v>2.7240703849880848E-2</v>
      </c>
      <c r="D120" t="s">
        <v>14</v>
      </c>
      <c r="E120">
        <v>60</v>
      </c>
      <c r="F120" s="4">
        <f t="shared" si="3"/>
        <v>2.8147341952674935E-2</v>
      </c>
    </row>
    <row r="121" spans="1:6" x14ac:dyDescent="0.2">
      <c r="A121" t="s">
        <v>20</v>
      </c>
      <c r="B121">
        <v>223</v>
      </c>
      <c r="C121" s="4">
        <f t="shared" si="2"/>
        <v>4.6371579836056713E-2</v>
      </c>
      <c r="D121" t="s">
        <v>14</v>
      </c>
      <c r="E121">
        <v>62</v>
      </c>
      <c r="F121" s="4">
        <f t="shared" si="3"/>
        <v>2.9085586684430766E-2</v>
      </c>
    </row>
    <row r="122" spans="1:6" x14ac:dyDescent="0.2">
      <c r="A122" t="s">
        <v>20</v>
      </c>
      <c r="B122">
        <v>2237</v>
      </c>
      <c r="C122" s="4">
        <f t="shared" si="2"/>
        <v>0.46517140848995003</v>
      </c>
      <c r="D122" t="s">
        <v>14</v>
      </c>
      <c r="E122">
        <v>62</v>
      </c>
      <c r="F122" s="4">
        <f t="shared" si="3"/>
        <v>2.9085586684430766E-2</v>
      </c>
    </row>
    <row r="123" spans="1:6" x14ac:dyDescent="0.2">
      <c r="A123" t="s">
        <v>20</v>
      </c>
      <c r="B123">
        <v>1022</v>
      </c>
      <c r="C123" s="4">
        <f t="shared" si="2"/>
        <v>0.21251907888991012</v>
      </c>
      <c r="D123" t="s">
        <v>14</v>
      </c>
      <c r="E123">
        <v>63</v>
      </c>
      <c r="F123" s="4">
        <f t="shared" si="3"/>
        <v>2.9554709050308683E-2</v>
      </c>
    </row>
    <row r="124" spans="1:6" x14ac:dyDescent="0.2">
      <c r="A124" t="s">
        <v>20</v>
      </c>
      <c r="B124">
        <v>2283</v>
      </c>
      <c r="C124" s="4">
        <f t="shared" si="2"/>
        <v>0.47473684648303799</v>
      </c>
      <c r="D124" t="s">
        <v>14</v>
      </c>
      <c r="E124">
        <v>63</v>
      </c>
      <c r="F124" s="4">
        <f t="shared" si="3"/>
        <v>2.9554709050308683E-2</v>
      </c>
    </row>
    <row r="125" spans="1:6" x14ac:dyDescent="0.2">
      <c r="A125" t="s">
        <v>20</v>
      </c>
      <c r="B125">
        <v>129</v>
      </c>
      <c r="C125" s="4">
        <f t="shared" si="2"/>
        <v>2.6824815241485722E-2</v>
      </c>
      <c r="D125" t="s">
        <v>14</v>
      </c>
      <c r="E125">
        <v>64</v>
      </c>
      <c r="F125" s="4">
        <f t="shared" si="3"/>
        <v>3.0023831416186596E-2</v>
      </c>
    </row>
    <row r="126" spans="1:6" x14ac:dyDescent="0.2">
      <c r="A126" t="s">
        <v>20</v>
      </c>
      <c r="B126">
        <v>194</v>
      </c>
      <c r="C126" s="4">
        <f t="shared" si="2"/>
        <v>4.0341195014327362E-2</v>
      </c>
      <c r="D126" t="s">
        <v>14</v>
      </c>
      <c r="E126">
        <v>64</v>
      </c>
      <c r="F126" s="4">
        <f t="shared" si="3"/>
        <v>3.0023831416186596E-2</v>
      </c>
    </row>
    <row r="127" spans="1:6" x14ac:dyDescent="0.2">
      <c r="A127" t="s">
        <v>20</v>
      </c>
      <c r="B127">
        <v>299</v>
      </c>
      <c r="C127" s="4">
        <f t="shared" si="2"/>
        <v>6.2175346955071556E-2</v>
      </c>
      <c r="D127" t="s">
        <v>14</v>
      </c>
      <c r="E127">
        <v>64</v>
      </c>
      <c r="F127" s="4">
        <f t="shared" si="3"/>
        <v>3.0023831416186596E-2</v>
      </c>
    </row>
    <row r="128" spans="1:6" x14ac:dyDescent="0.2">
      <c r="A128" t="s">
        <v>20</v>
      </c>
      <c r="B128">
        <v>2106</v>
      </c>
      <c r="C128" s="4">
        <f t="shared" si="2"/>
        <v>0.43793070464006922</v>
      </c>
      <c r="D128" t="s">
        <v>14</v>
      </c>
      <c r="E128">
        <v>64</v>
      </c>
      <c r="F128" s="4">
        <f t="shared" si="3"/>
        <v>3.0023831416186596E-2</v>
      </c>
    </row>
    <row r="129" spans="1:6" x14ac:dyDescent="0.2">
      <c r="A129" t="s">
        <v>20</v>
      </c>
      <c r="B129">
        <v>82</v>
      </c>
      <c r="C129" s="4">
        <f t="shared" si="2"/>
        <v>1.7051432944200227E-2</v>
      </c>
      <c r="D129" t="s">
        <v>14</v>
      </c>
      <c r="E129">
        <v>65</v>
      </c>
      <c r="F129" s="4">
        <f t="shared" si="3"/>
        <v>3.0492953782064514E-2</v>
      </c>
    </row>
    <row r="130" spans="1:6" x14ac:dyDescent="0.2">
      <c r="A130" t="s">
        <v>20</v>
      </c>
      <c r="B130">
        <v>95</v>
      </c>
      <c r="C130" s="4">
        <f t="shared" si="2"/>
        <v>1.9754708898768555E-2</v>
      </c>
      <c r="D130" t="s">
        <v>14</v>
      </c>
      <c r="E130">
        <v>65</v>
      </c>
      <c r="F130" s="4">
        <f t="shared" si="3"/>
        <v>3.0492953782064514E-2</v>
      </c>
    </row>
    <row r="131" spans="1:6" x14ac:dyDescent="0.2">
      <c r="A131" t="s">
        <v>20</v>
      </c>
      <c r="B131">
        <v>62</v>
      </c>
      <c r="C131" s="4">
        <f t="shared" ref="C131:C194" si="4">(B131*100)/$H$1</f>
        <v>1.2892546860248951E-2</v>
      </c>
      <c r="D131" t="s">
        <v>14</v>
      </c>
      <c r="E131">
        <v>67</v>
      </c>
      <c r="F131" s="4">
        <f t="shared" ref="F131:F194" si="5">(E131*100)/$I$1</f>
        <v>3.1431198513820348E-2</v>
      </c>
    </row>
    <row r="132" spans="1:6" x14ac:dyDescent="0.2">
      <c r="A132" t="s">
        <v>20</v>
      </c>
      <c r="B132">
        <v>85</v>
      </c>
      <c r="C132" s="4">
        <f t="shared" si="4"/>
        <v>1.7675265856792917E-2</v>
      </c>
      <c r="D132" t="s">
        <v>14</v>
      </c>
      <c r="E132">
        <v>67</v>
      </c>
      <c r="F132" s="4">
        <f t="shared" si="5"/>
        <v>3.1431198513820348E-2</v>
      </c>
    </row>
    <row r="133" spans="1:6" x14ac:dyDescent="0.2">
      <c r="A133" t="s">
        <v>20</v>
      </c>
      <c r="B133">
        <v>107</v>
      </c>
      <c r="C133" s="4">
        <f t="shared" si="4"/>
        <v>2.225004054913932E-2</v>
      </c>
      <c r="D133" t="s">
        <v>14</v>
      </c>
      <c r="E133">
        <v>67</v>
      </c>
      <c r="F133" s="4">
        <f t="shared" si="5"/>
        <v>3.1431198513820348E-2</v>
      </c>
    </row>
    <row r="134" spans="1:6" x14ac:dyDescent="0.2">
      <c r="A134" t="s">
        <v>20</v>
      </c>
      <c r="B134">
        <v>189</v>
      </c>
      <c r="C134" s="4">
        <f t="shared" si="4"/>
        <v>3.9301473493339546E-2</v>
      </c>
      <c r="D134" t="s">
        <v>14</v>
      </c>
      <c r="E134">
        <v>67</v>
      </c>
      <c r="F134" s="4">
        <f t="shared" si="5"/>
        <v>3.1431198513820348E-2</v>
      </c>
    </row>
    <row r="135" spans="1:6" x14ac:dyDescent="0.2">
      <c r="A135" t="s">
        <v>20</v>
      </c>
      <c r="B135">
        <v>374</v>
      </c>
      <c r="C135" s="4">
        <f t="shared" si="4"/>
        <v>7.7771169769888834E-2</v>
      </c>
      <c r="D135" t="s">
        <v>14</v>
      </c>
      <c r="E135">
        <v>67</v>
      </c>
      <c r="F135" s="4">
        <f t="shared" si="5"/>
        <v>3.1431198513820348E-2</v>
      </c>
    </row>
    <row r="136" spans="1:6" x14ac:dyDescent="0.2">
      <c r="A136" t="s">
        <v>20</v>
      </c>
      <c r="B136">
        <v>2218</v>
      </c>
      <c r="C136" s="4">
        <f t="shared" si="4"/>
        <v>0.46122046671019634</v>
      </c>
      <c r="D136" t="s">
        <v>14</v>
      </c>
      <c r="E136">
        <v>67</v>
      </c>
      <c r="F136" s="4">
        <f t="shared" si="5"/>
        <v>3.1431198513820348E-2</v>
      </c>
    </row>
    <row r="137" spans="1:6" x14ac:dyDescent="0.2">
      <c r="A137" t="s">
        <v>20</v>
      </c>
      <c r="B137">
        <v>2230</v>
      </c>
      <c r="C137" s="4">
        <f t="shared" si="4"/>
        <v>0.46371579836056709</v>
      </c>
      <c r="D137" t="s">
        <v>14</v>
      </c>
      <c r="E137">
        <v>67</v>
      </c>
      <c r="F137" s="4">
        <f t="shared" si="5"/>
        <v>3.1431198513820348E-2</v>
      </c>
    </row>
    <row r="138" spans="1:6" x14ac:dyDescent="0.2">
      <c r="A138" t="s">
        <v>20</v>
      </c>
      <c r="B138">
        <v>88</v>
      </c>
      <c r="C138" s="4">
        <f t="shared" si="4"/>
        <v>1.8299098769385607E-2</v>
      </c>
      <c r="D138" t="s">
        <v>14</v>
      </c>
      <c r="E138">
        <v>70</v>
      </c>
      <c r="F138" s="4">
        <f t="shared" si="5"/>
        <v>3.2838565611454089E-2</v>
      </c>
    </row>
    <row r="139" spans="1:6" x14ac:dyDescent="0.2">
      <c r="A139" t="s">
        <v>20</v>
      </c>
      <c r="B139">
        <v>84</v>
      </c>
      <c r="C139" s="4">
        <f t="shared" si="4"/>
        <v>1.7467321552595352E-2</v>
      </c>
      <c r="D139" t="s">
        <v>14</v>
      </c>
      <c r="E139">
        <v>71</v>
      </c>
      <c r="F139" s="4">
        <f t="shared" si="5"/>
        <v>3.3307687977332009E-2</v>
      </c>
    </row>
    <row r="140" spans="1:6" x14ac:dyDescent="0.2">
      <c r="A140" t="s">
        <v>20</v>
      </c>
      <c r="B140">
        <v>211</v>
      </c>
      <c r="C140" s="4">
        <f t="shared" si="4"/>
        <v>4.3876248185685945E-2</v>
      </c>
      <c r="D140" t="s">
        <v>14</v>
      </c>
      <c r="E140">
        <v>73</v>
      </c>
      <c r="F140" s="4">
        <f t="shared" si="5"/>
        <v>3.4245932709087837E-2</v>
      </c>
    </row>
    <row r="141" spans="1:6" x14ac:dyDescent="0.2">
      <c r="A141" t="s">
        <v>20</v>
      </c>
      <c r="B141">
        <v>1442</v>
      </c>
      <c r="C141" s="4">
        <f t="shared" si="4"/>
        <v>0.29985568665288687</v>
      </c>
      <c r="D141" t="s">
        <v>14</v>
      </c>
      <c r="E141">
        <v>73</v>
      </c>
      <c r="F141" s="4">
        <f t="shared" si="5"/>
        <v>3.4245932709087837E-2</v>
      </c>
    </row>
    <row r="142" spans="1:6" x14ac:dyDescent="0.2">
      <c r="A142" t="s">
        <v>20</v>
      </c>
      <c r="B142">
        <v>96</v>
      </c>
      <c r="C142" s="4">
        <f t="shared" si="4"/>
        <v>1.9962653202966116E-2</v>
      </c>
      <c r="D142" t="s">
        <v>14</v>
      </c>
      <c r="E142">
        <v>75</v>
      </c>
      <c r="F142" s="4">
        <f t="shared" si="5"/>
        <v>3.5184177440843671E-2</v>
      </c>
    </row>
    <row r="143" spans="1:6" x14ac:dyDescent="0.2">
      <c r="A143" t="s">
        <v>20</v>
      </c>
      <c r="B143">
        <v>411</v>
      </c>
      <c r="C143" s="4">
        <f t="shared" si="4"/>
        <v>8.5465109025198688E-2</v>
      </c>
      <c r="D143" t="s">
        <v>14</v>
      </c>
      <c r="E143">
        <v>75</v>
      </c>
      <c r="F143" s="4">
        <f t="shared" si="5"/>
        <v>3.5184177440843671E-2</v>
      </c>
    </row>
    <row r="144" spans="1:6" x14ac:dyDescent="0.2">
      <c r="A144" t="s">
        <v>20</v>
      </c>
      <c r="B144">
        <v>5419</v>
      </c>
      <c r="C144" s="4">
        <f t="shared" si="4"/>
        <v>1.1268501844465979</v>
      </c>
      <c r="D144" t="s">
        <v>14</v>
      </c>
      <c r="E144">
        <v>75</v>
      </c>
      <c r="F144" s="4">
        <f t="shared" si="5"/>
        <v>3.5184177440843671E-2</v>
      </c>
    </row>
    <row r="145" spans="1:6" x14ac:dyDescent="0.2">
      <c r="A145" t="s">
        <v>20</v>
      </c>
      <c r="B145">
        <v>5880</v>
      </c>
      <c r="C145" s="4">
        <f t="shared" si="4"/>
        <v>1.2227125086816748</v>
      </c>
      <c r="D145" t="s">
        <v>14</v>
      </c>
      <c r="E145">
        <v>75</v>
      </c>
      <c r="F145" s="4">
        <f t="shared" si="5"/>
        <v>3.5184177440843671E-2</v>
      </c>
    </row>
    <row r="146" spans="1:6" x14ac:dyDescent="0.2">
      <c r="A146" t="s">
        <v>20</v>
      </c>
      <c r="B146">
        <v>86</v>
      </c>
      <c r="C146" s="4">
        <f t="shared" si="4"/>
        <v>1.7883210160990481E-2</v>
      </c>
      <c r="D146" t="s">
        <v>14</v>
      </c>
      <c r="E146">
        <v>76</v>
      </c>
      <c r="F146" s="4">
        <f t="shared" si="5"/>
        <v>3.5653299806721585E-2</v>
      </c>
    </row>
    <row r="147" spans="1:6" x14ac:dyDescent="0.2">
      <c r="A147" t="s">
        <v>20</v>
      </c>
      <c r="B147">
        <v>41</v>
      </c>
      <c r="C147" s="4">
        <f t="shared" si="4"/>
        <v>8.5257164721001134E-3</v>
      </c>
      <c r="D147" t="s">
        <v>14</v>
      </c>
      <c r="E147">
        <v>77</v>
      </c>
      <c r="F147" s="4">
        <f t="shared" si="5"/>
        <v>3.6122422172599498E-2</v>
      </c>
    </row>
    <row r="148" spans="1:6" x14ac:dyDescent="0.2">
      <c r="A148" t="s">
        <v>20</v>
      </c>
      <c r="B148">
        <v>2105</v>
      </c>
      <c r="C148" s="4">
        <f t="shared" si="4"/>
        <v>0.43772276033587165</v>
      </c>
      <c r="D148" t="s">
        <v>14</v>
      </c>
      <c r="E148">
        <v>77</v>
      </c>
      <c r="F148" s="4">
        <f t="shared" si="5"/>
        <v>3.6122422172599498E-2</v>
      </c>
    </row>
    <row r="149" spans="1:6" x14ac:dyDescent="0.2">
      <c r="A149" t="s">
        <v>20</v>
      </c>
      <c r="B149">
        <v>2293</v>
      </c>
      <c r="C149" s="4">
        <f t="shared" si="4"/>
        <v>0.47681628952501365</v>
      </c>
      <c r="D149" t="s">
        <v>14</v>
      </c>
      <c r="E149">
        <v>77</v>
      </c>
      <c r="F149" s="4">
        <f t="shared" si="5"/>
        <v>3.6122422172599498E-2</v>
      </c>
    </row>
    <row r="150" spans="1:6" x14ac:dyDescent="0.2">
      <c r="A150" t="s">
        <v>20</v>
      </c>
      <c r="B150">
        <v>89</v>
      </c>
      <c r="C150" s="4">
        <f t="shared" si="4"/>
        <v>1.8507043073583172E-2</v>
      </c>
      <c r="D150" t="s">
        <v>14</v>
      </c>
      <c r="E150">
        <v>78</v>
      </c>
      <c r="F150" s="4">
        <f t="shared" si="5"/>
        <v>3.6591544538477419E-2</v>
      </c>
    </row>
    <row r="151" spans="1:6" x14ac:dyDescent="0.2">
      <c r="A151" t="s">
        <v>20</v>
      </c>
      <c r="B151">
        <v>160</v>
      </c>
      <c r="C151" s="4">
        <f t="shared" si="4"/>
        <v>3.3271088671610195E-2</v>
      </c>
      <c r="D151" t="s">
        <v>14</v>
      </c>
      <c r="E151">
        <v>78</v>
      </c>
      <c r="F151" s="4">
        <f t="shared" si="5"/>
        <v>3.6591544538477419E-2</v>
      </c>
    </row>
    <row r="152" spans="1:6" x14ac:dyDescent="0.2">
      <c r="A152" t="s">
        <v>20</v>
      </c>
      <c r="B152">
        <v>80</v>
      </c>
      <c r="C152" s="4">
        <f t="shared" si="4"/>
        <v>1.6635544335805098E-2</v>
      </c>
      <c r="D152" t="s">
        <v>14</v>
      </c>
      <c r="E152">
        <v>79</v>
      </c>
      <c r="F152" s="4">
        <f t="shared" si="5"/>
        <v>3.7060666904355333E-2</v>
      </c>
    </row>
    <row r="153" spans="1:6" x14ac:dyDescent="0.2">
      <c r="A153" t="s">
        <v>20</v>
      </c>
      <c r="B153">
        <v>1690</v>
      </c>
      <c r="C153" s="4">
        <f t="shared" si="4"/>
        <v>0.35142587409388271</v>
      </c>
      <c r="D153" t="s">
        <v>14</v>
      </c>
      <c r="E153">
        <v>80</v>
      </c>
      <c r="F153" s="4">
        <f t="shared" si="5"/>
        <v>3.7529789270233246E-2</v>
      </c>
    </row>
    <row r="154" spans="1:6" x14ac:dyDescent="0.2">
      <c r="A154" t="s">
        <v>20</v>
      </c>
      <c r="B154">
        <v>2107</v>
      </c>
      <c r="C154" s="4">
        <f t="shared" si="4"/>
        <v>0.4381386489442668</v>
      </c>
      <c r="D154" t="s">
        <v>14</v>
      </c>
      <c r="E154">
        <v>80</v>
      </c>
      <c r="F154" s="4">
        <f t="shared" si="5"/>
        <v>3.7529789270233246E-2</v>
      </c>
    </row>
    <row r="155" spans="1:6" x14ac:dyDescent="0.2">
      <c r="A155" t="s">
        <v>20</v>
      </c>
      <c r="B155">
        <v>220</v>
      </c>
      <c r="C155" s="4">
        <f t="shared" si="4"/>
        <v>4.5747746923464019E-2</v>
      </c>
      <c r="D155" t="s">
        <v>14</v>
      </c>
      <c r="E155">
        <v>82</v>
      </c>
      <c r="F155" s="4">
        <f t="shared" si="5"/>
        <v>3.8468034001989081E-2</v>
      </c>
    </row>
    <row r="156" spans="1:6" x14ac:dyDescent="0.2">
      <c r="A156" t="s">
        <v>20</v>
      </c>
      <c r="B156">
        <v>186</v>
      </c>
      <c r="C156" s="4">
        <f t="shared" si="4"/>
        <v>3.8677640580746853E-2</v>
      </c>
      <c r="D156" t="s">
        <v>14</v>
      </c>
      <c r="E156">
        <v>83</v>
      </c>
      <c r="F156" s="4">
        <f t="shared" si="5"/>
        <v>3.8937156367866994E-2</v>
      </c>
    </row>
    <row r="157" spans="1:6" x14ac:dyDescent="0.2">
      <c r="A157" t="s">
        <v>20</v>
      </c>
      <c r="B157">
        <v>381</v>
      </c>
      <c r="C157" s="4">
        <f t="shared" si="4"/>
        <v>7.9226779899271779E-2</v>
      </c>
      <c r="D157" t="s">
        <v>14</v>
      </c>
      <c r="E157">
        <v>83</v>
      </c>
      <c r="F157" s="4">
        <f t="shared" si="5"/>
        <v>3.8937156367866994E-2</v>
      </c>
    </row>
    <row r="158" spans="1:6" x14ac:dyDescent="0.2">
      <c r="A158" t="s">
        <v>20</v>
      </c>
      <c r="B158">
        <v>261</v>
      </c>
      <c r="C158" s="4">
        <f t="shared" si="4"/>
        <v>5.4273463395564131E-2</v>
      </c>
      <c r="D158" t="s">
        <v>14</v>
      </c>
      <c r="E158">
        <v>84</v>
      </c>
      <c r="F158" s="4">
        <f t="shared" si="5"/>
        <v>3.9406278733744908E-2</v>
      </c>
    </row>
    <row r="159" spans="1:6" x14ac:dyDescent="0.2">
      <c r="A159" t="s">
        <v>20</v>
      </c>
      <c r="B159">
        <v>27</v>
      </c>
      <c r="C159" s="4">
        <f t="shared" si="4"/>
        <v>5.6144962133342202E-3</v>
      </c>
      <c r="D159" t="s">
        <v>14</v>
      </c>
      <c r="E159">
        <v>86</v>
      </c>
      <c r="F159" s="4">
        <f t="shared" si="5"/>
        <v>4.0344523465500742E-2</v>
      </c>
    </row>
    <row r="160" spans="1:6" x14ac:dyDescent="0.2">
      <c r="A160" t="s">
        <v>20</v>
      </c>
      <c r="B160">
        <v>336</v>
      </c>
      <c r="C160" s="4">
        <f t="shared" si="4"/>
        <v>6.9869286210381409E-2</v>
      </c>
      <c r="D160" t="s">
        <v>14</v>
      </c>
      <c r="E160">
        <v>86</v>
      </c>
      <c r="F160" s="4">
        <f t="shared" si="5"/>
        <v>4.0344523465500742E-2</v>
      </c>
    </row>
    <row r="161" spans="1:6" x14ac:dyDescent="0.2">
      <c r="A161" t="s">
        <v>20</v>
      </c>
      <c r="B161">
        <v>1152</v>
      </c>
      <c r="C161" s="4">
        <f t="shared" si="4"/>
        <v>0.23955183843559341</v>
      </c>
      <c r="D161" t="s">
        <v>14</v>
      </c>
      <c r="E161">
        <v>86</v>
      </c>
      <c r="F161" s="4">
        <f t="shared" si="5"/>
        <v>4.0344523465500742E-2</v>
      </c>
    </row>
    <row r="162" spans="1:6" x14ac:dyDescent="0.2">
      <c r="A162" t="s">
        <v>20</v>
      </c>
      <c r="B162">
        <v>296</v>
      </c>
      <c r="C162" s="4">
        <f t="shared" si="4"/>
        <v>6.1551514042478862E-2</v>
      </c>
      <c r="D162" t="s">
        <v>14</v>
      </c>
      <c r="E162">
        <v>87</v>
      </c>
      <c r="F162" s="4">
        <f t="shared" si="5"/>
        <v>4.0813645831378656E-2</v>
      </c>
    </row>
    <row r="163" spans="1:6" x14ac:dyDescent="0.2">
      <c r="A163" t="s">
        <v>20</v>
      </c>
      <c r="B163">
        <v>2220</v>
      </c>
      <c r="C163" s="4">
        <f t="shared" si="4"/>
        <v>0.46163635531859148</v>
      </c>
      <c r="D163" t="s">
        <v>14</v>
      </c>
      <c r="E163">
        <v>88</v>
      </c>
      <c r="F163" s="4">
        <f t="shared" si="5"/>
        <v>4.128276819725657E-2</v>
      </c>
    </row>
    <row r="164" spans="1:6" x14ac:dyDescent="0.2">
      <c r="A164" t="s">
        <v>20</v>
      </c>
      <c r="B164">
        <v>107</v>
      </c>
      <c r="C164" s="4">
        <f t="shared" si="4"/>
        <v>2.225004054913932E-2</v>
      </c>
      <c r="D164" t="s">
        <v>14</v>
      </c>
      <c r="E164">
        <v>91</v>
      </c>
      <c r="F164" s="4">
        <f t="shared" si="5"/>
        <v>4.2690135294890318E-2</v>
      </c>
    </row>
    <row r="165" spans="1:6" x14ac:dyDescent="0.2">
      <c r="A165" t="s">
        <v>20</v>
      </c>
      <c r="B165">
        <v>94</v>
      </c>
      <c r="C165" s="4">
        <f t="shared" si="4"/>
        <v>1.9546764594570991E-2</v>
      </c>
      <c r="D165" t="s">
        <v>14</v>
      </c>
      <c r="E165">
        <v>92</v>
      </c>
      <c r="F165" s="4">
        <f t="shared" si="5"/>
        <v>4.3159257660768238E-2</v>
      </c>
    </row>
    <row r="166" spans="1:6" x14ac:dyDescent="0.2">
      <c r="A166" t="s">
        <v>20</v>
      </c>
      <c r="B166">
        <v>186</v>
      </c>
      <c r="C166" s="4">
        <f t="shared" si="4"/>
        <v>3.8677640580746853E-2</v>
      </c>
      <c r="D166" t="s">
        <v>14</v>
      </c>
      <c r="E166">
        <v>92</v>
      </c>
      <c r="F166" s="4">
        <f t="shared" si="5"/>
        <v>4.3159257660768238E-2</v>
      </c>
    </row>
    <row r="167" spans="1:6" x14ac:dyDescent="0.2">
      <c r="A167" t="s">
        <v>20</v>
      </c>
      <c r="B167">
        <v>2266</v>
      </c>
      <c r="C167" s="4">
        <f t="shared" si="4"/>
        <v>0.47120179331167938</v>
      </c>
      <c r="D167" t="s">
        <v>14</v>
      </c>
      <c r="E167">
        <v>92</v>
      </c>
      <c r="F167" s="4">
        <f t="shared" si="5"/>
        <v>4.3159257660768238E-2</v>
      </c>
    </row>
    <row r="168" spans="1:6" x14ac:dyDescent="0.2">
      <c r="A168" t="s">
        <v>20</v>
      </c>
      <c r="B168">
        <v>134</v>
      </c>
      <c r="C168" s="4">
        <f t="shared" si="4"/>
        <v>2.7864536762473538E-2</v>
      </c>
      <c r="D168" t="s">
        <v>14</v>
      </c>
      <c r="E168">
        <v>94</v>
      </c>
      <c r="F168" s="4">
        <f t="shared" si="5"/>
        <v>4.4097502392524066E-2</v>
      </c>
    </row>
    <row r="169" spans="1:6" x14ac:dyDescent="0.2">
      <c r="A169" t="s">
        <v>20</v>
      </c>
      <c r="B169">
        <v>554</v>
      </c>
      <c r="C169" s="4">
        <f t="shared" si="4"/>
        <v>0.1152011445254503</v>
      </c>
      <c r="D169" t="s">
        <v>14</v>
      </c>
      <c r="E169">
        <v>94</v>
      </c>
      <c r="F169" s="4">
        <f t="shared" si="5"/>
        <v>4.4097502392524066E-2</v>
      </c>
    </row>
    <row r="170" spans="1:6" x14ac:dyDescent="0.2">
      <c r="A170" t="s">
        <v>20</v>
      </c>
      <c r="B170">
        <v>147</v>
      </c>
      <c r="C170" s="4">
        <f t="shared" si="4"/>
        <v>3.0567812717041867E-2</v>
      </c>
      <c r="D170" t="s">
        <v>14</v>
      </c>
      <c r="E170">
        <v>100</v>
      </c>
      <c r="F170" s="4">
        <f t="shared" si="5"/>
        <v>4.6912236587791561E-2</v>
      </c>
    </row>
    <row r="171" spans="1:6" x14ac:dyDescent="0.2">
      <c r="A171" t="s">
        <v>20</v>
      </c>
      <c r="B171">
        <v>89</v>
      </c>
      <c r="C171" s="4">
        <f t="shared" si="4"/>
        <v>1.8507043073583172E-2</v>
      </c>
      <c r="D171" t="s">
        <v>14</v>
      </c>
      <c r="E171">
        <v>101</v>
      </c>
      <c r="F171" s="4">
        <f t="shared" si="5"/>
        <v>4.7381358953669475E-2</v>
      </c>
    </row>
    <row r="172" spans="1:6" x14ac:dyDescent="0.2">
      <c r="A172" t="s">
        <v>20</v>
      </c>
      <c r="B172">
        <v>1137</v>
      </c>
      <c r="C172" s="4">
        <f t="shared" si="4"/>
        <v>0.23643267387262995</v>
      </c>
      <c r="D172" t="s">
        <v>14</v>
      </c>
      <c r="E172">
        <v>102</v>
      </c>
      <c r="F172" s="4">
        <f t="shared" si="5"/>
        <v>4.7850481319547389E-2</v>
      </c>
    </row>
    <row r="173" spans="1:6" x14ac:dyDescent="0.2">
      <c r="A173" t="s">
        <v>20</v>
      </c>
      <c r="B173">
        <v>164</v>
      </c>
      <c r="C173" s="4">
        <f t="shared" si="4"/>
        <v>3.4102865888400453E-2</v>
      </c>
      <c r="D173" t="s">
        <v>14</v>
      </c>
      <c r="E173">
        <v>104</v>
      </c>
      <c r="F173" s="4">
        <f t="shared" si="5"/>
        <v>4.8788726051303223E-2</v>
      </c>
    </row>
    <row r="174" spans="1:6" x14ac:dyDescent="0.2">
      <c r="A174" t="s">
        <v>20</v>
      </c>
      <c r="B174">
        <v>83</v>
      </c>
      <c r="C174" s="4">
        <f t="shared" si="4"/>
        <v>1.7259377248397788E-2</v>
      </c>
      <c r="D174" t="s">
        <v>14</v>
      </c>
      <c r="E174">
        <v>105</v>
      </c>
      <c r="F174" s="4">
        <f t="shared" si="5"/>
        <v>4.9257848417181137E-2</v>
      </c>
    </row>
    <row r="175" spans="1:6" x14ac:dyDescent="0.2">
      <c r="A175" t="s">
        <v>20</v>
      </c>
      <c r="B175">
        <v>484</v>
      </c>
      <c r="C175" s="4">
        <f t="shared" si="4"/>
        <v>0.10064504323162084</v>
      </c>
      <c r="D175" t="s">
        <v>14</v>
      </c>
      <c r="E175">
        <v>105</v>
      </c>
      <c r="F175" s="4">
        <f t="shared" si="5"/>
        <v>4.9257848417181137E-2</v>
      </c>
    </row>
    <row r="176" spans="1:6" x14ac:dyDescent="0.2">
      <c r="A176" t="s">
        <v>20</v>
      </c>
      <c r="B176">
        <v>92</v>
      </c>
      <c r="C176" s="4">
        <f t="shared" si="4"/>
        <v>1.9130875986175862E-2</v>
      </c>
      <c r="D176" t="s">
        <v>14</v>
      </c>
      <c r="E176">
        <v>106</v>
      </c>
      <c r="F176" s="4">
        <f t="shared" si="5"/>
        <v>4.972697078305905E-2</v>
      </c>
    </row>
    <row r="177" spans="1:6" x14ac:dyDescent="0.2">
      <c r="A177" t="s">
        <v>20</v>
      </c>
      <c r="B177">
        <v>87</v>
      </c>
      <c r="C177" s="4">
        <f t="shared" si="4"/>
        <v>1.8091154465188043E-2</v>
      </c>
      <c r="D177" t="s">
        <v>14</v>
      </c>
      <c r="E177">
        <v>107</v>
      </c>
      <c r="F177" s="4">
        <f t="shared" si="5"/>
        <v>5.0196093148936971E-2</v>
      </c>
    </row>
    <row r="178" spans="1:6" x14ac:dyDescent="0.2">
      <c r="A178" t="s">
        <v>20</v>
      </c>
      <c r="B178">
        <v>48</v>
      </c>
      <c r="C178" s="4">
        <f t="shared" si="4"/>
        <v>9.9813266014830582E-3</v>
      </c>
      <c r="D178" t="s">
        <v>14</v>
      </c>
      <c r="E178">
        <v>108</v>
      </c>
      <c r="F178" s="4">
        <f t="shared" si="5"/>
        <v>5.0665215514814885E-2</v>
      </c>
    </row>
    <row r="179" spans="1:6" x14ac:dyDescent="0.2">
      <c r="A179" t="s">
        <v>20</v>
      </c>
      <c r="B179">
        <v>1605</v>
      </c>
      <c r="C179" s="4">
        <f t="shared" si="4"/>
        <v>0.3337506082370898</v>
      </c>
      <c r="D179" t="s">
        <v>14</v>
      </c>
      <c r="E179">
        <v>111</v>
      </c>
      <c r="F179" s="4">
        <f t="shared" si="5"/>
        <v>5.2072582612448633E-2</v>
      </c>
    </row>
    <row r="180" spans="1:6" x14ac:dyDescent="0.2">
      <c r="A180" t="s">
        <v>20</v>
      </c>
      <c r="B180">
        <v>102</v>
      </c>
      <c r="C180" s="4">
        <f t="shared" si="4"/>
        <v>2.12103190281515E-2</v>
      </c>
      <c r="D180" t="s">
        <v>14</v>
      </c>
      <c r="E180">
        <v>112</v>
      </c>
      <c r="F180" s="4">
        <f t="shared" si="5"/>
        <v>5.2541704978326546E-2</v>
      </c>
    </row>
    <row r="181" spans="1:6" x14ac:dyDescent="0.2">
      <c r="A181" t="s">
        <v>20</v>
      </c>
      <c r="B181">
        <v>409</v>
      </c>
      <c r="C181" s="4">
        <f t="shared" si="4"/>
        <v>8.5049220416803559E-2</v>
      </c>
      <c r="D181" t="s">
        <v>14</v>
      </c>
      <c r="E181">
        <v>112</v>
      </c>
      <c r="F181" s="4">
        <f t="shared" si="5"/>
        <v>5.2541704978326546E-2</v>
      </c>
    </row>
    <row r="182" spans="1:6" x14ac:dyDescent="0.2">
      <c r="A182" t="s">
        <v>20</v>
      </c>
      <c r="B182">
        <v>254</v>
      </c>
      <c r="C182" s="4">
        <f t="shared" si="4"/>
        <v>5.2817853266181186E-2</v>
      </c>
      <c r="D182" t="s">
        <v>14</v>
      </c>
      <c r="E182">
        <v>113</v>
      </c>
      <c r="F182" s="4">
        <f t="shared" si="5"/>
        <v>5.301082734420446E-2</v>
      </c>
    </row>
    <row r="183" spans="1:6" x14ac:dyDescent="0.2">
      <c r="A183" t="s">
        <v>20</v>
      </c>
      <c r="B183">
        <v>128</v>
      </c>
      <c r="C183" s="4">
        <f t="shared" si="4"/>
        <v>2.6616870937288158E-2</v>
      </c>
      <c r="D183" t="s">
        <v>14</v>
      </c>
      <c r="E183">
        <v>114</v>
      </c>
      <c r="F183" s="4">
        <f t="shared" si="5"/>
        <v>5.3479949710082381E-2</v>
      </c>
    </row>
    <row r="184" spans="1:6" x14ac:dyDescent="0.2">
      <c r="A184" t="s">
        <v>20</v>
      </c>
      <c r="B184">
        <v>2475</v>
      </c>
      <c r="C184" s="4">
        <f t="shared" si="4"/>
        <v>0.51466215288897021</v>
      </c>
      <c r="D184" t="s">
        <v>14</v>
      </c>
      <c r="E184">
        <v>115</v>
      </c>
      <c r="F184" s="4">
        <f t="shared" si="5"/>
        <v>5.3949072075960294E-2</v>
      </c>
    </row>
    <row r="185" spans="1:6" x14ac:dyDescent="0.2">
      <c r="A185" t="s">
        <v>20</v>
      </c>
      <c r="B185">
        <v>246</v>
      </c>
      <c r="C185" s="4">
        <f t="shared" si="4"/>
        <v>5.1154298832600677E-2</v>
      </c>
      <c r="D185" t="s">
        <v>14</v>
      </c>
      <c r="E185">
        <v>117</v>
      </c>
      <c r="F185" s="4">
        <f t="shared" si="5"/>
        <v>5.4887316807716122E-2</v>
      </c>
    </row>
    <row r="186" spans="1:6" x14ac:dyDescent="0.2">
      <c r="A186" t="s">
        <v>20</v>
      </c>
      <c r="B186">
        <v>1697</v>
      </c>
      <c r="C186" s="4">
        <f t="shared" si="4"/>
        <v>0.35288148422326565</v>
      </c>
      <c r="D186" t="s">
        <v>14</v>
      </c>
      <c r="E186">
        <v>118</v>
      </c>
      <c r="F186" s="4">
        <f t="shared" si="5"/>
        <v>5.5356439173594042E-2</v>
      </c>
    </row>
    <row r="187" spans="1:6" x14ac:dyDescent="0.2">
      <c r="A187" t="s">
        <v>20</v>
      </c>
      <c r="B187">
        <v>142</v>
      </c>
      <c r="C187" s="4">
        <f t="shared" si="4"/>
        <v>2.9528091196054047E-2</v>
      </c>
      <c r="D187" t="s">
        <v>14</v>
      </c>
      <c r="E187">
        <v>120</v>
      </c>
      <c r="F187" s="4">
        <f t="shared" si="5"/>
        <v>5.629468390534987E-2</v>
      </c>
    </row>
    <row r="188" spans="1:6" x14ac:dyDescent="0.2">
      <c r="A188" t="s">
        <v>20</v>
      </c>
      <c r="B188">
        <v>165</v>
      </c>
      <c r="C188" s="4">
        <f t="shared" si="4"/>
        <v>3.4310810192598018E-2</v>
      </c>
      <c r="D188" t="s">
        <v>14</v>
      </c>
      <c r="E188">
        <v>120</v>
      </c>
      <c r="F188" s="4">
        <f t="shared" si="5"/>
        <v>5.629468390534987E-2</v>
      </c>
    </row>
    <row r="189" spans="1:6" x14ac:dyDescent="0.2">
      <c r="A189" t="s">
        <v>20</v>
      </c>
      <c r="B189">
        <v>198</v>
      </c>
      <c r="C189" s="4">
        <f t="shared" si="4"/>
        <v>4.117297223111762E-2</v>
      </c>
      <c r="D189" t="s">
        <v>14</v>
      </c>
      <c r="E189">
        <v>121</v>
      </c>
      <c r="F189" s="4">
        <f t="shared" si="5"/>
        <v>5.676380627122779E-2</v>
      </c>
    </row>
    <row r="190" spans="1:6" x14ac:dyDescent="0.2">
      <c r="A190" t="s">
        <v>20</v>
      </c>
      <c r="B190">
        <v>2551</v>
      </c>
      <c r="C190" s="4">
        <f t="shared" si="4"/>
        <v>0.53046592000798509</v>
      </c>
      <c r="D190" t="s">
        <v>14</v>
      </c>
      <c r="E190">
        <v>127</v>
      </c>
      <c r="F190" s="4">
        <f t="shared" si="5"/>
        <v>5.9578540466495279E-2</v>
      </c>
    </row>
    <row r="191" spans="1:6" x14ac:dyDescent="0.2">
      <c r="A191" t="s">
        <v>20</v>
      </c>
      <c r="B191">
        <v>126</v>
      </c>
      <c r="C191" s="4">
        <f t="shared" si="4"/>
        <v>2.6200982328893029E-2</v>
      </c>
      <c r="D191" t="s">
        <v>14</v>
      </c>
      <c r="E191">
        <v>128</v>
      </c>
      <c r="F191" s="4">
        <f t="shared" si="5"/>
        <v>6.0047662832373193E-2</v>
      </c>
    </row>
    <row r="192" spans="1:6" x14ac:dyDescent="0.2">
      <c r="A192" t="s">
        <v>20</v>
      </c>
      <c r="B192">
        <v>238</v>
      </c>
      <c r="C192" s="4">
        <f t="shared" si="4"/>
        <v>4.9490744399020167E-2</v>
      </c>
      <c r="D192" t="s">
        <v>14</v>
      </c>
      <c r="E192">
        <v>130</v>
      </c>
      <c r="F192" s="4">
        <f t="shared" si="5"/>
        <v>6.0985907564129027E-2</v>
      </c>
    </row>
    <row r="193" spans="1:6" x14ac:dyDescent="0.2">
      <c r="A193" t="s">
        <v>20</v>
      </c>
      <c r="B193">
        <v>143</v>
      </c>
      <c r="C193" s="4">
        <f t="shared" si="4"/>
        <v>2.9736035500251612E-2</v>
      </c>
      <c r="D193" t="s">
        <v>14</v>
      </c>
      <c r="E193">
        <v>131</v>
      </c>
      <c r="F193" s="4">
        <f t="shared" si="5"/>
        <v>6.1455029930006941E-2</v>
      </c>
    </row>
    <row r="194" spans="1:6" x14ac:dyDescent="0.2">
      <c r="A194" t="s">
        <v>20</v>
      </c>
      <c r="B194">
        <v>199</v>
      </c>
      <c r="C194" s="4">
        <f t="shared" si="4"/>
        <v>4.1380916535315178E-2</v>
      </c>
      <c r="D194" t="s">
        <v>14</v>
      </c>
      <c r="E194">
        <v>132</v>
      </c>
      <c r="F194" s="4">
        <f t="shared" si="5"/>
        <v>6.1924152295884861E-2</v>
      </c>
    </row>
    <row r="195" spans="1:6" x14ac:dyDescent="0.2">
      <c r="A195" t="s">
        <v>20</v>
      </c>
      <c r="B195">
        <v>70</v>
      </c>
      <c r="C195" s="4">
        <f t="shared" ref="C195:C258" si="6">(B195*100)/$H$1</f>
        <v>1.4556101293829461E-2</v>
      </c>
      <c r="D195" t="s">
        <v>14</v>
      </c>
      <c r="E195">
        <v>133</v>
      </c>
      <c r="F195" s="4">
        <f t="shared" ref="F195:F258" si="7">(E195*100)/$I$1</f>
        <v>6.2393274661762775E-2</v>
      </c>
    </row>
    <row r="196" spans="1:6" x14ac:dyDescent="0.2">
      <c r="A196" t="s">
        <v>20</v>
      </c>
      <c r="B196">
        <v>1385</v>
      </c>
      <c r="C196" s="4">
        <f t="shared" si="6"/>
        <v>0.28800286131362574</v>
      </c>
      <c r="D196" t="s">
        <v>14</v>
      </c>
      <c r="E196">
        <v>133</v>
      </c>
      <c r="F196" s="4">
        <f t="shared" si="7"/>
        <v>6.2393274661762775E-2</v>
      </c>
    </row>
    <row r="197" spans="1:6" x14ac:dyDescent="0.2">
      <c r="A197" t="s">
        <v>20</v>
      </c>
      <c r="B197">
        <v>180</v>
      </c>
      <c r="C197" s="4">
        <f t="shared" si="6"/>
        <v>3.7429974755561472E-2</v>
      </c>
      <c r="D197" t="s">
        <v>14</v>
      </c>
      <c r="E197">
        <v>136</v>
      </c>
      <c r="F197" s="4">
        <f t="shared" si="7"/>
        <v>6.3800641759396523E-2</v>
      </c>
    </row>
    <row r="198" spans="1:6" x14ac:dyDescent="0.2">
      <c r="A198" t="s">
        <v>20</v>
      </c>
      <c r="B198">
        <v>107</v>
      </c>
      <c r="C198" s="4">
        <f t="shared" si="6"/>
        <v>2.225004054913932E-2</v>
      </c>
      <c r="D198" t="s">
        <v>14</v>
      </c>
      <c r="E198">
        <v>137</v>
      </c>
      <c r="F198" s="4">
        <f t="shared" si="7"/>
        <v>6.4269764125274437E-2</v>
      </c>
    </row>
    <row r="199" spans="1:6" x14ac:dyDescent="0.2">
      <c r="A199" t="s">
        <v>20</v>
      </c>
      <c r="B199">
        <v>4006</v>
      </c>
      <c r="C199" s="4">
        <f t="shared" si="6"/>
        <v>0.83302488261544028</v>
      </c>
      <c r="D199" t="s">
        <v>14</v>
      </c>
      <c r="E199">
        <v>141</v>
      </c>
      <c r="F199" s="4">
        <f t="shared" si="7"/>
        <v>6.6146253588786105E-2</v>
      </c>
    </row>
    <row r="200" spans="1:6" x14ac:dyDescent="0.2">
      <c r="A200" t="s">
        <v>20</v>
      </c>
      <c r="B200">
        <v>275</v>
      </c>
      <c r="C200" s="4">
        <f t="shared" si="6"/>
        <v>5.7184683654330028E-2</v>
      </c>
      <c r="D200" t="s">
        <v>14</v>
      </c>
      <c r="E200">
        <v>143</v>
      </c>
      <c r="F200" s="4">
        <f t="shared" si="7"/>
        <v>6.7084498320541933E-2</v>
      </c>
    </row>
    <row r="201" spans="1:6" x14ac:dyDescent="0.2">
      <c r="A201" t="s">
        <v>20</v>
      </c>
      <c r="B201">
        <v>43</v>
      </c>
      <c r="C201" s="4">
        <f t="shared" si="6"/>
        <v>8.9416050804952407E-3</v>
      </c>
      <c r="D201" t="s">
        <v>14</v>
      </c>
      <c r="E201">
        <v>147</v>
      </c>
      <c r="F201" s="4">
        <f t="shared" si="7"/>
        <v>6.8960987784053587E-2</v>
      </c>
    </row>
    <row r="202" spans="1:6" x14ac:dyDescent="0.2">
      <c r="A202" t="s">
        <v>20</v>
      </c>
      <c r="B202">
        <v>97</v>
      </c>
      <c r="C202" s="4">
        <f t="shared" si="6"/>
        <v>2.0170597507163681E-2</v>
      </c>
      <c r="D202" t="s">
        <v>14</v>
      </c>
      <c r="E202">
        <v>151</v>
      </c>
      <c r="F202" s="4">
        <f t="shared" si="7"/>
        <v>7.0837477247565256E-2</v>
      </c>
    </row>
    <row r="203" spans="1:6" x14ac:dyDescent="0.2">
      <c r="A203" t="s">
        <v>20</v>
      </c>
      <c r="B203">
        <v>156</v>
      </c>
      <c r="C203" s="4">
        <f t="shared" si="6"/>
        <v>3.2439311454819944E-2</v>
      </c>
      <c r="D203" t="s">
        <v>14</v>
      </c>
      <c r="E203">
        <v>154</v>
      </c>
      <c r="F203" s="4">
        <f t="shared" si="7"/>
        <v>7.2244844345198997E-2</v>
      </c>
    </row>
    <row r="204" spans="1:6" x14ac:dyDescent="0.2">
      <c r="A204" t="s">
        <v>20</v>
      </c>
      <c r="B204">
        <v>189</v>
      </c>
      <c r="C204" s="4">
        <f t="shared" si="6"/>
        <v>3.9301473493339546E-2</v>
      </c>
      <c r="D204" t="s">
        <v>14</v>
      </c>
      <c r="E204">
        <v>156</v>
      </c>
      <c r="F204" s="4">
        <f t="shared" si="7"/>
        <v>7.3183089076954838E-2</v>
      </c>
    </row>
    <row r="205" spans="1:6" x14ac:dyDescent="0.2">
      <c r="A205" t="s">
        <v>20</v>
      </c>
      <c r="B205">
        <v>3059</v>
      </c>
      <c r="C205" s="4">
        <f t="shared" si="6"/>
        <v>0.63610162654034741</v>
      </c>
      <c r="D205" t="s">
        <v>14</v>
      </c>
      <c r="E205">
        <v>157</v>
      </c>
      <c r="F205" s="4">
        <f t="shared" si="7"/>
        <v>7.3652211442832752E-2</v>
      </c>
    </row>
    <row r="206" spans="1:6" x14ac:dyDescent="0.2">
      <c r="A206" t="s">
        <v>20</v>
      </c>
      <c r="B206">
        <v>92</v>
      </c>
      <c r="C206" s="4">
        <f t="shared" si="6"/>
        <v>1.9130875986175862E-2</v>
      </c>
      <c r="D206" t="s">
        <v>14</v>
      </c>
      <c r="E206">
        <v>162</v>
      </c>
      <c r="F206" s="4">
        <f t="shared" si="7"/>
        <v>7.599782327222232E-2</v>
      </c>
    </row>
    <row r="207" spans="1:6" x14ac:dyDescent="0.2">
      <c r="A207" t="s">
        <v>20</v>
      </c>
      <c r="B207">
        <v>86</v>
      </c>
      <c r="C207" s="4">
        <f t="shared" si="6"/>
        <v>1.7883210160990481E-2</v>
      </c>
      <c r="D207" t="s">
        <v>14</v>
      </c>
      <c r="E207">
        <v>168</v>
      </c>
      <c r="F207" s="4">
        <f t="shared" si="7"/>
        <v>7.8812557467489816E-2</v>
      </c>
    </row>
    <row r="208" spans="1:6" x14ac:dyDescent="0.2">
      <c r="A208" t="s">
        <v>20</v>
      </c>
      <c r="B208">
        <v>88</v>
      </c>
      <c r="C208" s="4">
        <f t="shared" si="6"/>
        <v>1.8299098769385607E-2</v>
      </c>
      <c r="D208" t="s">
        <v>14</v>
      </c>
      <c r="E208">
        <v>180</v>
      </c>
      <c r="F208" s="4">
        <f t="shared" si="7"/>
        <v>8.4442025858024808E-2</v>
      </c>
    </row>
    <row r="209" spans="1:6" x14ac:dyDescent="0.2">
      <c r="A209" t="s">
        <v>20</v>
      </c>
      <c r="B209">
        <v>6406</v>
      </c>
      <c r="C209" s="4">
        <f t="shared" si="6"/>
        <v>1.3320912126895932</v>
      </c>
      <c r="D209" t="s">
        <v>14</v>
      </c>
      <c r="E209">
        <v>181</v>
      </c>
      <c r="F209" s="4">
        <f t="shared" si="7"/>
        <v>8.4911148223902722E-2</v>
      </c>
    </row>
    <row r="210" spans="1:6" x14ac:dyDescent="0.2">
      <c r="A210" t="s">
        <v>20</v>
      </c>
      <c r="B210">
        <v>34</v>
      </c>
      <c r="C210" s="4">
        <f t="shared" si="6"/>
        <v>7.0701063427171668E-3</v>
      </c>
      <c r="D210" t="s">
        <v>14</v>
      </c>
      <c r="E210">
        <v>183</v>
      </c>
      <c r="F210" s="4">
        <f t="shared" si="7"/>
        <v>8.5849392955658549E-2</v>
      </c>
    </row>
    <row r="211" spans="1:6" x14ac:dyDescent="0.2">
      <c r="A211" t="s">
        <v>20</v>
      </c>
      <c r="B211">
        <v>86</v>
      </c>
      <c r="C211" s="4">
        <f t="shared" si="6"/>
        <v>1.7883210160990481E-2</v>
      </c>
      <c r="D211" t="s">
        <v>14</v>
      </c>
      <c r="E211">
        <v>186</v>
      </c>
      <c r="F211" s="4">
        <f t="shared" si="7"/>
        <v>8.7256760053292304E-2</v>
      </c>
    </row>
    <row r="212" spans="1:6" x14ac:dyDescent="0.2">
      <c r="A212" t="s">
        <v>20</v>
      </c>
      <c r="B212">
        <v>253</v>
      </c>
      <c r="C212" s="4">
        <f t="shared" si="6"/>
        <v>5.2609908961983622E-2</v>
      </c>
      <c r="D212" t="s">
        <v>14</v>
      </c>
      <c r="E212">
        <v>191</v>
      </c>
      <c r="F212" s="4">
        <f t="shared" si="7"/>
        <v>8.9602371882681872E-2</v>
      </c>
    </row>
    <row r="213" spans="1:6" x14ac:dyDescent="0.2">
      <c r="A213" t="s">
        <v>20</v>
      </c>
      <c r="B213">
        <v>1572</v>
      </c>
      <c r="C213" s="4">
        <f t="shared" si="6"/>
        <v>0.32688844619857016</v>
      </c>
      <c r="D213" t="s">
        <v>14</v>
      </c>
      <c r="E213">
        <v>191</v>
      </c>
      <c r="F213" s="4">
        <f t="shared" si="7"/>
        <v>8.9602371882681872E-2</v>
      </c>
    </row>
    <row r="214" spans="1:6" x14ac:dyDescent="0.2">
      <c r="A214" t="s">
        <v>20</v>
      </c>
      <c r="B214">
        <v>1249</v>
      </c>
      <c r="C214" s="4">
        <f t="shared" si="6"/>
        <v>0.25972243594275707</v>
      </c>
      <c r="D214" t="s">
        <v>14</v>
      </c>
      <c r="E214">
        <v>200</v>
      </c>
      <c r="F214" s="4">
        <f t="shared" si="7"/>
        <v>9.3824473175583123E-2</v>
      </c>
    </row>
    <row r="215" spans="1:6" x14ac:dyDescent="0.2">
      <c r="A215" t="s">
        <v>20</v>
      </c>
      <c r="B215">
        <v>64</v>
      </c>
      <c r="C215" s="4">
        <f t="shared" si="6"/>
        <v>1.3308435468644079E-2</v>
      </c>
      <c r="D215" t="s">
        <v>14</v>
      </c>
      <c r="E215">
        <v>210</v>
      </c>
      <c r="F215" s="4">
        <f t="shared" si="7"/>
        <v>9.8515696834362274E-2</v>
      </c>
    </row>
    <row r="216" spans="1:6" x14ac:dyDescent="0.2">
      <c r="A216" t="s">
        <v>20</v>
      </c>
      <c r="B216">
        <v>498</v>
      </c>
      <c r="C216" s="4">
        <f t="shared" si="6"/>
        <v>0.10355626349038674</v>
      </c>
      <c r="D216" t="s">
        <v>14</v>
      </c>
      <c r="E216">
        <v>210</v>
      </c>
      <c r="F216" s="4">
        <f t="shared" si="7"/>
        <v>9.8515696834362274E-2</v>
      </c>
    </row>
    <row r="217" spans="1:6" x14ac:dyDescent="0.2">
      <c r="A217" t="s">
        <v>20</v>
      </c>
      <c r="B217">
        <v>2188</v>
      </c>
      <c r="C217" s="4">
        <f t="shared" si="6"/>
        <v>0.45498213758426942</v>
      </c>
      <c r="D217" t="s">
        <v>14</v>
      </c>
      <c r="E217">
        <v>225</v>
      </c>
      <c r="F217" s="4">
        <f t="shared" si="7"/>
        <v>0.10555253232253101</v>
      </c>
    </row>
    <row r="218" spans="1:6" x14ac:dyDescent="0.2">
      <c r="A218" t="s">
        <v>20</v>
      </c>
      <c r="B218">
        <v>131</v>
      </c>
      <c r="C218" s="4">
        <f t="shared" si="6"/>
        <v>2.7240703849880848E-2</v>
      </c>
      <c r="D218" t="s">
        <v>14</v>
      </c>
      <c r="E218">
        <v>226</v>
      </c>
      <c r="F218" s="4">
        <f t="shared" si="7"/>
        <v>0.10602165468840892</v>
      </c>
    </row>
    <row r="219" spans="1:6" x14ac:dyDescent="0.2">
      <c r="A219" t="s">
        <v>20</v>
      </c>
      <c r="B219">
        <v>1703</v>
      </c>
      <c r="C219" s="4">
        <f t="shared" si="6"/>
        <v>0.35412915004845102</v>
      </c>
      <c r="D219" t="s">
        <v>14</v>
      </c>
      <c r="E219">
        <v>243</v>
      </c>
      <c r="F219" s="4">
        <f t="shared" si="7"/>
        <v>0.11399673490833349</v>
      </c>
    </row>
    <row r="220" spans="1:6" x14ac:dyDescent="0.2">
      <c r="A220" t="s">
        <v>20</v>
      </c>
      <c r="B220">
        <v>1917</v>
      </c>
      <c r="C220" s="4">
        <f t="shared" si="6"/>
        <v>0.39862923114672966</v>
      </c>
      <c r="D220" t="s">
        <v>14</v>
      </c>
      <c r="E220">
        <v>243</v>
      </c>
      <c r="F220" s="4">
        <f t="shared" si="7"/>
        <v>0.11399673490833349</v>
      </c>
    </row>
    <row r="221" spans="1:6" x14ac:dyDescent="0.2">
      <c r="A221" t="s">
        <v>20</v>
      </c>
      <c r="B221">
        <v>131</v>
      </c>
      <c r="C221" s="4">
        <f t="shared" si="6"/>
        <v>2.7240703849880848E-2</v>
      </c>
      <c r="D221" t="s">
        <v>14</v>
      </c>
      <c r="E221">
        <v>245</v>
      </c>
      <c r="F221" s="4">
        <f t="shared" si="7"/>
        <v>0.11493497964008932</v>
      </c>
    </row>
    <row r="222" spans="1:6" x14ac:dyDescent="0.2">
      <c r="A222" t="s">
        <v>20</v>
      </c>
      <c r="B222">
        <v>1396</v>
      </c>
      <c r="C222" s="4">
        <f t="shared" si="6"/>
        <v>0.29029024865979897</v>
      </c>
      <c r="D222" t="s">
        <v>14</v>
      </c>
      <c r="E222">
        <v>245</v>
      </c>
      <c r="F222" s="4">
        <f t="shared" si="7"/>
        <v>0.11493497964008932</v>
      </c>
    </row>
    <row r="223" spans="1:6" x14ac:dyDescent="0.2">
      <c r="A223" t="s">
        <v>20</v>
      </c>
      <c r="B223">
        <v>268</v>
      </c>
      <c r="C223" s="4">
        <f t="shared" si="6"/>
        <v>5.5729073524947076E-2</v>
      </c>
      <c r="D223" t="s">
        <v>14</v>
      </c>
      <c r="E223">
        <v>248</v>
      </c>
      <c r="F223" s="4">
        <f t="shared" si="7"/>
        <v>0.11634234673772306</v>
      </c>
    </row>
    <row r="224" spans="1:6" x14ac:dyDescent="0.2">
      <c r="A224" t="s">
        <v>20</v>
      </c>
      <c r="B224">
        <v>432</v>
      </c>
      <c r="C224" s="4">
        <f t="shared" si="6"/>
        <v>8.9831939413347522E-2</v>
      </c>
      <c r="D224" t="s">
        <v>14</v>
      </c>
      <c r="E224">
        <v>252</v>
      </c>
      <c r="F224" s="4">
        <f t="shared" si="7"/>
        <v>0.11821883620123473</v>
      </c>
    </row>
    <row r="225" spans="1:6" x14ac:dyDescent="0.2">
      <c r="A225" t="s">
        <v>20</v>
      </c>
      <c r="B225">
        <v>50</v>
      </c>
      <c r="C225" s="4">
        <f t="shared" si="6"/>
        <v>1.0397215209878186E-2</v>
      </c>
      <c r="D225" t="s">
        <v>14</v>
      </c>
      <c r="E225">
        <v>253</v>
      </c>
      <c r="F225" s="4">
        <f t="shared" si="7"/>
        <v>0.11868795856711264</v>
      </c>
    </row>
    <row r="226" spans="1:6" x14ac:dyDescent="0.2">
      <c r="A226" t="s">
        <v>20</v>
      </c>
      <c r="B226">
        <v>5203</v>
      </c>
      <c r="C226" s="4">
        <f t="shared" si="6"/>
        <v>1.081934214739924</v>
      </c>
      <c r="D226" t="s">
        <v>14</v>
      </c>
      <c r="E226">
        <v>257</v>
      </c>
      <c r="F226" s="4">
        <f t="shared" si="7"/>
        <v>0.12056444803062431</v>
      </c>
    </row>
    <row r="227" spans="1:6" x14ac:dyDescent="0.2">
      <c r="A227" t="s">
        <v>20</v>
      </c>
      <c r="B227">
        <v>316</v>
      </c>
      <c r="C227" s="4">
        <f t="shared" si="6"/>
        <v>6.5710400126430132E-2</v>
      </c>
      <c r="D227" t="s">
        <v>14</v>
      </c>
      <c r="E227">
        <v>263</v>
      </c>
      <c r="F227" s="4">
        <f t="shared" si="7"/>
        <v>0.1233791822258918</v>
      </c>
    </row>
    <row r="228" spans="1:6" x14ac:dyDescent="0.2">
      <c r="A228" t="s">
        <v>20</v>
      </c>
      <c r="B228">
        <v>164</v>
      </c>
      <c r="C228" s="4">
        <f t="shared" si="6"/>
        <v>3.4102865888400453E-2</v>
      </c>
      <c r="D228" t="s">
        <v>14</v>
      </c>
      <c r="E228">
        <v>296</v>
      </c>
      <c r="F228" s="4">
        <f t="shared" si="7"/>
        <v>0.13886022029986303</v>
      </c>
    </row>
    <row r="229" spans="1:6" x14ac:dyDescent="0.2">
      <c r="A229" t="s">
        <v>20</v>
      </c>
      <c r="B229">
        <v>76</v>
      </c>
      <c r="C229" s="4">
        <f t="shared" si="6"/>
        <v>1.5803767119014843E-2</v>
      </c>
      <c r="D229" t="s">
        <v>14</v>
      </c>
      <c r="E229">
        <v>326</v>
      </c>
      <c r="F229" s="4">
        <f t="shared" si="7"/>
        <v>0.1529338912762005</v>
      </c>
    </row>
    <row r="230" spans="1:6" x14ac:dyDescent="0.2">
      <c r="A230" t="s">
        <v>20</v>
      </c>
      <c r="B230">
        <v>80</v>
      </c>
      <c r="C230" s="4">
        <f t="shared" si="6"/>
        <v>1.6635544335805098E-2</v>
      </c>
      <c r="D230" t="s">
        <v>14</v>
      </c>
      <c r="E230">
        <v>328</v>
      </c>
      <c r="F230" s="4">
        <f t="shared" si="7"/>
        <v>0.15387213600795632</v>
      </c>
    </row>
    <row r="231" spans="1:6" x14ac:dyDescent="0.2">
      <c r="A231" t="s">
        <v>20</v>
      </c>
      <c r="B231">
        <v>168</v>
      </c>
      <c r="C231" s="4">
        <f t="shared" si="6"/>
        <v>3.4934643105190705E-2</v>
      </c>
      <c r="D231" t="s">
        <v>14</v>
      </c>
      <c r="E231">
        <v>331</v>
      </c>
      <c r="F231" s="4">
        <f t="shared" si="7"/>
        <v>0.15527950310559005</v>
      </c>
    </row>
    <row r="232" spans="1:6" x14ac:dyDescent="0.2">
      <c r="A232" t="s">
        <v>20</v>
      </c>
      <c r="B232">
        <v>133</v>
      </c>
      <c r="C232" s="4">
        <f t="shared" si="6"/>
        <v>2.7656592458275977E-2</v>
      </c>
      <c r="D232" t="s">
        <v>14</v>
      </c>
      <c r="E232">
        <v>347</v>
      </c>
      <c r="F232" s="4">
        <f t="shared" si="7"/>
        <v>0.16278546095963672</v>
      </c>
    </row>
    <row r="233" spans="1:6" x14ac:dyDescent="0.2">
      <c r="A233" t="s">
        <v>20</v>
      </c>
      <c r="B233">
        <v>101</v>
      </c>
      <c r="C233" s="4">
        <f t="shared" si="6"/>
        <v>2.1002374723953936E-2</v>
      </c>
      <c r="D233" t="s">
        <v>14</v>
      </c>
      <c r="E233">
        <v>355</v>
      </c>
      <c r="F233" s="4">
        <f t="shared" si="7"/>
        <v>0.16653843988666003</v>
      </c>
    </row>
    <row r="234" spans="1:6" x14ac:dyDescent="0.2">
      <c r="A234" t="s">
        <v>20</v>
      </c>
      <c r="B234">
        <v>2441</v>
      </c>
      <c r="C234" s="4">
        <f t="shared" si="6"/>
        <v>0.50759204654625301</v>
      </c>
      <c r="D234" t="s">
        <v>14</v>
      </c>
      <c r="E234">
        <v>362</v>
      </c>
      <c r="F234" s="4">
        <f t="shared" si="7"/>
        <v>0.16982229644780544</v>
      </c>
    </row>
    <row r="235" spans="1:6" x14ac:dyDescent="0.2">
      <c r="A235" t="s">
        <v>20</v>
      </c>
      <c r="B235">
        <v>234</v>
      </c>
      <c r="C235" s="4">
        <f t="shared" si="6"/>
        <v>4.8658967182229909E-2</v>
      </c>
      <c r="D235" t="s">
        <v>14</v>
      </c>
      <c r="E235">
        <v>374</v>
      </c>
      <c r="F235" s="4">
        <f t="shared" si="7"/>
        <v>0.17545176483834043</v>
      </c>
    </row>
    <row r="236" spans="1:6" x14ac:dyDescent="0.2">
      <c r="A236" t="s">
        <v>20</v>
      </c>
      <c r="B236">
        <v>157</v>
      </c>
      <c r="C236" s="4">
        <f t="shared" si="6"/>
        <v>3.2647255759017502E-2</v>
      </c>
      <c r="D236" t="s">
        <v>14</v>
      </c>
      <c r="E236">
        <v>393</v>
      </c>
      <c r="F236" s="4">
        <f t="shared" si="7"/>
        <v>0.18436508979002084</v>
      </c>
    </row>
    <row r="237" spans="1:6" x14ac:dyDescent="0.2">
      <c r="A237" t="s">
        <v>20</v>
      </c>
      <c r="B237">
        <v>187</v>
      </c>
      <c r="C237" s="4">
        <f t="shared" si="6"/>
        <v>3.8885584884944417E-2</v>
      </c>
      <c r="D237" t="s">
        <v>14</v>
      </c>
      <c r="E237">
        <v>395</v>
      </c>
      <c r="F237" s="4">
        <f t="shared" si="7"/>
        <v>0.18530333452177666</v>
      </c>
    </row>
    <row r="238" spans="1:6" x14ac:dyDescent="0.2">
      <c r="A238" t="s">
        <v>20</v>
      </c>
      <c r="B238">
        <v>218</v>
      </c>
      <c r="C238" s="4">
        <f t="shared" si="6"/>
        <v>4.533185831506889E-2</v>
      </c>
      <c r="D238" t="s">
        <v>14</v>
      </c>
      <c r="E238">
        <v>418</v>
      </c>
      <c r="F238" s="4">
        <f t="shared" si="7"/>
        <v>0.19609314893696872</v>
      </c>
    </row>
    <row r="239" spans="1:6" x14ac:dyDescent="0.2">
      <c r="A239" t="s">
        <v>20</v>
      </c>
      <c r="B239">
        <v>329</v>
      </c>
      <c r="C239" s="4">
        <f t="shared" si="6"/>
        <v>6.8413676080998465E-2</v>
      </c>
      <c r="D239" t="s">
        <v>14</v>
      </c>
      <c r="E239">
        <v>424</v>
      </c>
      <c r="F239" s="4">
        <f t="shared" si="7"/>
        <v>0.1989078831322362</v>
      </c>
    </row>
    <row r="240" spans="1:6" x14ac:dyDescent="0.2">
      <c r="A240" t="s">
        <v>20</v>
      </c>
      <c r="B240">
        <v>214</v>
      </c>
      <c r="C240" s="4">
        <f t="shared" si="6"/>
        <v>4.4500081098278639E-2</v>
      </c>
      <c r="D240" t="s">
        <v>14</v>
      </c>
      <c r="E240">
        <v>435</v>
      </c>
      <c r="F240" s="4">
        <f t="shared" si="7"/>
        <v>0.20406822915689329</v>
      </c>
    </row>
    <row r="241" spans="1:6" x14ac:dyDescent="0.2">
      <c r="A241" t="s">
        <v>20</v>
      </c>
      <c r="B241">
        <v>943</v>
      </c>
      <c r="C241" s="4">
        <f t="shared" si="6"/>
        <v>0.19609147885830258</v>
      </c>
      <c r="D241" t="s">
        <v>14</v>
      </c>
      <c r="E241">
        <v>441</v>
      </c>
      <c r="F241" s="4">
        <f t="shared" si="7"/>
        <v>0.20688296335216078</v>
      </c>
    </row>
    <row r="242" spans="1:6" x14ac:dyDescent="0.2">
      <c r="A242" t="s">
        <v>20</v>
      </c>
      <c r="B242">
        <v>589</v>
      </c>
      <c r="C242" s="4">
        <f t="shared" si="6"/>
        <v>0.12247919517236504</v>
      </c>
      <c r="D242" t="s">
        <v>14</v>
      </c>
      <c r="E242">
        <v>452</v>
      </c>
      <c r="F242" s="4">
        <f t="shared" si="7"/>
        <v>0.21204330937681784</v>
      </c>
    </row>
    <row r="243" spans="1:6" x14ac:dyDescent="0.2">
      <c r="A243" t="s">
        <v>20</v>
      </c>
      <c r="B243">
        <v>1396</v>
      </c>
      <c r="C243" s="4">
        <f t="shared" si="6"/>
        <v>0.29029024865979897</v>
      </c>
      <c r="D243" t="s">
        <v>14</v>
      </c>
      <c r="E243">
        <v>452</v>
      </c>
      <c r="F243" s="4">
        <f t="shared" si="7"/>
        <v>0.21204330937681784</v>
      </c>
    </row>
    <row r="244" spans="1:6" x14ac:dyDescent="0.2">
      <c r="A244" t="s">
        <v>20</v>
      </c>
      <c r="B244">
        <v>186</v>
      </c>
      <c r="C244" s="4">
        <f t="shared" si="6"/>
        <v>3.8677640580746853E-2</v>
      </c>
      <c r="D244" t="s">
        <v>14</v>
      </c>
      <c r="E244">
        <v>454</v>
      </c>
      <c r="F244" s="4">
        <f t="shared" si="7"/>
        <v>0.21298155410857367</v>
      </c>
    </row>
    <row r="245" spans="1:6" x14ac:dyDescent="0.2">
      <c r="A245" t="s">
        <v>20</v>
      </c>
      <c r="B245">
        <v>249</v>
      </c>
      <c r="C245" s="4">
        <f t="shared" si="6"/>
        <v>5.177813174519337E-2</v>
      </c>
      <c r="D245" t="s">
        <v>14</v>
      </c>
      <c r="E245">
        <v>504</v>
      </c>
      <c r="F245" s="4">
        <f t="shared" si="7"/>
        <v>0.23643767240246946</v>
      </c>
    </row>
    <row r="246" spans="1:6" x14ac:dyDescent="0.2">
      <c r="A246" t="s">
        <v>20</v>
      </c>
      <c r="B246">
        <v>195</v>
      </c>
      <c r="C246" s="4">
        <f t="shared" si="6"/>
        <v>4.0549139318524927E-2</v>
      </c>
      <c r="D246" t="s">
        <v>14</v>
      </c>
      <c r="E246">
        <v>513</v>
      </c>
      <c r="F246" s="4">
        <f t="shared" si="7"/>
        <v>0.2406597736953707</v>
      </c>
    </row>
    <row r="247" spans="1:6" x14ac:dyDescent="0.2">
      <c r="A247" t="s">
        <v>20</v>
      </c>
      <c r="B247">
        <v>102</v>
      </c>
      <c r="C247" s="4">
        <f t="shared" si="6"/>
        <v>2.12103190281515E-2</v>
      </c>
      <c r="D247" t="s">
        <v>14</v>
      </c>
      <c r="E247">
        <v>523</v>
      </c>
      <c r="F247" s="4">
        <f t="shared" si="7"/>
        <v>0.24535099735414986</v>
      </c>
    </row>
    <row r="248" spans="1:6" x14ac:dyDescent="0.2">
      <c r="A248" t="s">
        <v>20</v>
      </c>
      <c r="B248">
        <v>3177</v>
      </c>
      <c r="C248" s="4">
        <f t="shared" si="6"/>
        <v>0.66063905443565996</v>
      </c>
      <c r="D248" t="s">
        <v>14</v>
      </c>
      <c r="E248">
        <v>526</v>
      </c>
      <c r="F248" s="4">
        <f t="shared" si="7"/>
        <v>0.24675836445178359</v>
      </c>
    </row>
    <row r="249" spans="1:6" x14ac:dyDescent="0.2">
      <c r="A249" t="s">
        <v>20</v>
      </c>
      <c r="B249">
        <v>91</v>
      </c>
      <c r="C249" s="4">
        <f t="shared" si="6"/>
        <v>1.8922931681978297E-2</v>
      </c>
      <c r="D249" t="s">
        <v>14</v>
      </c>
      <c r="E249">
        <v>535</v>
      </c>
      <c r="F249" s="4">
        <f t="shared" si="7"/>
        <v>0.25098046574468486</v>
      </c>
    </row>
    <row r="250" spans="1:6" x14ac:dyDescent="0.2">
      <c r="A250" t="s">
        <v>20</v>
      </c>
      <c r="B250">
        <v>107</v>
      </c>
      <c r="C250" s="4">
        <f t="shared" si="6"/>
        <v>2.225004054913932E-2</v>
      </c>
      <c r="D250" t="s">
        <v>14</v>
      </c>
      <c r="E250">
        <v>554</v>
      </c>
      <c r="F250" s="4">
        <f t="shared" si="7"/>
        <v>0.25989379069636526</v>
      </c>
    </row>
    <row r="251" spans="1:6" x14ac:dyDescent="0.2">
      <c r="A251" t="s">
        <v>20</v>
      </c>
      <c r="B251">
        <v>142</v>
      </c>
      <c r="C251" s="4">
        <f t="shared" si="6"/>
        <v>2.9528091196054047E-2</v>
      </c>
      <c r="D251" t="s">
        <v>14</v>
      </c>
      <c r="E251">
        <v>558</v>
      </c>
      <c r="F251" s="4">
        <f t="shared" si="7"/>
        <v>0.26177028015987691</v>
      </c>
    </row>
    <row r="252" spans="1:6" x14ac:dyDescent="0.2">
      <c r="A252" t="s">
        <v>20</v>
      </c>
      <c r="B252">
        <v>169</v>
      </c>
      <c r="C252" s="4">
        <f t="shared" si="6"/>
        <v>3.5142587409388269E-2</v>
      </c>
      <c r="D252" t="s">
        <v>14</v>
      </c>
      <c r="E252">
        <v>558</v>
      </c>
      <c r="F252" s="4">
        <f t="shared" si="7"/>
        <v>0.26177028015987691</v>
      </c>
    </row>
    <row r="253" spans="1:6" x14ac:dyDescent="0.2">
      <c r="A253" t="s">
        <v>20</v>
      </c>
      <c r="B253">
        <v>393</v>
      </c>
      <c r="C253" s="4">
        <f t="shared" si="6"/>
        <v>8.172211154964254E-2</v>
      </c>
      <c r="D253" t="s">
        <v>14</v>
      </c>
      <c r="E253">
        <v>575</v>
      </c>
      <c r="F253" s="4">
        <f t="shared" si="7"/>
        <v>0.26974536037980146</v>
      </c>
    </row>
    <row r="254" spans="1:6" x14ac:dyDescent="0.2">
      <c r="A254" t="s">
        <v>20</v>
      </c>
      <c r="B254">
        <v>85</v>
      </c>
      <c r="C254" s="4">
        <f t="shared" si="6"/>
        <v>1.7675265856792917E-2</v>
      </c>
      <c r="D254" t="s">
        <v>14</v>
      </c>
      <c r="E254">
        <v>579</v>
      </c>
      <c r="F254" s="4">
        <f t="shared" si="7"/>
        <v>0.27162184984331311</v>
      </c>
    </row>
    <row r="255" spans="1:6" x14ac:dyDescent="0.2">
      <c r="A255" t="s">
        <v>20</v>
      </c>
      <c r="B255">
        <v>2144</v>
      </c>
      <c r="C255" s="4">
        <f t="shared" si="6"/>
        <v>0.44583258819957661</v>
      </c>
      <c r="D255" t="s">
        <v>14</v>
      </c>
      <c r="E255">
        <v>594</v>
      </c>
      <c r="F255" s="4">
        <f t="shared" si="7"/>
        <v>0.27865868533148186</v>
      </c>
    </row>
    <row r="256" spans="1:6" x14ac:dyDescent="0.2">
      <c r="A256" t="s">
        <v>20</v>
      </c>
      <c r="B256">
        <v>2526</v>
      </c>
      <c r="C256" s="4">
        <f t="shared" si="6"/>
        <v>0.52526731240304592</v>
      </c>
      <c r="D256" t="s">
        <v>14</v>
      </c>
      <c r="E256">
        <v>602</v>
      </c>
      <c r="F256" s="4">
        <f t="shared" si="7"/>
        <v>0.28241166425850517</v>
      </c>
    </row>
    <row r="257" spans="1:6" x14ac:dyDescent="0.2">
      <c r="A257" t="s">
        <v>20</v>
      </c>
      <c r="B257">
        <v>2768</v>
      </c>
      <c r="C257" s="4">
        <f t="shared" si="6"/>
        <v>0.57558983401885644</v>
      </c>
      <c r="D257" t="s">
        <v>14</v>
      </c>
      <c r="E257">
        <v>605</v>
      </c>
      <c r="F257" s="4">
        <f t="shared" si="7"/>
        <v>0.28381903135613895</v>
      </c>
    </row>
    <row r="258" spans="1:6" x14ac:dyDescent="0.2">
      <c r="A258" t="s">
        <v>20</v>
      </c>
      <c r="B258">
        <v>123</v>
      </c>
      <c r="C258" s="4">
        <f t="shared" si="6"/>
        <v>2.5577149416300338E-2</v>
      </c>
      <c r="D258" t="s">
        <v>14</v>
      </c>
      <c r="E258">
        <v>648</v>
      </c>
      <c r="F258" s="4">
        <f t="shared" si="7"/>
        <v>0.30399129308888928</v>
      </c>
    </row>
    <row r="259" spans="1:6" x14ac:dyDescent="0.2">
      <c r="A259" t="s">
        <v>20</v>
      </c>
      <c r="B259">
        <v>183</v>
      </c>
      <c r="C259" s="4">
        <f t="shared" ref="C259:C322" si="8">(B259*100)/$H$1</f>
        <v>3.8053807668154159E-2</v>
      </c>
      <c r="D259" t="s">
        <v>14</v>
      </c>
      <c r="E259">
        <v>648</v>
      </c>
      <c r="F259" s="4">
        <f t="shared" ref="F259:F322" si="9">(E259*100)/$I$1</f>
        <v>0.30399129308888928</v>
      </c>
    </row>
    <row r="260" spans="1:6" x14ac:dyDescent="0.2">
      <c r="A260" t="s">
        <v>20</v>
      </c>
      <c r="B260">
        <v>142</v>
      </c>
      <c r="C260" s="4">
        <f t="shared" si="8"/>
        <v>2.9528091196054047E-2</v>
      </c>
      <c r="D260" t="s">
        <v>14</v>
      </c>
      <c r="E260">
        <v>656</v>
      </c>
      <c r="F260" s="4">
        <f t="shared" si="9"/>
        <v>0.30774427201591265</v>
      </c>
    </row>
    <row r="261" spans="1:6" x14ac:dyDescent="0.2">
      <c r="A261" t="s">
        <v>20</v>
      </c>
      <c r="B261">
        <v>1600</v>
      </c>
      <c r="C261" s="4">
        <f t="shared" si="8"/>
        <v>0.33271088671610194</v>
      </c>
      <c r="D261" t="s">
        <v>14</v>
      </c>
      <c r="E261">
        <v>662</v>
      </c>
      <c r="F261" s="4">
        <f t="shared" si="9"/>
        <v>0.3105590062111801</v>
      </c>
    </row>
    <row r="262" spans="1:6" x14ac:dyDescent="0.2">
      <c r="A262" t="s">
        <v>20</v>
      </c>
      <c r="B262">
        <v>236</v>
      </c>
      <c r="C262" s="4">
        <f t="shared" si="8"/>
        <v>4.9074855790625038E-2</v>
      </c>
      <c r="D262" t="s">
        <v>14</v>
      </c>
      <c r="E262">
        <v>672</v>
      </c>
      <c r="F262" s="4">
        <f t="shared" si="9"/>
        <v>0.31525022986995926</v>
      </c>
    </row>
    <row r="263" spans="1:6" x14ac:dyDescent="0.2">
      <c r="A263" t="s">
        <v>20</v>
      </c>
      <c r="B263">
        <v>890</v>
      </c>
      <c r="C263" s="4">
        <f t="shared" si="8"/>
        <v>0.18507043073583171</v>
      </c>
      <c r="D263" t="s">
        <v>14</v>
      </c>
      <c r="E263">
        <v>674</v>
      </c>
      <c r="F263" s="4">
        <f t="shared" si="9"/>
        <v>0.31618847460171512</v>
      </c>
    </row>
    <row r="264" spans="1:6" x14ac:dyDescent="0.2">
      <c r="A264" t="s">
        <v>20</v>
      </c>
      <c r="B264">
        <v>3657</v>
      </c>
      <c r="C264" s="4">
        <f t="shared" si="8"/>
        <v>0.76045232045049049</v>
      </c>
      <c r="D264" t="s">
        <v>14</v>
      </c>
      <c r="E264">
        <v>676</v>
      </c>
      <c r="F264" s="4">
        <f t="shared" si="9"/>
        <v>0.31712671933347092</v>
      </c>
    </row>
    <row r="265" spans="1:6" x14ac:dyDescent="0.2">
      <c r="A265" t="s">
        <v>20</v>
      </c>
      <c r="B265">
        <v>149</v>
      </c>
      <c r="C265" s="4">
        <f t="shared" si="8"/>
        <v>3.0983701325436996E-2</v>
      </c>
      <c r="D265" t="s">
        <v>14</v>
      </c>
      <c r="E265">
        <v>679</v>
      </c>
      <c r="F265" s="4">
        <f t="shared" si="9"/>
        <v>0.3185340864311047</v>
      </c>
    </row>
    <row r="266" spans="1:6" x14ac:dyDescent="0.2">
      <c r="A266" t="s">
        <v>20</v>
      </c>
      <c r="B266">
        <v>1052</v>
      </c>
      <c r="C266" s="4">
        <f t="shared" si="8"/>
        <v>0.21875740801583704</v>
      </c>
      <c r="D266" t="s">
        <v>14</v>
      </c>
      <c r="E266">
        <v>679</v>
      </c>
      <c r="F266" s="4">
        <f t="shared" si="9"/>
        <v>0.3185340864311047</v>
      </c>
    </row>
    <row r="267" spans="1:6" x14ac:dyDescent="0.2">
      <c r="A267" t="s">
        <v>20</v>
      </c>
      <c r="B267">
        <v>222</v>
      </c>
      <c r="C267" s="4">
        <f t="shared" si="8"/>
        <v>4.6163635531859148E-2</v>
      </c>
      <c r="D267" t="s">
        <v>14</v>
      </c>
      <c r="E267">
        <v>714</v>
      </c>
      <c r="F267" s="4">
        <f t="shared" si="9"/>
        <v>0.33495336923683172</v>
      </c>
    </row>
    <row r="268" spans="1:6" x14ac:dyDescent="0.2">
      <c r="A268" t="s">
        <v>20</v>
      </c>
      <c r="B268">
        <v>154</v>
      </c>
      <c r="C268" s="4">
        <f t="shared" si="8"/>
        <v>3.2023422846424815E-2</v>
      </c>
      <c r="D268" t="s">
        <v>14</v>
      </c>
      <c r="E268">
        <v>742</v>
      </c>
      <c r="F268" s="4">
        <f t="shared" si="9"/>
        <v>0.34808879548141336</v>
      </c>
    </row>
    <row r="269" spans="1:6" x14ac:dyDescent="0.2">
      <c r="A269" t="s">
        <v>20</v>
      </c>
      <c r="B269">
        <v>138</v>
      </c>
      <c r="C269" s="4">
        <f t="shared" si="8"/>
        <v>2.8696313979263793E-2</v>
      </c>
      <c r="D269" t="s">
        <v>14</v>
      </c>
      <c r="E269">
        <v>747</v>
      </c>
      <c r="F269" s="4">
        <f t="shared" si="9"/>
        <v>0.35043440731080294</v>
      </c>
    </row>
    <row r="270" spans="1:6" x14ac:dyDescent="0.2">
      <c r="A270" t="s">
        <v>20</v>
      </c>
      <c r="B270">
        <v>247</v>
      </c>
      <c r="C270" s="4">
        <f t="shared" si="8"/>
        <v>5.1362243136798241E-2</v>
      </c>
      <c r="D270" t="s">
        <v>14</v>
      </c>
      <c r="E270">
        <v>750</v>
      </c>
      <c r="F270" s="4">
        <f t="shared" si="9"/>
        <v>0.35184177440843667</v>
      </c>
    </row>
    <row r="271" spans="1:6" x14ac:dyDescent="0.2">
      <c r="A271" t="s">
        <v>20</v>
      </c>
      <c r="B271">
        <v>645</v>
      </c>
      <c r="C271" s="4">
        <f t="shared" si="8"/>
        <v>0.13412407620742861</v>
      </c>
      <c r="D271" t="s">
        <v>14</v>
      </c>
      <c r="E271">
        <v>750</v>
      </c>
      <c r="F271" s="4">
        <f t="shared" si="9"/>
        <v>0.35184177440843667</v>
      </c>
    </row>
    <row r="272" spans="1:6" x14ac:dyDescent="0.2">
      <c r="A272" t="s">
        <v>20</v>
      </c>
      <c r="B272">
        <v>3131</v>
      </c>
      <c r="C272" s="4">
        <f t="shared" si="8"/>
        <v>0.651073616442572</v>
      </c>
      <c r="D272" t="s">
        <v>14</v>
      </c>
      <c r="E272">
        <v>752</v>
      </c>
      <c r="F272" s="4">
        <f t="shared" si="9"/>
        <v>0.35278001914019252</v>
      </c>
    </row>
    <row r="273" spans="1:6" x14ac:dyDescent="0.2">
      <c r="A273" t="s">
        <v>20</v>
      </c>
      <c r="B273">
        <v>249</v>
      </c>
      <c r="C273" s="4">
        <f t="shared" si="8"/>
        <v>5.177813174519337E-2</v>
      </c>
      <c r="D273" t="s">
        <v>14</v>
      </c>
      <c r="E273">
        <v>774</v>
      </c>
      <c r="F273" s="4">
        <f t="shared" si="9"/>
        <v>0.36310071118950665</v>
      </c>
    </row>
    <row r="274" spans="1:6" x14ac:dyDescent="0.2">
      <c r="A274" t="s">
        <v>20</v>
      </c>
      <c r="B274">
        <v>96</v>
      </c>
      <c r="C274" s="4">
        <f t="shared" si="8"/>
        <v>1.9962653202966116E-2</v>
      </c>
      <c r="D274" t="s">
        <v>14</v>
      </c>
      <c r="E274">
        <v>782</v>
      </c>
      <c r="F274" s="4">
        <f t="shared" si="9"/>
        <v>0.36685369011653002</v>
      </c>
    </row>
    <row r="275" spans="1:6" x14ac:dyDescent="0.2">
      <c r="A275" t="s">
        <v>20</v>
      </c>
      <c r="B275">
        <v>199</v>
      </c>
      <c r="C275" s="4">
        <f t="shared" si="8"/>
        <v>4.1380916535315178E-2</v>
      </c>
      <c r="D275" t="s">
        <v>14</v>
      </c>
      <c r="E275">
        <v>792</v>
      </c>
      <c r="F275" s="4">
        <f t="shared" si="9"/>
        <v>0.37154491377530913</v>
      </c>
    </row>
    <row r="276" spans="1:6" x14ac:dyDescent="0.2">
      <c r="A276" t="s">
        <v>20</v>
      </c>
      <c r="B276">
        <v>146</v>
      </c>
      <c r="C276" s="4">
        <f t="shared" si="8"/>
        <v>3.0359868412844302E-2</v>
      </c>
      <c r="D276" t="s">
        <v>14</v>
      </c>
      <c r="E276">
        <v>803</v>
      </c>
      <c r="F276" s="4">
        <f t="shared" si="9"/>
        <v>0.37670525979996622</v>
      </c>
    </row>
    <row r="277" spans="1:6" x14ac:dyDescent="0.2">
      <c r="A277" t="s">
        <v>20</v>
      </c>
      <c r="B277">
        <v>170</v>
      </c>
      <c r="C277" s="4">
        <f t="shared" si="8"/>
        <v>3.5350531713585834E-2</v>
      </c>
      <c r="D277" t="s">
        <v>14</v>
      </c>
      <c r="E277">
        <v>830</v>
      </c>
      <c r="F277" s="4">
        <f t="shared" si="9"/>
        <v>0.38937156367866993</v>
      </c>
    </row>
    <row r="278" spans="1:6" x14ac:dyDescent="0.2">
      <c r="A278" t="s">
        <v>20</v>
      </c>
      <c r="B278">
        <v>2053</v>
      </c>
      <c r="C278" s="4">
        <f t="shared" si="8"/>
        <v>0.42690965651759832</v>
      </c>
      <c r="D278" t="s">
        <v>14</v>
      </c>
      <c r="E278">
        <v>830</v>
      </c>
      <c r="F278" s="4">
        <f t="shared" si="9"/>
        <v>0.38937156367866993</v>
      </c>
    </row>
    <row r="279" spans="1:6" x14ac:dyDescent="0.2">
      <c r="A279" t="s">
        <v>20</v>
      </c>
      <c r="B279">
        <v>131</v>
      </c>
      <c r="C279" s="4">
        <f t="shared" si="8"/>
        <v>2.7240703849880848E-2</v>
      </c>
      <c r="D279" t="s">
        <v>14</v>
      </c>
      <c r="E279">
        <v>831</v>
      </c>
      <c r="F279" s="4">
        <f t="shared" si="9"/>
        <v>0.38984068604454786</v>
      </c>
    </row>
    <row r="280" spans="1:6" x14ac:dyDescent="0.2">
      <c r="A280" t="s">
        <v>20</v>
      </c>
      <c r="B280">
        <v>222</v>
      </c>
      <c r="C280" s="4">
        <f t="shared" si="8"/>
        <v>4.6163635531859148E-2</v>
      </c>
      <c r="D280" t="s">
        <v>14</v>
      </c>
      <c r="E280">
        <v>838</v>
      </c>
      <c r="F280" s="4">
        <f t="shared" si="9"/>
        <v>0.39312454260569329</v>
      </c>
    </row>
    <row r="281" spans="1:6" x14ac:dyDescent="0.2">
      <c r="A281" t="s">
        <v>20</v>
      </c>
      <c r="B281">
        <v>375</v>
      </c>
      <c r="C281" s="4">
        <f t="shared" si="8"/>
        <v>7.7979114074086392E-2</v>
      </c>
      <c r="D281" t="s">
        <v>14</v>
      </c>
      <c r="E281">
        <v>842</v>
      </c>
      <c r="F281" s="4">
        <f t="shared" si="9"/>
        <v>0.39500103206920495</v>
      </c>
    </row>
    <row r="282" spans="1:6" x14ac:dyDescent="0.2">
      <c r="A282" t="s">
        <v>20</v>
      </c>
      <c r="B282">
        <v>190</v>
      </c>
      <c r="C282" s="4">
        <f t="shared" si="8"/>
        <v>3.9509417797537111E-2</v>
      </c>
      <c r="D282" t="s">
        <v>14</v>
      </c>
      <c r="E282">
        <v>846</v>
      </c>
      <c r="F282" s="4">
        <f t="shared" si="9"/>
        <v>0.3968775215327166</v>
      </c>
    </row>
    <row r="283" spans="1:6" x14ac:dyDescent="0.2">
      <c r="A283" t="s">
        <v>20</v>
      </c>
      <c r="B283">
        <v>239</v>
      </c>
      <c r="C283" s="4">
        <f t="shared" si="8"/>
        <v>4.9698688703217732E-2</v>
      </c>
      <c r="D283" t="s">
        <v>14</v>
      </c>
      <c r="E283">
        <v>859</v>
      </c>
      <c r="F283" s="4">
        <f t="shared" si="9"/>
        <v>0.4029761122891295</v>
      </c>
    </row>
    <row r="284" spans="1:6" x14ac:dyDescent="0.2">
      <c r="A284" t="s">
        <v>20</v>
      </c>
      <c r="B284">
        <v>113</v>
      </c>
      <c r="C284" s="4">
        <f t="shared" si="8"/>
        <v>2.34977063743247E-2</v>
      </c>
      <c r="D284" t="s">
        <v>14</v>
      </c>
      <c r="E284">
        <v>886</v>
      </c>
      <c r="F284" s="4">
        <f t="shared" si="9"/>
        <v>0.41564241616783321</v>
      </c>
    </row>
    <row r="285" spans="1:6" x14ac:dyDescent="0.2">
      <c r="A285" t="s">
        <v>20</v>
      </c>
      <c r="B285">
        <v>42</v>
      </c>
      <c r="C285" s="4">
        <f t="shared" si="8"/>
        <v>8.7336607762976762E-3</v>
      </c>
      <c r="D285" t="s">
        <v>14</v>
      </c>
      <c r="E285">
        <v>889</v>
      </c>
      <c r="F285" s="4">
        <f t="shared" si="9"/>
        <v>0.41704978326546699</v>
      </c>
    </row>
    <row r="286" spans="1:6" x14ac:dyDescent="0.2">
      <c r="A286" t="s">
        <v>20</v>
      </c>
      <c r="B286">
        <v>195</v>
      </c>
      <c r="C286" s="4">
        <f t="shared" si="8"/>
        <v>4.0549139318524927E-2</v>
      </c>
      <c r="D286" t="s">
        <v>14</v>
      </c>
      <c r="E286">
        <v>908</v>
      </c>
      <c r="F286" s="4">
        <f t="shared" si="9"/>
        <v>0.42596310821714733</v>
      </c>
    </row>
    <row r="287" spans="1:6" x14ac:dyDescent="0.2">
      <c r="A287" t="s">
        <v>20</v>
      </c>
      <c r="B287">
        <v>1815</v>
      </c>
      <c r="C287" s="4">
        <f t="shared" si="8"/>
        <v>0.37741891211857814</v>
      </c>
      <c r="D287" t="s">
        <v>14</v>
      </c>
      <c r="E287">
        <v>923</v>
      </c>
      <c r="F287" s="4">
        <f t="shared" si="9"/>
        <v>0.43299994370531608</v>
      </c>
    </row>
    <row r="288" spans="1:6" x14ac:dyDescent="0.2">
      <c r="A288" t="s">
        <v>20</v>
      </c>
      <c r="B288">
        <v>2080</v>
      </c>
      <c r="C288" s="4">
        <f t="shared" si="8"/>
        <v>0.43252415273093253</v>
      </c>
      <c r="D288" t="s">
        <v>14</v>
      </c>
      <c r="E288">
        <v>926</v>
      </c>
      <c r="F288" s="4">
        <f t="shared" si="9"/>
        <v>0.43440731080294986</v>
      </c>
    </row>
    <row r="289" spans="1:6" x14ac:dyDescent="0.2">
      <c r="A289" t="s">
        <v>20</v>
      </c>
      <c r="B289">
        <v>903</v>
      </c>
      <c r="C289" s="4">
        <f t="shared" si="8"/>
        <v>0.18777370669040006</v>
      </c>
      <c r="D289" t="s">
        <v>14</v>
      </c>
      <c r="E289">
        <v>931</v>
      </c>
      <c r="F289" s="4">
        <f t="shared" si="9"/>
        <v>0.43675292263233945</v>
      </c>
    </row>
    <row r="290" spans="1:6" x14ac:dyDescent="0.2">
      <c r="A290" t="s">
        <v>20</v>
      </c>
      <c r="B290">
        <v>67</v>
      </c>
      <c r="C290" s="4">
        <f t="shared" si="8"/>
        <v>1.3932268381236769E-2</v>
      </c>
      <c r="D290" t="s">
        <v>14</v>
      </c>
      <c r="E290">
        <v>934</v>
      </c>
      <c r="F290" s="4">
        <f t="shared" si="9"/>
        <v>0.43816028972997317</v>
      </c>
    </row>
    <row r="291" spans="1:6" x14ac:dyDescent="0.2">
      <c r="A291" t="s">
        <v>20</v>
      </c>
      <c r="B291">
        <v>4065</v>
      </c>
      <c r="C291" s="4">
        <f t="shared" si="8"/>
        <v>0.84529359656309655</v>
      </c>
      <c r="D291" t="s">
        <v>14</v>
      </c>
      <c r="E291">
        <v>940</v>
      </c>
      <c r="F291" s="4">
        <f t="shared" si="9"/>
        <v>0.44097502392524068</v>
      </c>
    </row>
    <row r="292" spans="1:6" x14ac:dyDescent="0.2">
      <c r="A292" t="s">
        <v>20</v>
      </c>
      <c r="B292">
        <v>1684</v>
      </c>
      <c r="C292" s="4">
        <f t="shared" si="8"/>
        <v>0.35017820826869733</v>
      </c>
      <c r="D292" t="s">
        <v>14</v>
      </c>
      <c r="E292">
        <v>941</v>
      </c>
      <c r="F292" s="4">
        <f t="shared" si="9"/>
        <v>0.44144414629111856</v>
      </c>
    </row>
    <row r="293" spans="1:6" x14ac:dyDescent="0.2">
      <c r="A293" t="s">
        <v>20</v>
      </c>
      <c r="B293">
        <v>180</v>
      </c>
      <c r="C293" s="4">
        <f t="shared" si="8"/>
        <v>3.7429974755561472E-2</v>
      </c>
      <c r="D293" t="s">
        <v>14</v>
      </c>
      <c r="E293">
        <v>955</v>
      </c>
      <c r="F293" s="4">
        <f t="shared" si="9"/>
        <v>0.44801185941340937</v>
      </c>
    </row>
    <row r="294" spans="1:6" x14ac:dyDescent="0.2">
      <c r="A294" t="s">
        <v>20</v>
      </c>
      <c r="B294">
        <v>6212</v>
      </c>
      <c r="C294" s="4">
        <f t="shared" si="8"/>
        <v>1.2917500176752659</v>
      </c>
      <c r="D294" t="s">
        <v>14</v>
      </c>
      <c r="E294">
        <v>1000</v>
      </c>
      <c r="F294" s="4">
        <f t="shared" si="9"/>
        <v>0.46912236587791561</v>
      </c>
    </row>
    <row r="295" spans="1:6" x14ac:dyDescent="0.2">
      <c r="A295" t="s">
        <v>20</v>
      </c>
      <c r="B295">
        <v>112</v>
      </c>
      <c r="C295" s="4">
        <f t="shared" si="8"/>
        <v>2.3289762070127139E-2</v>
      </c>
      <c r="D295" t="s">
        <v>14</v>
      </c>
      <c r="E295">
        <v>1028</v>
      </c>
      <c r="F295" s="4">
        <f t="shared" si="9"/>
        <v>0.48225779212249725</v>
      </c>
    </row>
    <row r="296" spans="1:6" x14ac:dyDescent="0.2">
      <c r="A296" t="s">
        <v>20</v>
      </c>
      <c r="B296">
        <v>170</v>
      </c>
      <c r="C296" s="4">
        <f t="shared" si="8"/>
        <v>3.5350531713585834E-2</v>
      </c>
      <c r="D296" t="s">
        <v>14</v>
      </c>
      <c r="E296">
        <v>1059</v>
      </c>
      <c r="F296" s="4">
        <f t="shared" si="9"/>
        <v>0.49680058546471262</v>
      </c>
    </row>
    <row r="297" spans="1:6" x14ac:dyDescent="0.2">
      <c r="A297" t="s">
        <v>20</v>
      </c>
      <c r="B297">
        <v>170</v>
      </c>
      <c r="C297" s="4">
        <f t="shared" si="8"/>
        <v>3.5350531713585834E-2</v>
      </c>
      <c r="D297" t="s">
        <v>14</v>
      </c>
      <c r="E297">
        <v>1063</v>
      </c>
      <c r="F297" s="4">
        <f t="shared" si="9"/>
        <v>0.49867707492822427</v>
      </c>
    </row>
    <row r="298" spans="1:6" x14ac:dyDescent="0.2">
      <c r="A298" t="s">
        <v>20</v>
      </c>
      <c r="B298">
        <v>149</v>
      </c>
      <c r="C298" s="4">
        <f t="shared" si="8"/>
        <v>3.0983701325436996E-2</v>
      </c>
      <c r="D298" t="s">
        <v>14</v>
      </c>
      <c r="E298">
        <v>1068</v>
      </c>
      <c r="F298" s="4">
        <f t="shared" si="9"/>
        <v>0.50102268675761386</v>
      </c>
    </row>
    <row r="299" spans="1:6" x14ac:dyDescent="0.2">
      <c r="A299" t="s">
        <v>20</v>
      </c>
      <c r="B299">
        <v>1989</v>
      </c>
      <c r="C299" s="4">
        <f t="shared" si="8"/>
        <v>0.41360122104895425</v>
      </c>
      <c r="D299" t="s">
        <v>14</v>
      </c>
      <c r="E299">
        <v>1072</v>
      </c>
      <c r="F299" s="4">
        <f t="shared" si="9"/>
        <v>0.50289917622112557</v>
      </c>
    </row>
    <row r="300" spans="1:6" x14ac:dyDescent="0.2">
      <c r="A300" t="s">
        <v>20</v>
      </c>
      <c r="B300">
        <v>133</v>
      </c>
      <c r="C300" s="4">
        <f t="shared" si="8"/>
        <v>2.7656592458275977E-2</v>
      </c>
      <c r="D300" t="s">
        <v>14</v>
      </c>
      <c r="E300">
        <v>1120</v>
      </c>
      <c r="F300" s="4">
        <f t="shared" si="9"/>
        <v>0.52541704978326542</v>
      </c>
    </row>
    <row r="301" spans="1:6" x14ac:dyDescent="0.2">
      <c r="A301" t="s">
        <v>20</v>
      </c>
      <c r="B301">
        <v>173</v>
      </c>
      <c r="C301" s="4">
        <f t="shared" si="8"/>
        <v>3.5974364626178527E-2</v>
      </c>
      <c r="D301" t="s">
        <v>14</v>
      </c>
      <c r="E301">
        <v>1121</v>
      </c>
      <c r="F301" s="4">
        <f t="shared" si="9"/>
        <v>0.52588617214914335</v>
      </c>
    </row>
    <row r="302" spans="1:6" x14ac:dyDescent="0.2">
      <c r="A302" t="s">
        <v>20</v>
      </c>
      <c r="B302">
        <v>113</v>
      </c>
      <c r="C302" s="4">
        <f t="shared" si="8"/>
        <v>2.34977063743247E-2</v>
      </c>
      <c r="D302" t="s">
        <v>14</v>
      </c>
      <c r="E302">
        <v>1130</v>
      </c>
      <c r="F302" s="4">
        <f t="shared" si="9"/>
        <v>0.53010827344204459</v>
      </c>
    </row>
    <row r="303" spans="1:6" x14ac:dyDescent="0.2">
      <c r="A303" t="s">
        <v>20</v>
      </c>
      <c r="B303">
        <v>1894</v>
      </c>
      <c r="C303" s="4">
        <f t="shared" si="8"/>
        <v>0.39384651215018568</v>
      </c>
      <c r="D303" t="s">
        <v>14</v>
      </c>
      <c r="E303">
        <v>1181</v>
      </c>
      <c r="F303" s="4">
        <f t="shared" si="9"/>
        <v>0.55403351410181834</v>
      </c>
    </row>
    <row r="304" spans="1:6" x14ac:dyDescent="0.2">
      <c r="A304" t="s">
        <v>20</v>
      </c>
      <c r="B304">
        <v>330</v>
      </c>
      <c r="C304" s="4">
        <f t="shared" si="8"/>
        <v>6.8621620385196036E-2</v>
      </c>
      <c r="D304" t="s">
        <v>14</v>
      </c>
      <c r="E304">
        <v>1194</v>
      </c>
      <c r="F304" s="4">
        <f t="shared" si="9"/>
        <v>0.56013210485823117</v>
      </c>
    </row>
    <row r="305" spans="1:6" x14ac:dyDescent="0.2">
      <c r="A305" t="s">
        <v>20</v>
      </c>
      <c r="B305">
        <v>454</v>
      </c>
      <c r="C305" s="4">
        <f t="shared" si="8"/>
        <v>9.4406714105693929E-2</v>
      </c>
      <c r="D305" t="s">
        <v>14</v>
      </c>
      <c r="E305">
        <v>1198</v>
      </c>
      <c r="F305" s="4">
        <f t="shared" si="9"/>
        <v>0.56200859432174288</v>
      </c>
    </row>
    <row r="306" spans="1:6" x14ac:dyDescent="0.2">
      <c r="A306" t="s">
        <v>20</v>
      </c>
      <c r="B306">
        <v>2431</v>
      </c>
      <c r="C306" s="4">
        <f t="shared" si="8"/>
        <v>0.5055126035042774</v>
      </c>
      <c r="D306" t="s">
        <v>14</v>
      </c>
      <c r="E306">
        <v>1220</v>
      </c>
      <c r="F306" s="4">
        <f t="shared" si="9"/>
        <v>0.57232928637105707</v>
      </c>
    </row>
    <row r="307" spans="1:6" x14ac:dyDescent="0.2">
      <c r="A307" t="s">
        <v>20</v>
      </c>
      <c r="B307">
        <v>909</v>
      </c>
      <c r="C307" s="4">
        <f t="shared" si="8"/>
        <v>0.18902137251558543</v>
      </c>
      <c r="D307" t="s">
        <v>14</v>
      </c>
      <c r="E307">
        <v>1221</v>
      </c>
      <c r="F307" s="4">
        <f t="shared" si="9"/>
        <v>0.57279840873693499</v>
      </c>
    </row>
    <row r="308" spans="1:6" x14ac:dyDescent="0.2">
      <c r="A308" t="s">
        <v>20</v>
      </c>
      <c r="B308">
        <v>147</v>
      </c>
      <c r="C308" s="4">
        <f t="shared" si="8"/>
        <v>3.0567812717041867E-2</v>
      </c>
      <c r="D308" t="s">
        <v>14</v>
      </c>
      <c r="E308">
        <v>1225</v>
      </c>
      <c r="F308" s="4">
        <f t="shared" si="9"/>
        <v>0.57467489820044659</v>
      </c>
    </row>
    <row r="309" spans="1:6" x14ac:dyDescent="0.2">
      <c r="A309" t="s">
        <v>20</v>
      </c>
      <c r="B309">
        <v>244</v>
      </c>
      <c r="C309" s="4">
        <f t="shared" si="8"/>
        <v>5.0738410224205548E-2</v>
      </c>
      <c r="D309" t="s">
        <v>14</v>
      </c>
      <c r="E309">
        <v>1229</v>
      </c>
      <c r="F309" s="4">
        <f t="shared" si="9"/>
        <v>0.5765513876639583</v>
      </c>
    </row>
    <row r="310" spans="1:6" x14ac:dyDescent="0.2">
      <c r="A310" t="s">
        <v>20</v>
      </c>
      <c r="B310">
        <v>4498</v>
      </c>
      <c r="C310" s="4">
        <f t="shared" si="8"/>
        <v>0.93533348028064167</v>
      </c>
      <c r="D310" t="s">
        <v>14</v>
      </c>
      <c r="E310">
        <v>1257</v>
      </c>
      <c r="F310" s="4">
        <f t="shared" si="9"/>
        <v>0.58968681390853994</v>
      </c>
    </row>
    <row r="311" spans="1:6" x14ac:dyDescent="0.2">
      <c r="A311" t="s">
        <v>20</v>
      </c>
      <c r="B311">
        <v>307</v>
      </c>
      <c r="C311" s="4">
        <f t="shared" si="8"/>
        <v>6.3838901388652058E-2</v>
      </c>
      <c r="D311" t="s">
        <v>14</v>
      </c>
      <c r="E311">
        <v>1258</v>
      </c>
      <c r="F311" s="4">
        <f t="shared" si="9"/>
        <v>0.59015593627441787</v>
      </c>
    </row>
    <row r="312" spans="1:6" x14ac:dyDescent="0.2">
      <c r="A312" t="s">
        <v>20</v>
      </c>
      <c r="B312">
        <v>2443</v>
      </c>
      <c r="C312" s="4">
        <f t="shared" si="8"/>
        <v>0.50800793515464815</v>
      </c>
      <c r="D312" t="s">
        <v>14</v>
      </c>
      <c r="E312">
        <v>1274</v>
      </c>
      <c r="F312" s="4">
        <f t="shared" si="9"/>
        <v>0.59766189412846449</v>
      </c>
    </row>
    <row r="313" spans="1:6" x14ac:dyDescent="0.2">
      <c r="A313" t="s">
        <v>20</v>
      </c>
      <c r="B313">
        <v>80</v>
      </c>
      <c r="C313" s="4">
        <f t="shared" si="8"/>
        <v>1.6635544335805098E-2</v>
      </c>
      <c r="D313" t="s">
        <v>14</v>
      </c>
      <c r="E313">
        <v>1296</v>
      </c>
      <c r="F313" s="4">
        <f t="shared" si="9"/>
        <v>0.60798258617777856</v>
      </c>
    </row>
    <row r="314" spans="1:6" x14ac:dyDescent="0.2">
      <c r="A314" t="s">
        <v>20</v>
      </c>
      <c r="B314">
        <v>159</v>
      </c>
      <c r="C314" s="4">
        <f t="shared" si="8"/>
        <v>3.3063144367412631E-2</v>
      </c>
      <c r="D314" t="s">
        <v>14</v>
      </c>
      <c r="E314">
        <v>1335</v>
      </c>
      <c r="F314" s="4">
        <f t="shared" si="9"/>
        <v>0.62627835844701729</v>
      </c>
    </row>
    <row r="315" spans="1:6" x14ac:dyDescent="0.2">
      <c r="A315" t="s">
        <v>20</v>
      </c>
      <c r="B315">
        <v>4799</v>
      </c>
      <c r="C315" s="4">
        <f t="shared" si="8"/>
        <v>0.99792471584410836</v>
      </c>
      <c r="D315" t="s">
        <v>14</v>
      </c>
      <c r="E315">
        <v>1368</v>
      </c>
      <c r="F315" s="4">
        <f t="shared" si="9"/>
        <v>0.64175939652098857</v>
      </c>
    </row>
    <row r="316" spans="1:6" x14ac:dyDescent="0.2">
      <c r="A316" t="s">
        <v>20</v>
      </c>
      <c r="B316">
        <v>6465</v>
      </c>
      <c r="C316" s="4">
        <f t="shared" si="8"/>
        <v>1.3443599266372495</v>
      </c>
      <c r="D316" t="s">
        <v>14</v>
      </c>
      <c r="E316">
        <v>1439</v>
      </c>
      <c r="F316" s="4">
        <f t="shared" si="9"/>
        <v>0.67506708449832054</v>
      </c>
    </row>
    <row r="317" spans="1:6" x14ac:dyDescent="0.2">
      <c r="A317" t="s">
        <v>20</v>
      </c>
      <c r="B317">
        <v>88</v>
      </c>
      <c r="C317" s="4">
        <f t="shared" si="8"/>
        <v>1.8299098769385607E-2</v>
      </c>
      <c r="D317" t="s">
        <v>14</v>
      </c>
      <c r="E317">
        <v>1467</v>
      </c>
      <c r="F317" s="4">
        <f t="shared" si="9"/>
        <v>0.68820251074290217</v>
      </c>
    </row>
    <row r="318" spans="1:6" x14ac:dyDescent="0.2">
      <c r="A318" t="s">
        <v>20</v>
      </c>
      <c r="B318">
        <v>226</v>
      </c>
      <c r="C318" s="4">
        <f t="shared" si="8"/>
        <v>4.69954127486494E-2</v>
      </c>
      <c r="D318" t="s">
        <v>14</v>
      </c>
      <c r="E318">
        <v>1467</v>
      </c>
      <c r="F318" s="4">
        <f t="shared" si="9"/>
        <v>0.68820251074290217</v>
      </c>
    </row>
    <row r="319" spans="1:6" x14ac:dyDescent="0.2">
      <c r="A319" t="s">
        <v>20</v>
      </c>
      <c r="B319">
        <v>98</v>
      </c>
      <c r="C319" s="4">
        <f t="shared" si="8"/>
        <v>2.0378541811361246E-2</v>
      </c>
      <c r="D319" t="s">
        <v>14</v>
      </c>
      <c r="E319">
        <v>1482</v>
      </c>
      <c r="F319" s="4">
        <f t="shared" si="9"/>
        <v>0.69523934623107086</v>
      </c>
    </row>
    <row r="320" spans="1:6" x14ac:dyDescent="0.2">
      <c r="A320" t="s">
        <v>20</v>
      </c>
      <c r="B320">
        <v>176</v>
      </c>
      <c r="C320" s="4">
        <f t="shared" si="8"/>
        <v>3.6598197538771214E-2</v>
      </c>
      <c r="D320" t="s">
        <v>14</v>
      </c>
      <c r="E320">
        <v>1538</v>
      </c>
      <c r="F320" s="4">
        <f t="shared" si="9"/>
        <v>0.72151019872023414</v>
      </c>
    </row>
    <row r="321" spans="1:6" x14ac:dyDescent="0.2">
      <c r="A321" t="s">
        <v>20</v>
      </c>
      <c r="B321">
        <v>211</v>
      </c>
      <c r="C321" s="4">
        <f t="shared" si="8"/>
        <v>4.3876248185685945E-2</v>
      </c>
      <c r="D321" t="s">
        <v>14</v>
      </c>
      <c r="E321">
        <v>1596</v>
      </c>
      <c r="F321" s="4">
        <f t="shared" si="9"/>
        <v>0.74871929594115327</v>
      </c>
    </row>
    <row r="322" spans="1:6" x14ac:dyDescent="0.2">
      <c r="A322" t="s">
        <v>20</v>
      </c>
      <c r="B322">
        <v>1784</v>
      </c>
      <c r="C322" s="4">
        <f t="shared" si="8"/>
        <v>0.3709726386884537</v>
      </c>
      <c r="D322" t="s">
        <v>14</v>
      </c>
      <c r="E322">
        <v>1608</v>
      </c>
      <c r="F322" s="4">
        <f t="shared" si="9"/>
        <v>0.75434876433168829</v>
      </c>
    </row>
    <row r="323" spans="1:6" x14ac:dyDescent="0.2">
      <c r="A323" t="s">
        <v>20</v>
      </c>
      <c r="B323">
        <v>126</v>
      </c>
      <c r="C323" s="4">
        <f t="shared" ref="C323:C386" si="10">(B323*100)/$H$1</f>
        <v>2.6200982328893029E-2</v>
      </c>
      <c r="D323" t="s">
        <v>14</v>
      </c>
      <c r="E323">
        <v>1625</v>
      </c>
      <c r="F323" s="4">
        <f t="shared" ref="F323:F365" si="11">(E323*100)/$I$1</f>
        <v>0.76232384455161284</v>
      </c>
    </row>
    <row r="324" spans="1:6" x14ac:dyDescent="0.2">
      <c r="A324" t="s">
        <v>20</v>
      </c>
      <c r="B324">
        <v>50</v>
      </c>
      <c r="C324" s="4">
        <f t="shared" si="10"/>
        <v>1.0397215209878186E-2</v>
      </c>
      <c r="D324" t="s">
        <v>14</v>
      </c>
      <c r="E324">
        <v>1657</v>
      </c>
      <c r="F324" s="4">
        <f t="shared" si="11"/>
        <v>0.77733576025970619</v>
      </c>
    </row>
    <row r="325" spans="1:6" x14ac:dyDescent="0.2">
      <c r="A325" t="s">
        <v>20</v>
      </c>
      <c r="B325">
        <v>198</v>
      </c>
      <c r="C325" s="4">
        <f t="shared" si="10"/>
        <v>4.117297223111762E-2</v>
      </c>
      <c r="D325" t="s">
        <v>14</v>
      </c>
      <c r="E325">
        <v>1684</v>
      </c>
      <c r="F325" s="4">
        <f t="shared" si="11"/>
        <v>0.7900020641384099</v>
      </c>
    </row>
    <row r="326" spans="1:6" x14ac:dyDescent="0.2">
      <c r="A326" t="s">
        <v>20</v>
      </c>
      <c r="B326">
        <v>117</v>
      </c>
      <c r="C326" s="4">
        <f t="shared" si="10"/>
        <v>2.4329483591114955E-2</v>
      </c>
      <c r="D326" t="s">
        <v>14</v>
      </c>
      <c r="E326">
        <v>1691</v>
      </c>
      <c r="F326" s="4">
        <f t="shared" si="11"/>
        <v>0.79328592069955528</v>
      </c>
    </row>
    <row r="327" spans="1:6" x14ac:dyDescent="0.2">
      <c r="A327" t="s">
        <v>20</v>
      </c>
      <c r="B327">
        <v>2436</v>
      </c>
      <c r="C327" s="4">
        <f t="shared" si="10"/>
        <v>0.50655232502526526</v>
      </c>
      <c r="D327" t="s">
        <v>14</v>
      </c>
      <c r="E327">
        <v>1748</v>
      </c>
      <c r="F327" s="4">
        <f t="shared" si="11"/>
        <v>0.82002589555459648</v>
      </c>
    </row>
    <row r="328" spans="1:6" x14ac:dyDescent="0.2">
      <c r="A328" t="s">
        <v>20</v>
      </c>
      <c r="B328">
        <v>762</v>
      </c>
      <c r="C328" s="4">
        <f t="shared" si="10"/>
        <v>0.15845355979854356</v>
      </c>
      <c r="D328" t="s">
        <v>14</v>
      </c>
      <c r="E328">
        <v>1758</v>
      </c>
      <c r="F328" s="4">
        <f t="shared" si="11"/>
        <v>0.82471711921337565</v>
      </c>
    </row>
    <row r="329" spans="1:6" x14ac:dyDescent="0.2">
      <c r="A329" t="s">
        <v>20</v>
      </c>
      <c r="B329">
        <v>2013</v>
      </c>
      <c r="C329" s="4">
        <f t="shared" si="10"/>
        <v>0.4185918843496958</v>
      </c>
      <c r="D329" t="s">
        <v>14</v>
      </c>
      <c r="E329">
        <v>1784</v>
      </c>
      <c r="F329" s="4">
        <f t="shared" si="11"/>
        <v>0.83691430072620143</v>
      </c>
    </row>
    <row r="330" spans="1:6" x14ac:dyDescent="0.2">
      <c r="A330" t="s">
        <v>20</v>
      </c>
      <c r="B330">
        <v>206</v>
      </c>
      <c r="C330" s="4">
        <f t="shared" si="10"/>
        <v>4.283652666469813E-2</v>
      </c>
      <c r="D330" t="s">
        <v>14</v>
      </c>
      <c r="E330">
        <v>1790</v>
      </c>
      <c r="F330" s="4">
        <f t="shared" si="11"/>
        <v>0.83972903492146889</v>
      </c>
    </row>
    <row r="331" spans="1:6" x14ac:dyDescent="0.2">
      <c r="A331" t="s">
        <v>20</v>
      </c>
      <c r="B331">
        <v>3742</v>
      </c>
      <c r="C331" s="4">
        <f t="shared" si="10"/>
        <v>0.7781275863072834</v>
      </c>
      <c r="D331" t="s">
        <v>14</v>
      </c>
      <c r="E331">
        <v>1796</v>
      </c>
      <c r="F331" s="4">
        <f t="shared" si="11"/>
        <v>0.84254376911673645</v>
      </c>
    </row>
    <row r="332" spans="1:6" x14ac:dyDescent="0.2">
      <c r="A332" t="s">
        <v>20</v>
      </c>
      <c r="B332">
        <v>300</v>
      </c>
      <c r="C332" s="4">
        <f t="shared" si="10"/>
        <v>6.238329125926912E-2</v>
      </c>
      <c r="D332" t="s">
        <v>14</v>
      </c>
      <c r="E332">
        <v>1825</v>
      </c>
      <c r="F332" s="4">
        <f t="shared" si="11"/>
        <v>0.85614831772719591</v>
      </c>
    </row>
    <row r="333" spans="1:6" x14ac:dyDescent="0.2">
      <c r="A333" t="s">
        <v>20</v>
      </c>
      <c r="B333">
        <v>2725</v>
      </c>
      <c r="C333" s="4">
        <f t="shared" si="10"/>
        <v>0.5666482289383612</v>
      </c>
      <c r="D333" t="s">
        <v>14</v>
      </c>
      <c r="E333">
        <v>1886</v>
      </c>
      <c r="F333" s="4">
        <f t="shared" si="11"/>
        <v>0.88476478204574882</v>
      </c>
    </row>
    <row r="334" spans="1:6" x14ac:dyDescent="0.2">
      <c r="A334" t="s">
        <v>20</v>
      </c>
      <c r="B334">
        <v>41</v>
      </c>
      <c r="C334" s="4">
        <f t="shared" si="10"/>
        <v>8.5257164721001134E-3</v>
      </c>
      <c r="D334" t="s">
        <v>14</v>
      </c>
      <c r="E334">
        <v>1910</v>
      </c>
      <c r="F334" s="4">
        <f t="shared" si="11"/>
        <v>0.89602371882681875</v>
      </c>
    </row>
    <row r="335" spans="1:6" x14ac:dyDescent="0.2">
      <c r="A335" t="s">
        <v>20</v>
      </c>
      <c r="B335">
        <v>1113</v>
      </c>
      <c r="C335" s="4">
        <f t="shared" si="10"/>
        <v>0.23144201057188843</v>
      </c>
      <c r="D335" t="s">
        <v>14</v>
      </c>
      <c r="E335">
        <v>1979</v>
      </c>
      <c r="F335" s="4">
        <f t="shared" si="11"/>
        <v>0.92839316207239497</v>
      </c>
    </row>
    <row r="336" spans="1:6" x14ac:dyDescent="0.2">
      <c r="A336" t="s">
        <v>20</v>
      </c>
      <c r="B336">
        <v>88</v>
      </c>
      <c r="C336" s="4">
        <f t="shared" si="10"/>
        <v>1.8299098769385607E-2</v>
      </c>
      <c r="D336" t="s">
        <v>14</v>
      </c>
      <c r="E336">
        <v>1999</v>
      </c>
      <c r="F336" s="4">
        <f t="shared" si="11"/>
        <v>0.9377756093899533</v>
      </c>
    </row>
    <row r="337" spans="1:6" x14ac:dyDescent="0.2">
      <c r="A337" t="s">
        <v>20</v>
      </c>
      <c r="B337">
        <v>194</v>
      </c>
      <c r="C337" s="4">
        <f t="shared" si="10"/>
        <v>4.0341195014327362E-2</v>
      </c>
      <c r="D337" t="s">
        <v>14</v>
      </c>
      <c r="E337">
        <v>2025</v>
      </c>
      <c r="F337" s="4">
        <f t="shared" si="11"/>
        <v>0.94997279090277909</v>
      </c>
    </row>
    <row r="338" spans="1:6" x14ac:dyDescent="0.2">
      <c r="A338" t="s">
        <v>20</v>
      </c>
      <c r="B338">
        <v>135</v>
      </c>
      <c r="C338" s="4">
        <f t="shared" si="10"/>
        <v>2.8072481066671102E-2</v>
      </c>
      <c r="D338" t="s">
        <v>14</v>
      </c>
      <c r="E338">
        <v>2062</v>
      </c>
      <c r="F338" s="4">
        <f t="shared" si="11"/>
        <v>0.96733031844026196</v>
      </c>
    </row>
    <row r="339" spans="1:6" x14ac:dyDescent="0.2">
      <c r="A339" t="s">
        <v>20</v>
      </c>
      <c r="B339">
        <v>659</v>
      </c>
      <c r="C339" s="4">
        <f t="shared" si="10"/>
        <v>0.1370352964661945</v>
      </c>
      <c r="D339" t="s">
        <v>14</v>
      </c>
      <c r="E339">
        <v>2072</v>
      </c>
      <c r="F339" s="4">
        <f t="shared" si="11"/>
        <v>0.97202154209904112</v>
      </c>
    </row>
    <row r="340" spans="1:6" x14ac:dyDescent="0.2">
      <c r="A340" t="s">
        <v>20</v>
      </c>
      <c r="B340">
        <v>140</v>
      </c>
      <c r="C340" s="4">
        <f t="shared" si="10"/>
        <v>2.9112202587658922E-2</v>
      </c>
      <c r="D340" t="s">
        <v>14</v>
      </c>
      <c r="E340">
        <v>2108</v>
      </c>
      <c r="F340" s="4">
        <f t="shared" si="11"/>
        <v>0.98890994727064607</v>
      </c>
    </row>
    <row r="341" spans="1:6" x14ac:dyDescent="0.2">
      <c r="A341" t="s">
        <v>20</v>
      </c>
      <c r="B341">
        <v>112</v>
      </c>
      <c r="C341" s="4">
        <f t="shared" si="10"/>
        <v>2.3289762070127139E-2</v>
      </c>
      <c r="D341" t="s">
        <v>14</v>
      </c>
      <c r="E341">
        <v>2176</v>
      </c>
      <c r="F341" s="4">
        <f t="shared" si="11"/>
        <v>1.0208102681503444</v>
      </c>
    </row>
    <row r="342" spans="1:6" x14ac:dyDescent="0.2">
      <c r="A342" t="s">
        <v>20</v>
      </c>
      <c r="B342">
        <v>1782</v>
      </c>
      <c r="C342" s="4">
        <f t="shared" si="10"/>
        <v>0.37055675008005856</v>
      </c>
      <c r="D342" t="s">
        <v>14</v>
      </c>
      <c r="E342">
        <v>2179</v>
      </c>
      <c r="F342" s="4">
        <f t="shared" si="11"/>
        <v>1.0222176352479782</v>
      </c>
    </row>
    <row r="343" spans="1:6" x14ac:dyDescent="0.2">
      <c r="A343" t="s">
        <v>20</v>
      </c>
      <c r="B343">
        <v>2528</v>
      </c>
      <c r="C343" s="4">
        <f t="shared" si="10"/>
        <v>0.52568320101144106</v>
      </c>
      <c r="D343" t="s">
        <v>14</v>
      </c>
      <c r="E343">
        <v>2201</v>
      </c>
      <c r="F343" s="4">
        <f t="shared" si="11"/>
        <v>1.0325383272972923</v>
      </c>
    </row>
    <row r="344" spans="1:6" x14ac:dyDescent="0.2">
      <c r="A344" t="s">
        <v>20</v>
      </c>
      <c r="B344">
        <v>1965</v>
      </c>
      <c r="C344" s="4">
        <f t="shared" si="10"/>
        <v>0.4086105577482127</v>
      </c>
      <c r="D344" t="s">
        <v>14</v>
      </c>
      <c r="E344">
        <v>2253</v>
      </c>
      <c r="F344" s="4">
        <f t="shared" si="11"/>
        <v>1.0569326903229439</v>
      </c>
    </row>
    <row r="345" spans="1:6" x14ac:dyDescent="0.2">
      <c r="A345" t="s">
        <v>20</v>
      </c>
      <c r="B345">
        <v>163</v>
      </c>
      <c r="C345" s="4">
        <f t="shared" si="10"/>
        <v>3.3894921584202889E-2</v>
      </c>
      <c r="D345" t="s">
        <v>14</v>
      </c>
      <c r="E345">
        <v>2307</v>
      </c>
      <c r="F345" s="4">
        <f t="shared" si="11"/>
        <v>1.0822652980803513</v>
      </c>
    </row>
    <row r="346" spans="1:6" x14ac:dyDescent="0.2">
      <c r="A346" t="s">
        <v>20</v>
      </c>
      <c r="B346">
        <v>3318</v>
      </c>
      <c r="C346" s="4">
        <f t="shared" si="10"/>
        <v>0.68995920132751642</v>
      </c>
      <c r="D346" t="s">
        <v>14</v>
      </c>
      <c r="E346">
        <v>2468</v>
      </c>
      <c r="F346" s="4">
        <f t="shared" si="11"/>
        <v>1.1577939989866957</v>
      </c>
    </row>
    <row r="347" spans="1:6" x14ac:dyDescent="0.2">
      <c r="A347" t="s">
        <v>20</v>
      </c>
      <c r="B347">
        <v>154</v>
      </c>
      <c r="C347" s="4">
        <f t="shared" si="10"/>
        <v>3.2023422846424815E-2</v>
      </c>
      <c r="D347" t="s">
        <v>14</v>
      </c>
      <c r="E347">
        <v>2604</v>
      </c>
      <c r="F347" s="4">
        <f t="shared" si="11"/>
        <v>1.2215946407460923</v>
      </c>
    </row>
    <row r="348" spans="1:6" x14ac:dyDescent="0.2">
      <c r="A348" t="s">
        <v>20</v>
      </c>
      <c r="B348">
        <v>191</v>
      </c>
      <c r="C348" s="4">
        <f t="shared" si="10"/>
        <v>3.9717362101734668E-2</v>
      </c>
      <c r="D348" t="s">
        <v>14</v>
      </c>
      <c r="E348">
        <v>2690</v>
      </c>
      <c r="F348" s="4">
        <f t="shared" si="11"/>
        <v>1.2619391642115929</v>
      </c>
    </row>
    <row r="349" spans="1:6" x14ac:dyDescent="0.2">
      <c r="A349" t="s">
        <v>20</v>
      </c>
      <c r="B349">
        <v>139</v>
      </c>
      <c r="C349" s="4">
        <f t="shared" si="10"/>
        <v>2.8904258283461357E-2</v>
      </c>
      <c r="D349" t="s">
        <v>14</v>
      </c>
      <c r="E349">
        <v>2779</v>
      </c>
      <c r="F349" s="4">
        <f t="shared" si="11"/>
        <v>1.3036910547747274</v>
      </c>
    </row>
    <row r="350" spans="1:6" x14ac:dyDescent="0.2">
      <c r="A350" t="s">
        <v>20</v>
      </c>
      <c r="B350">
        <v>92</v>
      </c>
      <c r="C350" s="4">
        <f t="shared" si="10"/>
        <v>1.9130875986175862E-2</v>
      </c>
      <c r="D350" t="s">
        <v>14</v>
      </c>
      <c r="E350">
        <v>2915</v>
      </c>
      <c r="F350" s="4">
        <f t="shared" si="11"/>
        <v>1.3674916965341239</v>
      </c>
    </row>
    <row r="351" spans="1:6" x14ac:dyDescent="0.2">
      <c r="A351" t="s">
        <v>20</v>
      </c>
      <c r="B351">
        <v>94</v>
      </c>
      <c r="C351" s="4">
        <f t="shared" si="10"/>
        <v>1.9546764594570991E-2</v>
      </c>
      <c r="D351" t="s">
        <v>14</v>
      </c>
      <c r="E351">
        <v>2928</v>
      </c>
      <c r="F351" s="4">
        <f t="shared" si="11"/>
        <v>1.3735902872905368</v>
      </c>
    </row>
    <row r="352" spans="1:6" x14ac:dyDescent="0.2">
      <c r="A352" t="s">
        <v>20</v>
      </c>
      <c r="B352">
        <v>2120</v>
      </c>
      <c r="C352" s="4">
        <f t="shared" si="10"/>
        <v>0.44084192489883511</v>
      </c>
      <c r="D352" t="s">
        <v>14</v>
      </c>
      <c r="E352">
        <v>2955</v>
      </c>
      <c r="F352" s="4">
        <f t="shared" si="11"/>
        <v>1.3862565911692406</v>
      </c>
    </row>
    <row r="353" spans="1:6" x14ac:dyDescent="0.2">
      <c r="A353" t="s">
        <v>20</v>
      </c>
      <c r="B353">
        <v>53</v>
      </c>
      <c r="C353" s="4">
        <f t="shared" si="10"/>
        <v>1.1021048122470877E-2</v>
      </c>
      <c r="D353" t="s">
        <v>14</v>
      </c>
      <c r="E353">
        <v>3015</v>
      </c>
      <c r="F353" s="4">
        <f t="shared" si="11"/>
        <v>1.4144039331219156</v>
      </c>
    </row>
    <row r="354" spans="1:6" x14ac:dyDescent="0.2">
      <c r="A354" t="s">
        <v>20</v>
      </c>
      <c r="B354">
        <v>1071</v>
      </c>
      <c r="C354" s="4">
        <f t="shared" si="10"/>
        <v>0.22270834979559076</v>
      </c>
      <c r="D354" t="s">
        <v>14</v>
      </c>
      <c r="E354">
        <v>3182</v>
      </c>
      <c r="F354" s="4">
        <f t="shared" si="11"/>
        <v>1.4927473682235275</v>
      </c>
    </row>
    <row r="355" spans="1:6" x14ac:dyDescent="0.2">
      <c r="A355" t="s">
        <v>20</v>
      </c>
      <c r="B355">
        <v>201</v>
      </c>
      <c r="C355" s="4">
        <f t="shared" si="10"/>
        <v>4.1796805143710307E-2</v>
      </c>
      <c r="D355" t="s">
        <v>14</v>
      </c>
      <c r="E355">
        <v>3304</v>
      </c>
      <c r="F355" s="4">
        <f t="shared" si="11"/>
        <v>1.5499802968606331</v>
      </c>
    </row>
    <row r="356" spans="1:6" x14ac:dyDescent="0.2">
      <c r="A356" t="s">
        <v>20</v>
      </c>
      <c r="B356">
        <v>128</v>
      </c>
      <c r="C356" s="4">
        <f t="shared" si="10"/>
        <v>2.6616870937288158E-2</v>
      </c>
      <c r="D356" t="s">
        <v>14</v>
      </c>
      <c r="E356">
        <v>3387</v>
      </c>
      <c r="F356" s="4">
        <f t="shared" si="11"/>
        <v>1.5889174532285002</v>
      </c>
    </row>
    <row r="357" spans="1:6" x14ac:dyDescent="0.2">
      <c r="A357" t="s">
        <v>20</v>
      </c>
      <c r="B357">
        <v>186</v>
      </c>
      <c r="C357" s="4">
        <f t="shared" si="10"/>
        <v>3.8677640580746853E-2</v>
      </c>
      <c r="D357" t="s">
        <v>14</v>
      </c>
      <c r="E357">
        <v>3410</v>
      </c>
      <c r="F357" s="4">
        <f t="shared" si="11"/>
        <v>1.5997072676436921</v>
      </c>
    </row>
    <row r="358" spans="1:6" x14ac:dyDescent="0.2">
      <c r="A358" t="s">
        <v>20</v>
      </c>
      <c r="B358">
        <v>165</v>
      </c>
      <c r="C358" s="4">
        <f t="shared" si="10"/>
        <v>3.4310810192598018E-2</v>
      </c>
      <c r="D358" t="s">
        <v>14</v>
      </c>
      <c r="E358">
        <v>3483</v>
      </c>
      <c r="F358" s="4">
        <f t="shared" si="11"/>
        <v>1.6339532003527799</v>
      </c>
    </row>
    <row r="359" spans="1:6" x14ac:dyDescent="0.2">
      <c r="A359" t="s">
        <v>20</v>
      </c>
      <c r="B359">
        <v>1713</v>
      </c>
      <c r="C359" s="4">
        <f t="shared" si="10"/>
        <v>0.35620859309042668</v>
      </c>
      <c r="D359" t="s">
        <v>14</v>
      </c>
      <c r="E359">
        <v>3868</v>
      </c>
      <c r="F359" s="4">
        <f t="shared" si="11"/>
        <v>1.8145653112157776</v>
      </c>
    </row>
    <row r="360" spans="1:6" x14ac:dyDescent="0.2">
      <c r="A360" t="s">
        <v>20</v>
      </c>
      <c r="B360">
        <v>3063</v>
      </c>
      <c r="C360" s="4">
        <f t="shared" si="10"/>
        <v>0.63693340375713769</v>
      </c>
      <c r="D360" t="s">
        <v>14</v>
      </c>
      <c r="E360">
        <v>4405</v>
      </c>
      <c r="F360" s="4">
        <f t="shared" si="11"/>
        <v>2.0664840216922182</v>
      </c>
    </row>
    <row r="361" spans="1:6" x14ac:dyDescent="0.2">
      <c r="A361" t="s">
        <v>20</v>
      </c>
      <c r="B361">
        <v>6286</v>
      </c>
      <c r="C361" s="4">
        <f t="shared" si="10"/>
        <v>1.3071378961858855</v>
      </c>
      <c r="D361" t="s">
        <v>14</v>
      </c>
      <c r="E361">
        <v>4428</v>
      </c>
      <c r="F361" s="4">
        <f t="shared" si="11"/>
        <v>2.0772738361074103</v>
      </c>
    </row>
    <row r="362" spans="1:6" x14ac:dyDescent="0.2">
      <c r="A362" t="s">
        <v>20</v>
      </c>
      <c r="B362">
        <v>205</v>
      </c>
      <c r="C362" s="4">
        <f t="shared" si="10"/>
        <v>4.2628582360500565E-2</v>
      </c>
      <c r="D362" t="s">
        <v>14</v>
      </c>
      <c r="E362">
        <v>4697</v>
      </c>
      <c r="F362" s="4">
        <f t="shared" si="11"/>
        <v>2.2034677525285695</v>
      </c>
    </row>
    <row r="363" spans="1:6" x14ac:dyDescent="0.2">
      <c r="A363" t="s">
        <v>20</v>
      </c>
      <c r="B363">
        <v>1884</v>
      </c>
      <c r="C363" s="4">
        <f t="shared" si="10"/>
        <v>0.39176706910821008</v>
      </c>
      <c r="D363" t="s">
        <v>14</v>
      </c>
      <c r="E363">
        <v>5497</v>
      </c>
      <c r="F363" s="4">
        <f t="shared" si="11"/>
        <v>2.5787656452309022</v>
      </c>
    </row>
    <row r="364" spans="1:6" x14ac:dyDescent="0.2">
      <c r="A364" t="s">
        <v>20</v>
      </c>
      <c r="B364">
        <v>85</v>
      </c>
      <c r="C364" s="4">
        <f t="shared" si="10"/>
        <v>1.7675265856792917E-2</v>
      </c>
      <c r="D364" t="s">
        <v>14</v>
      </c>
      <c r="E364">
        <v>5681</v>
      </c>
      <c r="F364" s="4">
        <f t="shared" si="11"/>
        <v>2.6650841605524387</v>
      </c>
    </row>
    <row r="365" spans="1:6" x14ac:dyDescent="0.2">
      <c r="A365" t="s">
        <v>20</v>
      </c>
      <c r="B365">
        <v>1095</v>
      </c>
      <c r="C365" s="4">
        <f t="shared" si="10"/>
        <v>0.22769901309633228</v>
      </c>
      <c r="D365" t="s">
        <v>14</v>
      </c>
      <c r="E365">
        <v>6080</v>
      </c>
      <c r="F365" s="4">
        <f t="shared" si="11"/>
        <v>2.8522639845377267</v>
      </c>
    </row>
    <row r="366" spans="1:6" x14ac:dyDescent="0.2">
      <c r="A366" t="s">
        <v>20</v>
      </c>
      <c r="B366">
        <v>32</v>
      </c>
      <c r="C366" s="4">
        <f t="shared" si="10"/>
        <v>6.6542177343220394E-3</v>
      </c>
    </row>
    <row r="367" spans="1:6" x14ac:dyDescent="0.2">
      <c r="A367" t="s">
        <v>20</v>
      </c>
      <c r="B367">
        <v>40</v>
      </c>
      <c r="C367" s="4">
        <f t="shared" si="10"/>
        <v>8.3177721679025488E-3</v>
      </c>
    </row>
    <row r="368" spans="1:6" x14ac:dyDescent="0.2">
      <c r="A368" t="s">
        <v>20</v>
      </c>
      <c r="B368">
        <v>43</v>
      </c>
      <c r="C368" s="4">
        <f t="shared" si="10"/>
        <v>8.9416050804952407E-3</v>
      </c>
    </row>
    <row r="369" spans="1:3" x14ac:dyDescent="0.2">
      <c r="A369" t="s">
        <v>20</v>
      </c>
      <c r="B369">
        <v>48</v>
      </c>
      <c r="C369" s="4">
        <f t="shared" si="10"/>
        <v>9.9813266014830582E-3</v>
      </c>
    </row>
    <row r="370" spans="1:3" x14ac:dyDescent="0.2">
      <c r="A370" t="s">
        <v>20</v>
      </c>
      <c r="B370">
        <v>52</v>
      </c>
      <c r="C370" s="4">
        <f t="shared" si="10"/>
        <v>1.0813103818273313E-2</v>
      </c>
    </row>
    <row r="371" spans="1:3" x14ac:dyDescent="0.2">
      <c r="A371" t="s">
        <v>20</v>
      </c>
      <c r="B371">
        <v>53</v>
      </c>
      <c r="C371" s="4">
        <f t="shared" si="10"/>
        <v>1.1021048122470877E-2</v>
      </c>
    </row>
    <row r="372" spans="1:3" x14ac:dyDescent="0.2">
      <c r="A372" t="s">
        <v>20</v>
      </c>
      <c r="B372">
        <v>56</v>
      </c>
      <c r="C372" s="4">
        <f t="shared" si="10"/>
        <v>1.1644881035063569E-2</v>
      </c>
    </row>
    <row r="373" spans="1:3" x14ac:dyDescent="0.2">
      <c r="A373" t="s">
        <v>20</v>
      </c>
      <c r="B373">
        <v>65</v>
      </c>
      <c r="C373" s="4">
        <f t="shared" si="10"/>
        <v>1.3516379772841642E-2</v>
      </c>
    </row>
    <row r="374" spans="1:3" x14ac:dyDescent="0.2">
      <c r="A374" t="s">
        <v>20</v>
      </c>
      <c r="B374">
        <v>65</v>
      </c>
      <c r="C374" s="4">
        <f t="shared" si="10"/>
        <v>1.3516379772841642E-2</v>
      </c>
    </row>
    <row r="375" spans="1:3" x14ac:dyDescent="0.2">
      <c r="A375" t="s">
        <v>20</v>
      </c>
      <c r="B375">
        <v>68</v>
      </c>
      <c r="C375" s="4">
        <f t="shared" si="10"/>
        <v>1.4140212685434334E-2</v>
      </c>
    </row>
    <row r="376" spans="1:3" x14ac:dyDescent="0.2">
      <c r="A376" t="s">
        <v>20</v>
      </c>
      <c r="B376">
        <v>69</v>
      </c>
      <c r="C376" s="4">
        <f t="shared" si="10"/>
        <v>1.4348156989631896E-2</v>
      </c>
    </row>
    <row r="377" spans="1:3" x14ac:dyDescent="0.2">
      <c r="A377" t="s">
        <v>20</v>
      </c>
      <c r="B377">
        <v>69</v>
      </c>
      <c r="C377" s="4">
        <f t="shared" si="10"/>
        <v>1.4348156989631896E-2</v>
      </c>
    </row>
    <row r="378" spans="1:3" x14ac:dyDescent="0.2">
      <c r="A378" t="s">
        <v>20</v>
      </c>
      <c r="B378">
        <v>76</v>
      </c>
      <c r="C378" s="4">
        <f t="shared" si="10"/>
        <v>1.5803767119014843E-2</v>
      </c>
    </row>
    <row r="379" spans="1:3" x14ac:dyDescent="0.2">
      <c r="A379" t="s">
        <v>20</v>
      </c>
      <c r="B379">
        <v>78</v>
      </c>
      <c r="C379" s="4">
        <f t="shared" si="10"/>
        <v>1.6219655727409972E-2</v>
      </c>
    </row>
    <row r="380" spans="1:3" x14ac:dyDescent="0.2">
      <c r="A380" t="s">
        <v>20</v>
      </c>
      <c r="B380">
        <v>80</v>
      </c>
      <c r="C380" s="4">
        <f t="shared" si="10"/>
        <v>1.6635544335805098E-2</v>
      </c>
    </row>
    <row r="381" spans="1:3" x14ac:dyDescent="0.2">
      <c r="A381" t="s">
        <v>20</v>
      </c>
      <c r="B381">
        <v>80</v>
      </c>
      <c r="C381" s="4">
        <f t="shared" si="10"/>
        <v>1.6635544335805098E-2</v>
      </c>
    </row>
    <row r="382" spans="1:3" x14ac:dyDescent="0.2">
      <c r="A382" t="s">
        <v>20</v>
      </c>
      <c r="B382">
        <v>80</v>
      </c>
      <c r="C382" s="4">
        <f t="shared" si="10"/>
        <v>1.6635544335805098E-2</v>
      </c>
    </row>
    <row r="383" spans="1:3" x14ac:dyDescent="0.2">
      <c r="A383" t="s">
        <v>20</v>
      </c>
      <c r="B383">
        <v>81</v>
      </c>
      <c r="C383" s="4">
        <f t="shared" si="10"/>
        <v>1.6843488640002662E-2</v>
      </c>
    </row>
    <row r="384" spans="1:3" x14ac:dyDescent="0.2">
      <c r="A384" t="s">
        <v>20</v>
      </c>
      <c r="B384">
        <v>82</v>
      </c>
      <c r="C384" s="4">
        <f t="shared" si="10"/>
        <v>1.7051432944200227E-2</v>
      </c>
    </row>
    <row r="385" spans="1:3" x14ac:dyDescent="0.2">
      <c r="A385" t="s">
        <v>20</v>
      </c>
      <c r="B385">
        <v>85</v>
      </c>
      <c r="C385" s="4">
        <f t="shared" si="10"/>
        <v>1.7675265856792917E-2</v>
      </c>
    </row>
    <row r="386" spans="1:3" x14ac:dyDescent="0.2">
      <c r="A386" t="s">
        <v>20</v>
      </c>
      <c r="B386">
        <v>85</v>
      </c>
      <c r="C386" s="4">
        <f t="shared" si="10"/>
        <v>1.7675265856792917E-2</v>
      </c>
    </row>
    <row r="387" spans="1:3" x14ac:dyDescent="0.2">
      <c r="A387" t="s">
        <v>20</v>
      </c>
      <c r="B387">
        <v>92</v>
      </c>
      <c r="C387" s="4">
        <f t="shared" ref="C387:C450" si="12">(B387*100)/$H$1</f>
        <v>1.9130875986175862E-2</v>
      </c>
    </row>
    <row r="388" spans="1:3" x14ac:dyDescent="0.2">
      <c r="A388" t="s">
        <v>20</v>
      </c>
      <c r="B388">
        <v>93</v>
      </c>
      <c r="C388" s="4">
        <f t="shared" si="12"/>
        <v>1.9338820290373426E-2</v>
      </c>
    </row>
    <row r="389" spans="1:3" x14ac:dyDescent="0.2">
      <c r="A389" t="s">
        <v>20</v>
      </c>
      <c r="B389">
        <v>96</v>
      </c>
      <c r="C389" s="4">
        <f t="shared" si="12"/>
        <v>1.9962653202966116E-2</v>
      </c>
    </row>
    <row r="390" spans="1:3" x14ac:dyDescent="0.2">
      <c r="A390" t="s">
        <v>20</v>
      </c>
      <c r="B390">
        <v>100</v>
      </c>
      <c r="C390" s="4">
        <f t="shared" si="12"/>
        <v>2.0794430419756371E-2</v>
      </c>
    </row>
    <row r="391" spans="1:3" x14ac:dyDescent="0.2">
      <c r="A391" t="s">
        <v>20</v>
      </c>
      <c r="B391">
        <v>103</v>
      </c>
      <c r="C391" s="4">
        <f t="shared" si="12"/>
        <v>2.1418263332349065E-2</v>
      </c>
    </row>
    <row r="392" spans="1:3" x14ac:dyDescent="0.2">
      <c r="A392" t="s">
        <v>20</v>
      </c>
      <c r="B392">
        <v>103</v>
      </c>
      <c r="C392" s="4">
        <f t="shared" si="12"/>
        <v>2.1418263332349065E-2</v>
      </c>
    </row>
    <row r="393" spans="1:3" x14ac:dyDescent="0.2">
      <c r="A393" t="s">
        <v>20</v>
      </c>
      <c r="B393">
        <v>105</v>
      </c>
      <c r="C393" s="4">
        <f t="shared" si="12"/>
        <v>2.183415194074419E-2</v>
      </c>
    </row>
    <row r="394" spans="1:3" x14ac:dyDescent="0.2">
      <c r="A394" t="s">
        <v>20</v>
      </c>
      <c r="B394">
        <v>106</v>
      </c>
      <c r="C394" s="4">
        <f t="shared" si="12"/>
        <v>2.2042096244941755E-2</v>
      </c>
    </row>
    <row r="395" spans="1:3" x14ac:dyDescent="0.2">
      <c r="A395" t="s">
        <v>20</v>
      </c>
      <c r="B395">
        <v>110</v>
      </c>
      <c r="C395" s="4">
        <f t="shared" si="12"/>
        <v>2.287387346173201E-2</v>
      </c>
    </row>
    <row r="396" spans="1:3" x14ac:dyDescent="0.2">
      <c r="A396" t="s">
        <v>20</v>
      </c>
      <c r="B396">
        <v>110</v>
      </c>
      <c r="C396" s="4">
        <f t="shared" si="12"/>
        <v>2.287387346173201E-2</v>
      </c>
    </row>
    <row r="397" spans="1:3" x14ac:dyDescent="0.2">
      <c r="A397" t="s">
        <v>20</v>
      </c>
      <c r="B397">
        <v>110</v>
      </c>
      <c r="C397" s="4">
        <f t="shared" si="12"/>
        <v>2.287387346173201E-2</v>
      </c>
    </row>
    <row r="398" spans="1:3" x14ac:dyDescent="0.2">
      <c r="A398" t="s">
        <v>20</v>
      </c>
      <c r="B398">
        <v>110</v>
      </c>
      <c r="C398" s="4">
        <f t="shared" si="12"/>
        <v>2.287387346173201E-2</v>
      </c>
    </row>
    <row r="399" spans="1:3" x14ac:dyDescent="0.2">
      <c r="A399" t="s">
        <v>20</v>
      </c>
      <c r="B399">
        <v>112</v>
      </c>
      <c r="C399" s="4">
        <f t="shared" si="12"/>
        <v>2.3289762070127139E-2</v>
      </c>
    </row>
    <row r="400" spans="1:3" x14ac:dyDescent="0.2">
      <c r="A400" t="s">
        <v>20</v>
      </c>
      <c r="B400">
        <v>114</v>
      </c>
      <c r="C400" s="4">
        <f t="shared" si="12"/>
        <v>2.3705650678522264E-2</v>
      </c>
    </row>
    <row r="401" spans="1:3" x14ac:dyDescent="0.2">
      <c r="A401" t="s">
        <v>20</v>
      </c>
      <c r="B401">
        <v>114</v>
      </c>
      <c r="C401" s="4">
        <f t="shared" si="12"/>
        <v>2.3705650678522264E-2</v>
      </c>
    </row>
    <row r="402" spans="1:3" x14ac:dyDescent="0.2">
      <c r="A402" t="s">
        <v>20</v>
      </c>
      <c r="B402">
        <v>114</v>
      </c>
      <c r="C402" s="4">
        <f t="shared" si="12"/>
        <v>2.3705650678522264E-2</v>
      </c>
    </row>
    <row r="403" spans="1:3" x14ac:dyDescent="0.2">
      <c r="A403" t="s">
        <v>20</v>
      </c>
      <c r="B403">
        <v>116</v>
      </c>
      <c r="C403" s="4">
        <f t="shared" si="12"/>
        <v>2.4121539286917393E-2</v>
      </c>
    </row>
    <row r="404" spans="1:3" x14ac:dyDescent="0.2">
      <c r="A404" t="s">
        <v>20</v>
      </c>
      <c r="B404">
        <v>119</v>
      </c>
      <c r="C404" s="4">
        <f t="shared" si="12"/>
        <v>2.4745372199510084E-2</v>
      </c>
    </row>
    <row r="405" spans="1:3" x14ac:dyDescent="0.2">
      <c r="A405" t="s">
        <v>20</v>
      </c>
      <c r="B405">
        <v>121</v>
      </c>
      <c r="C405" s="4">
        <f t="shared" si="12"/>
        <v>2.5161260807905209E-2</v>
      </c>
    </row>
    <row r="406" spans="1:3" x14ac:dyDescent="0.2">
      <c r="A406" t="s">
        <v>20</v>
      </c>
      <c r="B406">
        <v>121</v>
      </c>
      <c r="C406" s="4">
        <f t="shared" si="12"/>
        <v>2.5161260807905209E-2</v>
      </c>
    </row>
    <row r="407" spans="1:3" x14ac:dyDescent="0.2">
      <c r="A407" t="s">
        <v>20</v>
      </c>
      <c r="B407">
        <v>122</v>
      </c>
      <c r="C407" s="4">
        <f t="shared" si="12"/>
        <v>2.5369205112102774E-2</v>
      </c>
    </row>
    <row r="408" spans="1:3" x14ac:dyDescent="0.2">
      <c r="A408" t="s">
        <v>20</v>
      </c>
      <c r="B408">
        <v>122</v>
      </c>
      <c r="C408" s="4">
        <f t="shared" si="12"/>
        <v>2.5369205112102774E-2</v>
      </c>
    </row>
    <row r="409" spans="1:3" x14ac:dyDescent="0.2">
      <c r="A409" t="s">
        <v>20</v>
      </c>
      <c r="B409">
        <v>122</v>
      </c>
      <c r="C409" s="4">
        <f t="shared" si="12"/>
        <v>2.5369205112102774E-2</v>
      </c>
    </row>
    <row r="410" spans="1:3" x14ac:dyDescent="0.2">
      <c r="A410" t="s">
        <v>20</v>
      </c>
      <c r="B410">
        <v>123</v>
      </c>
      <c r="C410" s="4">
        <f t="shared" si="12"/>
        <v>2.5577149416300338E-2</v>
      </c>
    </row>
    <row r="411" spans="1:3" x14ac:dyDescent="0.2">
      <c r="A411" t="s">
        <v>20</v>
      </c>
      <c r="B411">
        <v>123</v>
      </c>
      <c r="C411" s="4">
        <f t="shared" si="12"/>
        <v>2.5577149416300338E-2</v>
      </c>
    </row>
    <row r="412" spans="1:3" x14ac:dyDescent="0.2">
      <c r="A412" t="s">
        <v>20</v>
      </c>
      <c r="B412">
        <v>125</v>
      </c>
      <c r="C412" s="4">
        <f t="shared" si="12"/>
        <v>2.5993038024695464E-2</v>
      </c>
    </row>
    <row r="413" spans="1:3" x14ac:dyDescent="0.2">
      <c r="A413" t="s">
        <v>20</v>
      </c>
      <c r="B413">
        <v>126</v>
      </c>
      <c r="C413" s="4">
        <f t="shared" si="12"/>
        <v>2.6200982328893029E-2</v>
      </c>
    </row>
    <row r="414" spans="1:3" x14ac:dyDescent="0.2">
      <c r="A414" t="s">
        <v>20</v>
      </c>
      <c r="B414">
        <v>127</v>
      </c>
      <c r="C414" s="4">
        <f t="shared" si="12"/>
        <v>2.6408926633090593E-2</v>
      </c>
    </row>
    <row r="415" spans="1:3" x14ac:dyDescent="0.2">
      <c r="A415" t="s">
        <v>20</v>
      </c>
      <c r="B415">
        <v>130</v>
      </c>
      <c r="C415" s="4">
        <f t="shared" si="12"/>
        <v>2.7032759545683283E-2</v>
      </c>
    </row>
    <row r="416" spans="1:3" x14ac:dyDescent="0.2">
      <c r="A416" t="s">
        <v>20</v>
      </c>
      <c r="B416">
        <v>131</v>
      </c>
      <c r="C416" s="4">
        <f t="shared" si="12"/>
        <v>2.7240703849880848E-2</v>
      </c>
    </row>
    <row r="417" spans="1:3" x14ac:dyDescent="0.2">
      <c r="A417" t="s">
        <v>20</v>
      </c>
      <c r="B417">
        <v>132</v>
      </c>
      <c r="C417" s="4">
        <f t="shared" si="12"/>
        <v>2.7448648154078412E-2</v>
      </c>
    </row>
    <row r="418" spans="1:3" x14ac:dyDescent="0.2">
      <c r="A418" t="s">
        <v>20</v>
      </c>
      <c r="B418">
        <v>132</v>
      </c>
      <c r="C418" s="4">
        <f t="shared" si="12"/>
        <v>2.7448648154078412E-2</v>
      </c>
    </row>
    <row r="419" spans="1:3" x14ac:dyDescent="0.2">
      <c r="A419" t="s">
        <v>20</v>
      </c>
      <c r="B419">
        <v>132</v>
      </c>
      <c r="C419" s="4">
        <f t="shared" si="12"/>
        <v>2.7448648154078412E-2</v>
      </c>
    </row>
    <row r="420" spans="1:3" x14ac:dyDescent="0.2">
      <c r="A420" t="s">
        <v>20</v>
      </c>
      <c r="B420">
        <v>133</v>
      </c>
      <c r="C420" s="4">
        <f t="shared" si="12"/>
        <v>2.7656592458275977E-2</v>
      </c>
    </row>
    <row r="421" spans="1:3" x14ac:dyDescent="0.2">
      <c r="A421" t="s">
        <v>20</v>
      </c>
      <c r="B421">
        <v>134</v>
      </c>
      <c r="C421" s="4">
        <f t="shared" si="12"/>
        <v>2.7864536762473538E-2</v>
      </c>
    </row>
    <row r="422" spans="1:3" x14ac:dyDescent="0.2">
      <c r="A422" t="s">
        <v>20</v>
      </c>
      <c r="B422">
        <v>135</v>
      </c>
      <c r="C422" s="4">
        <f t="shared" si="12"/>
        <v>2.8072481066671102E-2</v>
      </c>
    </row>
    <row r="423" spans="1:3" x14ac:dyDescent="0.2">
      <c r="A423" t="s">
        <v>20</v>
      </c>
      <c r="B423">
        <v>137</v>
      </c>
      <c r="C423" s="4">
        <f t="shared" si="12"/>
        <v>2.8488369675066232E-2</v>
      </c>
    </row>
    <row r="424" spans="1:3" x14ac:dyDescent="0.2">
      <c r="A424" t="s">
        <v>20</v>
      </c>
      <c r="B424">
        <v>137</v>
      </c>
      <c r="C424" s="4">
        <f t="shared" si="12"/>
        <v>2.8488369675066232E-2</v>
      </c>
    </row>
    <row r="425" spans="1:3" x14ac:dyDescent="0.2">
      <c r="A425" t="s">
        <v>20</v>
      </c>
      <c r="B425">
        <v>138</v>
      </c>
      <c r="C425" s="4">
        <f t="shared" si="12"/>
        <v>2.8696313979263793E-2</v>
      </c>
    </row>
    <row r="426" spans="1:3" x14ac:dyDescent="0.2">
      <c r="A426" t="s">
        <v>20</v>
      </c>
      <c r="B426">
        <v>140</v>
      </c>
      <c r="C426" s="4">
        <f t="shared" si="12"/>
        <v>2.9112202587658922E-2</v>
      </c>
    </row>
    <row r="427" spans="1:3" x14ac:dyDescent="0.2">
      <c r="A427" t="s">
        <v>20</v>
      </c>
      <c r="B427">
        <v>140</v>
      </c>
      <c r="C427" s="4">
        <f t="shared" si="12"/>
        <v>2.9112202587658922E-2</v>
      </c>
    </row>
    <row r="428" spans="1:3" x14ac:dyDescent="0.2">
      <c r="A428" t="s">
        <v>20</v>
      </c>
      <c r="B428">
        <v>142</v>
      </c>
      <c r="C428" s="4">
        <f t="shared" si="12"/>
        <v>2.9528091196054047E-2</v>
      </c>
    </row>
    <row r="429" spans="1:3" x14ac:dyDescent="0.2">
      <c r="A429" t="s">
        <v>20</v>
      </c>
      <c r="B429">
        <v>144</v>
      </c>
      <c r="C429" s="4">
        <f t="shared" si="12"/>
        <v>2.9943979804449176E-2</v>
      </c>
    </row>
    <row r="430" spans="1:3" x14ac:dyDescent="0.2">
      <c r="A430" t="s">
        <v>20</v>
      </c>
      <c r="B430">
        <v>144</v>
      </c>
      <c r="C430" s="4">
        <f t="shared" si="12"/>
        <v>2.9943979804449176E-2</v>
      </c>
    </row>
    <row r="431" spans="1:3" x14ac:dyDescent="0.2">
      <c r="A431" t="s">
        <v>20</v>
      </c>
      <c r="B431">
        <v>147</v>
      </c>
      <c r="C431" s="4">
        <f t="shared" si="12"/>
        <v>3.0567812717041867E-2</v>
      </c>
    </row>
    <row r="432" spans="1:3" x14ac:dyDescent="0.2">
      <c r="A432" t="s">
        <v>20</v>
      </c>
      <c r="B432">
        <v>148</v>
      </c>
      <c r="C432" s="4">
        <f t="shared" si="12"/>
        <v>3.0775757021239431E-2</v>
      </c>
    </row>
    <row r="433" spans="1:3" x14ac:dyDescent="0.2">
      <c r="A433" t="s">
        <v>20</v>
      </c>
      <c r="B433">
        <v>148</v>
      </c>
      <c r="C433" s="4">
        <f t="shared" si="12"/>
        <v>3.0775757021239431E-2</v>
      </c>
    </row>
    <row r="434" spans="1:3" x14ac:dyDescent="0.2">
      <c r="A434" t="s">
        <v>20</v>
      </c>
      <c r="B434">
        <v>150</v>
      </c>
      <c r="C434" s="4">
        <f t="shared" si="12"/>
        <v>3.119164562963456E-2</v>
      </c>
    </row>
    <row r="435" spans="1:3" x14ac:dyDescent="0.2">
      <c r="A435" t="s">
        <v>20</v>
      </c>
      <c r="B435">
        <v>150</v>
      </c>
      <c r="C435" s="4">
        <f t="shared" si="12"/>
        <v>3.119164562963456E-2</v>
      </c>
    </row>
    <row r="436" spans="1:3" x14ac:dyDescent="0.2">
      <c r="A436" t="s">
        <v>20</v>
      </c>
      <c r="B436">
        <v>155</v>
      </c>
      <c r="C436" s="4">
        <f t="shared" si="12"/>
        <v>3.223136715062238E-2</v>
      </c>
    </row>
    <row r="437" spans="1:3" x14ac:dyDescent="0.2">
      <c r="A437" t="s">
        <v>20</v>
      </c>
      <c r="B437">
        <v>155</v>
      </c>
      <c r="C437" s="4">
        <f t="shared" si="12"/>
        <v>3.223136715062238E-2</v>
      </c>
    </row>
    <row r="438" spans="1:3" x14ac:dyDescent="0.2">
      <c r="A438" t="s">
        <v>20</v>
      </c>
      <c r="B438">
        <v>155</v>
      </c>
      <c r="C438" s="4">
        <f t="shared" si="12"/>
        <v>3.223136715062238E-2</v>
      </c>
    </row>
    <row r="439" spans="1:3" x14ac:dyDescent="0.2">
      <c r="A439" t="s">
        <v>20</v>
      </c>
      <c r="B439">
        <v>156</v>
      </c>
      <c r="C439" s="4">
        <f t="shared" si="12"/>
        <v>3.2439311454819944E-2</v>
      </c>
    </row>
    <row r="440" spans="1:3" x14ac:dyDescent="0.2">
      <c r="A440" t="s">
        <v>20</v>
      </c>
      <c r="B440">
        <v>157</v>
      </c>
      <c r="C440" s="4">
        <f t="shared" si="12"/>
        <v>3.2647255759017502E-2</v>
      </c>
    </row>
    <row r="441" spans="1:3" x14ac:dyDescent="0.2">
      <c r="A441" t="s">
        <v>20</v>
      </c>
      <c r="B441">
        <v>157</v>
      </c>
      <c r="C441" s="4">
        <f t="shared" si="12"/>
        <v>3.2647255759017502E-2</v>
      </c>
    </row>
    <row r="442" spans="1:3" x14ac:dyDescent="0.2">
      <c r="A442" t="s">
        <v>20</v>
      </c>
      <c r="B442">
        <v>157</v>
      </c>
      <c r="C442" s="4">
        <f t="shared" si="12"/>
        <v>3.2647255759017502E-2</v>
      </c>
    </row>
    <row r="443" spans="1:3" x14ac:dyDescent="0.2">
      <c r="A443" t="s">
        <v>20</v>
      </c>
      <c r="B443">
        <v>158</v>
      </c>
      <c r="C443" s="4">
        <f t="shared" si="12"/>
        <v>3.2855200063215066E-2</v>
      </c>
    </row>
    <row r="444" spans="1:3" x14ac:dyDescent="0.2">
      <c r="A444" t="s">
        <v>20</v>
      </c>
      <c r="B444">
        <v>159</v>
      </c>
      <c r="C444" s="4">
        <f t="shared" si="12"/>
        <v>3.3063144367412631E-2</v>
      </c>
    </row>
    <row r="445" spans="1:3" x14ac:dyDescent="0.2">
      <c r="A445" t="s">
        <v>20</v>
      </c>
      <c r="B445">
        <v>160</v>
      </c>
      <c r="C445" s="4">
        <f t="shared" si="12"/>
        <v>3.3271088671610195E-2</v>
      </c>
    </row>
    <row r="446" spans="1:3" x14ac:dyDescent="0.2">
      <c r="A446" t="s">
        <v>20</v>
      </c>
      <c r="B446">
        <v>161</v>
      </c>
      <c r="C446" s="4">
        <f t="shared" si="12"/>
        <v>3.347903297580776E-2</v>
      </c>
    </row>
    <row r="447" spans="1:3" x14ac:dyDescent="0.2">
      <c r="A447" t="s">
        <v>20</v>
      </c>
      <c r="B447">
        <v>163</v>
      </c>
      <c r="C447" s="4">
        <f t="shared" si="12"/>
        <v>3.3894921584202889E-2</v>
      </c>
    </row>
    <row r="448" spans="1:3" x14ac:dyDescent="0.2">
      <c r="A448" t="s">
        <v>20</v>
      </c>
      <c r="B448">
        <v>164</v>
      </c>
      <c r="C448" s="4">
        <f t="shared" si="12"/>
        <v>3.4102865888400453E-2</v>
      </c>
    </row>
    <row r="449" spans="1:3" x14ac:dyDescent="0.2">
      <c r="A449" t="s">
        <v>20</v>
      </c>
      <c r="B449">
        <v>165</v>
      </c>
      <c r="C449" s="4">
        <f t="shared" si="12"/>
        <v>3.4310810192598018E-2</v>
      </c>
    </row>
    <row r="450" spans="1:3" x14ac:dyDescent="0.2">
      <c r="A450" t="s">
        <v>20</v>
      </c>
      <c r="B450">
        <v>165</v>
      </c>
      <c r="C450" s="4">
        <f t="shared" si="12"/>
        <v>3.4310810192598018E-2</v>
      </c>
    </row>
    <row r="451" spans="1:3" x14ac:dyDescent="0.2">
      <c r="A451" t="s">
        <v>20</v>
      </c>
      <c r="B451">
        <v>166</v>
      </c>
      <c r="C451" s="4">
        <f t="shared" ref="C451:C514" si="13">(B451*100)/$H$1</f>
        <v>3.4518754496795576E-2</v>
      </c>
    </row>
    <row r="452" spans="1:3" x14ac:dyDescent="0.2">
      <c r="A452" t="s">
        <v>20</v>
      </c>
      <c r="B452">
        <v>168</v>
      </c>
      <c r="C452" s="4">
        <f t="shared" si="13"/>
        <v>3.4934643105190705E-2</v>
      </c>
    </row>
    <row r="453" spans="1:3" x14ac:dyDescent="0.2">
      <c r="A453" t="s">
        <v>20</v>
      </c>
      <c r="B453">
        <v>172</v>
      </c>
      <c r="C453" s="4">
        <f t="shared" si="13"/>
        <v>3.5766420321980963E-2</v>
      </c>
    </row>
    <row r="454" spans="1:3" x14ac:dyDescent="0.2">
      <c r="A454" t="s">
        <v>20</v>
      </c>
      <c r="B454">
        <v>174</v>
      </c>
      <c r="C454" s="4">
        <f t="shared" si="13"/>
        <v>3.6182308930376085E-2</v>
      </c>
    </row>
    <row r="455" spans="1:3" x14ac:dyDescent="0.2">
      <c r="A455" t="s">
        <v>20</v>
      </c>
      <c r="B455">
        <v>175</v>
      </c>
      <c r="C455" s="4">
        <f t="shared" si="13"/>
        <v>3.639025323457365E-2</v>
      </c>
    </row>
    <row r="456" spans="1:3" x14ac:dyDescent="0.2">
      <c r="A456" t="s">
        <v>20</v>
      </c>
      <c r="B456">
        <v>179</v>
      </c>
      <c r="C456" s="4">
        <f t="shared" si="13"/>
        <v>3.7222030451363908E-2</v>
      </c>
    </row>
    <row r="457" spans="1:3" x14ac:dyDescent="0.2">
      <c r="A457" t="s">
        <v>20</v>
      </c>
      <c r="B457">
        <v>180</v>
      </c>
      <c r="C457" s="4">
        <f t="shared" si="13"/>
        <v>3.7429974755561472E-2</v>
      </c>
    </row>
    <row r="458" spans="1:3" x14ac:dyDescent="0.2">
      <c r="A458" t="s">
        <v>20</v>
      </c>
      <c r="B458">
        <v>181</v>
      </c>
      <c r="C458" s="4">
        <f t="shared" si="13"/>
        <v>3.7637919059759037E-2</v>
      </c>
    </row>
    <row r="459" spans="1:3" x14ac:dyDescent="0.2">
      <c r="A459" t="s">
        <v>20</v>
      </c>
      <c r="B459">
        <v>181</v>
      </c>
      <c r="C459" s="4">
        <f t="shared" si="13"/>
        <v>3.7637919059759037E-2</v>
      </c>
    </row>
    <row r="460" spans="1:3" x14ac:dyDescent="0.2">
      <c r="A460" t="s">
        <v>20</v>
      </c>
      <c r="B460">
        <v>182</v>
      </c>
      <c r="C460" s="4">
        <f t="shared" si="13"/>
        <v>3.7845863363956594E-2</v>
      </c>
    </row>
    <row r="461" spans="1:3" x14ac:dyDescent="0.2">
      <c r="A461" t="s">
        <v>20</v>
      </c>
      <c r="B461">
        <v>183</v>
      </c>
      <c r="C461" s="4">
        <f t="shared" si="13"/>
        <v>3.8053807668154159E-2</v>
      </c>
    </row>
    <row r="462" spans="1:3" x14ac:dyDescent="0.2">
      <c r="A462" t="s">
        <v>20</v>
      </c>
      <c r="B462">
        <v>184</v>
      </c>
      <c r="C462" s="4">
        <f t="shared" si="13"/>
        <v>3.8261751972351724E-2</v>
      </c>
    </row>
    <row r="463" spans="1:3" x14ac:dyDescent="0.2">
      <c r="A463" t="s">
        <v>20</v>
      </c>
      <c r="B463">
        <v>185</v>
      </c>
      <c r="C463" s="4">
        <f t="shared" si="13"/>
        <v>3.8469696276549288E-2</v>
      </c>
    </row>
    <row r="464" spans="1:3" x14ac:dyDescent="0.2">
      <c r="A464" t="s">
        <v>20</v>
      </c>
      <c r="B464">
        <v>186</v>
      </c>
      <c r="C464" s="4">
        <f t="shared" si="13"/>
        <v>3.8677640580746853E-2</v>
      </c>
    </row>
    <row r="465" spans="1:3" x14ac:dyDescent="0.2">
      <c r="A465" t="s">
        <v>20</v>
      </c>
      <c r="B465">
        <v>190</v>
      </c>
      <c r="C465" s="4">
        <f t="shared" si="13"/>
        <v>3.9509417797537111E-2</v>
      </c>
    </row>
    <row r="466" spans="1:3" x14ac:dyDescent="0.2">
      <c r="A466" t="s">
        <v>20</v>
      </c>
      <c r="B466">
        <v>191</v>
      </c>
      <c r="C466" s="4">
        <f t="shared" si="13"/>
        <v>3.9717362101734668E-2</v>
      </c>
    </row>
    <row r="467" spans="1:3" x14ac:dyDescent="0.2">
      <c r="A467" t="s">
        <v>20</v>
      </c>
      <c r="B467">
        <v>193</v>
      </c>
      <c r="C467" s="4">
        <f t="shared" si="13"/>
        <v>4.0133250710129798E-2</v>
      </c>
    </row>
    <row r="468" spans="1:3" x14ac:dyDescent="0.2">
      <c r="A468" t="s">
        <v>20</v>
      </c>
      <c r="B468">
        <v>194</v>
      </c>
      <c r="C468" s="4">
        <f t="shared" si="13"/>
        <v>4.0341195014327362E-2</v>
      </c>
    </row>
    <row r="469" spans="1:3" x14ac:dyDescent="0.2">
      <c r="A469" t="s">
        <v>20</v>
      </c>
      <c r="B469">
        <v>196</v>
      </c>
      <c r="C469" s="4">
        <f t="shared" si="13"/>
        <v>4.0757083622722491E-2</v>
      </c>
    </row>
    <row r="470" spans="1:3" x14ac:dyDescent="0.2">
      <c r="A470" t="s">
        <v>20</v>
      </c>
      <c r="B470">
        <v>198</v>
      </c>
      <c r="C470" s="4">
        <f t="shared" si="13"/>
        <v>4.117297223111762E-2</v>
      </c>
    </row>
    <row r="471" spans="1:3" x14ac:dyDescent="0.2">
      <c r="A471" t="s">
        <v>20</v>
      </c>
      <c r="B471">
        <v>199</v>
      </c>
      <c r="C471" s="4">
        <f t="shared" si="13"/>
        <v>4.1380916535315178E-2</v>
      </c>
    </row>
    <row r="472" spans="1:3" x14ac:dyDescent="0.2">
      <c r="A472" t="s">
        <v>20</v>
      </c>
      <c r="B472">
        <v>202</v>
      </c>
      <c r="C472" s="4">
        <f t="shared" si="13"/>
        <v>4.2004749447907871E-2</v>
      </c>
    </row>
    <row r="473" spans="1:3" x14ac:dyDescent="0.2">
      <c r="A473" t="s">
        <v>20</v>
      </c>
      <c r="B473">
        <v>203</v>
      </c>
      <c r="C473" s="4">
        <f t="shared" si="13"/>
        <v>4.2212693752105436E-2</v>
      </c>
    </row>
    <row r="474" spans="1:3" x14ac:dyDescent="0.2">
      <c r="A474" t="s">
        <v>20</v>
      </c>
      <c r="B474">
        <v>207</v>
      </c>
      <c r="C474" s="4">
        <f t="shared" si="13"/>
        <v>4.3044470968895694E-2</v>
      </c>
    </row>
    <row r="475" spans="1:3" x14ac:dyDescent="0.2">
      <c r="A475" t="s">
        <v>20</v>
      </c>
      <c r="B475">
        <v>207</v>
      </c>
      <c r="C475" s="4">
        <f t="shared" si="13"/>
        <v>4.3044470968895694E-2</v>
      </c>
    </row>
    <row r="476" spans="1:3" x14ac:dyDescent="0.2">
      <c r="A476" t="s">
        <v>20</v>
      </c>
      <c r="B476">
        <v>210</v>
      </c>
      <c r="C476" s="4">
        <f t="shared" si="13"/>
        <v>4.3668303881488381E-2</v>
      </c>
    </row>
    <row r="477" spans="1:3" x14ac:dyDescent="0.2">
      <c r="A477" t="s">
        <v>20</v>
      </c>
      <c r="B477">
        <v>216</v>
      </c>
      <c r="C477" s="4">
        <f t="shared" si="13"/>
        <v>4.4915969706673761E-2</v>
      </c>
    </row>
    <row r="478" spans="1:3" x14ac:dyDescent="0.2">
      <c r="A478" t="s">
        <v>20</v>
      </c>
      <c r="B478">
        <v>217</v>
      </c>
      <c r="C478" s="4">
        <f t="shared" si="13"/>
        <v>4.5123914010871326E-2</v>
      </c>
    </row>
    <row r="479" spans="1:3" x14ac:dyDescent="0.2">
      <c r="A479" t="s">
        <v>20</v>
      </c>
      <c r="B479">
        <v>218</v>
      </c>
      <c r="C479" s="4">
        <f t="shared" si="13"/>
        <v>4.533185831506889E-2</v>
      </c>
    </row>
    <row r="480" spans="1:3" x14ac:dyDescent="0.2">
      <c r="A480" t="s">
        <v>20</v>
      </c>
      <c r="B480">
        <v>221</v>
      </c>
      <c r="C480" s="4">
        <f t="shared" si="13"/>
        <v>4.5955691227661584E-2</v>
      </c>
    </row>
    <row r="481" spans="1:3" x14ac:dyDescent="0.2">
      <c r="A481" t="s">
        <v>20</v>
      </c>
      <c r="B481">
        <v>225</v>
      </c>
      <c r="C481" s="4">
        <f t="shared" si="13"/>
        <v>4.6787468444451835E-2</v>
      </c>
    </row>
    <row r="482" spans="1:3" x14ac:dyDescent="0.2">
      <c r="A482" t="s">
        <v>20</v>
      </c>
      <c r="B482">
        <v>226</v>
      </c>
      <c r="C482" s="4">
        <f t="shared" si="13"/>
        <v>4.69954127486494E-2</v>
      </c>
    </row>
    <row r="483" spans="1:3" x14ac:dyDescent="0.2">
      <c r="A483" t="s">
        <v>20</v>
      </c>
      <c r="B483">
        <v>233</v>
      </c>
      <c r="C483" s="4">
        <f t="shared" si="13"/>
        <v>4.8451022878032345E-2</v>
      </c>
    </row>
    <row r="484" spans="1:3" x14ac:dyDescent="0.2">
      <c r="A484" t="s">
        <v>20</v>
      </c>
      <c r="B484">
        <v>235</v>
      </c>
      <c r="C484" s="4">
        <f t="shared" si="13"/>
        <v>4.8866911486427474E-2</v>
      </c>
    </row>
    <row r="485" spans="1:3" x14ac:dyDescent="0.2">
      <c r="A485" t="s">
        <v>20</v>
      </c>
      <c r="B485">
        <v>236</v>
      </c>
      <c r="C485" s="4">
        <f t="shared" si="13"/>
        <v>4.9074855790625038E-2</v>
      </c>
    </row>
    <row r="486" spans="1:3" x14ac:dyDescent="0.2">
      <c r="A486" t="s">
        <v>20</v>
      </c>
      <c r="B486">
        <v>237</v>
      </c>
      <c r="C486" s="4">
        <f t="shared" si="13"/>
        <v>4.9282800094822603E-2</v>
      </c>
    </row>
    <row r="487" spans="1:3" x14ac:dyDescent="0.2">
      <c r="A487" t="s">
        <v>20</v>
      </c>
      <c r="B487">
        <v>241</v>
      </c>
      <c r="C487" s="4">
        <f t="shared" si="13"/>
        <v>5.0114577311612861E-2</v>
      </c>
    </row>
    <row r="488" spans="1:3" x14ac:dyDescent="0.2">
      <c r="A488" t="s">
        <v>20</v>
      </c>
      <c r="B488">
        <v>245</v>
      </c>
      <c r="C488" s="4">
        <f t="shared" si="13"/>
        <v>5.0946354528403112E-2</v>
      </c>
    </row>
    <row r="489" spans="1:3" x14ac:dyDescent="0.2">
      <c r="A489" t="s">
        <v>20</v>
      </c>
      <c r="B489">
        <v>252</v>
      </c>
      <c r="C489" s="4">
        <f t="shared" si="13"/>
        <v>5.2401964657786057E-2</v>
      </c>
    </row>
    <row r="490" spans="1:3" x14ac:dyDescent="0.2">
      <c r="A490" t="s">
        <v>20</v>
      </c>
      <c r="B490">
        <v>255</v>
      </c>
      <c r="C490" s="4">
        <f t="shared" si="13"/>
        <v>5.3025797570378751E-2</v>
      </c>
    </row>
    <row r="491" spans="1:3" x14ac:dyDescent="0.2">
      <c r="A491" t="s">
        <v>20</v>
      </c>
      <c r="B491">
        <v>261</v>
      </c>
      <c r="C491" s="4">
        <f t="shared" si="13"/>
        <v>5.4273463395564131E-2</v>
      </c>
    </row>
    <row r="492" spans="1:3" x14ac:dyDescent="0.2">
      <c r="A492" t="s">
        <v>20</v>
      </c>
      <c r="B492">
        <v>264</v>
      </c>
      <c r="C492" s="4">
        <f t="shared" si="13"/>
        <v>5.4897296308156825E-2</v>
      </c>
    </row>
    <row r="493" spans="1:3" x14ac:dyDescent="0.2">
      <c r="A493" t="s">
        <v>20</v>
      </c>
      <c r="B493">
        <v>266</v>
      </c>
      <c r="C493" s="4">
        <f t="shared" si="13"/>
        <v>5.5313184916551954E-2</v>
      </c>
    </row>
    <row r="494" spans="1:3" x14ac:dyDescent="0.2">
      <c r="A494" t="s">
        <v>20</v>
      </c>
      <c r="B494">
        <v>269</v>
      </c>
      <c r="C494" s="4">
        <f t="shared" si="13"/>
        <v>5.593701782914464E-2</v>
      </c>
    </row>
    <row r="495" spans="1:3" x14ac:dyDescent="0.2">
      <c r="A495" t="s">
        <v>20</v>
      </c>
      <c r="B495">
        <v>270</v>
      </c>
      <c r="C495" s="4">
        <f t="shared" si="13"/>
        <v>5.6144962133342205E-2</v>
      </c>
    </row>
    <row r="496" spans="1:3" x14ac:dyDescent="0.2">
      <c r="A496" t="s">
        <v>20</v>
      </c>
      <c r="B496">
        <v>272</v>
      </c>
      <c r="C496" s="4">
        <f t="shared" si="13"/>
        <v>5.6560850741737334E-2</v>
      </c>
    </row>
    <row r="497" spans="1:3" x14ac:dyDescent="0.2">
      <c r="A497" t="s">
        <v>20</v>
      </c>
      <c r="B497">
        <v>279</v>
      </c>
      <c r="C497" s="4">
        <f t="shared" si="13"/>
        <v>5.8016460871120279E-2</v>
      </c>
    </row>
    <row r="498" spans="1:3" x14ac:dyDescent="0.2">
      <c r="A498" t="s">
        <v>20</v>
      </c>
      <c r="B498">
        <v>280</v>
      </c>
      <c r="C498" s="4">
        <f t="shared" si="13"/>
        <v>5.8224405175317843E-2</v>
      </c>
    </row>
    <row r="499" spans="1:3" x14ac:dyDescent="0.2">
      <c r="A499" t="s">
        <v>20</v>
      </c>
      <c r="B499">
        <v>288</v>
      </c>
      <c r="C499" s="4">
        <f t="shared" si="13"/>
        <v>5.9887959608898353E-2</v>
      </c>
    </row>
    <row r="500" spans="1:3" x14ac:dyDescent="0.2">
      <c r="A500" t="s">
        <v>20</v>
      </c>
      <c r="B500">
        <v>290</v>
      </c>
      <c r="C500" s="4">
        <f t="shared" si="13"/>
        <v>6.0303848217293482E-2</v>
      </c>
    </row>
    <row r="501" spans="1:3" x14ac:dyDescent="0.2">
      <c r="A501" t="s">
        <v>20</v>
      </c>
      <c r="B501">
        <v>297</v>
      </c>
      <c r="C501" s="4">
        <f t="shared" si="13"/>
        <v>6.1759458346676427E-2</v>
      </c>
    </row>
    <row r="502" spans="1:3" x14ac:dyDescent="0.2">
      <c r="A502" t="s">
        <v>20</v>
      </c>
      <c r="B502">
        <v>300</v>
      </c>
      <c r="C502" s="4">
        <f t="shared" si="13"/>
        <v>6.238329125926912E-2</v>
      </c>
    </row>
    <row r="503" spans="1:3" x14ac:dyDescent="0.2">
      <c r="A503" t="s">
        <v>20</v>
      </c>
      <c r="B503">
        <v>307</v>
      </c>
      <c r="C503" s="4">
        <f t="shared" si="13"/>
        <v>6.3838901388652058E-2</v>
      </c>
    </row>
    <row r="504" spans="1:3" x14ac:dyDescent="0.2">
      <c r="A504" t="s">
        <v>20</v>
      </c>
      <c r="B504">
        <v>323</v>
      </c>
      <c r="C504" s="4">
        <f t="shared" si="13"/>
        <v>6.7166010255813077E-2</v>
      </c>
    </row>
    <row r="505" spans="1:3" x14ac:dyDescent="0.2">
      <c r="A505" t="s">
        <v>20</v>
      </c>
      <c r="B505">
        <v>331</v>
      </c>
      <c r="C505" s="4">
        <f t="shared" si="13"/>
        <v>6.8829564689393594E-2</v>
      </c>
    </row>
    <row r="506" spans="1:3" x14ac:dyDescent="0.2">
      <c r="A506" t="s">
        <v>20</v>
      </c>
      <c r="B506">
        <v>363</v>
      </c>
      <c r="C506" s="4">
        <f t="shared" si="13"/>
        <v>7.5483782423715631E-2</v>
      </c>
    </row>
    <row r="507" spans="1:3" x14ac:dyDescent="0.2">
      <c r="A507" t="s">
        <v>20</v>
      </c>
      <c r="B507">
        <v>366</v>
      </c>
      <c r="C507" s="4">
        <f t="shared" si="13"/>
        <v>7.6107615336308318E-2</v>
      </c>
    </row>
    <row r="508" spans="1:3" x14ac:dyDescent="0.2">
      <c r="A508" t="s">
        <v>20</v>
      </c>
      <c r="B508">
        <v>381</v>
      </c>
      <c r="C508" s="4">
        <f t="shared" si="13"/>
        <v>7.9226779899271779E-2</v>
      </c>
    </row>
    <row r="509" spans="1:3" x14ac:dyDescent="0.2">
      <c r="A509" t="s">
        <v>20</v>
      </c>
      <c r="B509">
        <v>419</v>
      </c>
      <c r="C509" s="4">
        <f t="shared" si="13"/>
        <v>8.7128663458779204E-2</v>
      </c>
    </row>
    <row r="510" spans="1:3" x14ac:dyDescent="0.2">
      <c r="A510" t="s">
        <v>20</v>
      </c>
      <c r="B510">
        <v>452</v>
      </c>
      <c r="C510" s="4">
        <f t="shared" si="13"/>
        <v>9.3990825497298799E-2</v>
      </c>
    </row>
    <row r="511" spans="1:3" x14ac:dyDescent="0.2">
      <c r="A511" t="s">
        <v>20</v>
      </c>
      <c r="B511">
        <v>462</v>
      </c>
      <c r="C511" s="4">
        <f t="shared" si="13"/>
        <v>9.6070268539274445E-2</v>
      </c>
    </row>
    <row r="512" spans="1:3" x14ac:dyDescent="0.2">
      <c r="A512" t="s">
        <v>20</v>
      </c>
      <c r="B512">
        <v>480</v>
      </c>
      <c r="C512" s="4">
        <f t="shared" si="13"/>
        <v>9.9813266014830593E-2</v>
      </c>
    </row>
    <row r="513" spans="1:3" x14ac:dyDescent="0.2">
      <c r="A513" t="s">
        <v>20</v>
      </c>
      <c r="B513">
        <v>536</v>
      </c>
      <c r="C513" s="4">
        <f t="shared" si="13"/>
        <v>0.11145814704989415</v>
      </c>
    </row>
    <row r="514" spans="1:3" x14ac:dyDescent="0.2">
      <c r="A514" t="s">
        <v>20</v>
      </c>
      <c r="B514">
        <v>555</v>
      </c>
      <c r="C514" s="4">
        <f t="shared" si="13"/>
        <v>0.11540908882964787</v>
      </c>
    </row>
    <row r="515" spans="1:3" x14ac:dyDescent="0.2">
      <c r="A515" t="s">
        <v>20</v>
      </c>
      <c r="B515">
        <v>820</v>
      </c>
      <c r="C515" s="4">
        <f t="shared" ref="C515:C566" si="14">(B515*100)/$H$1</f>
        <v>0.17051432944200226</v>
      </c>
    </row>
    <row r="516" spans="1:3" x14ac:dyDescent="0.2">
      <c r="A516" t="s">
        <v>20</v>
      </c>
      <c r="B516">
        <v>980</v>
      </c>
      <c r="C516" s="4">
        <f t="shared" si="14"/>
        <v>0.20378541811361245</v>
      </c>
    </row>
    <row r="517" spans="1:3" x14ac:dyDescent="0.2">
      <c r="A517" t="s">
        <v>20</v>
      </c>
      <c r="B517">
        <v>1015</v>
      </c>
      <c r="C517" s="4">
        <f t="shared" si="14"/>
        <v>0.21106346876052717</v>
      </c>
    </row>
    <row r="518" spans="1:3" x14ac:dyDescent="0.2">
      <c r="A518" t="s">
        <v>20</v>
      </c>
      <c r="B518">
        <v>1071</v>
      </c>
      <c r="C518" s="4">
        <f t="shared" si="14"/>
        <v>0.22270834979559076</v>
      </c>
    </row>
    <row r="519" spans="1:3" x14ac:dyDescent="0.2">
      <c r="A519" t="s">
        <v>20</v>
      </c>
      <c r="B519">
        <v>1073</v>
      </c>
      <c r="C519" s="4">
        <f t="shared" si="14"/>
        <v>0.22312423840398588</v>
      </c>
    </row>
    <row r="520" spans="1:3" x14ac:dyDescent="0.2">
      <c r="A520" t="s">
        <v>20</v>
      </c>
      <c r="B520">
        <v>1101</v>
      </c>
      <c r="C520" s="4">
        <f t="shared" si="14"/>
        <v>0.22894667892151765</v>
      </c>
    </row>
    <row r="521" spans="1:3" x14ac:dyDescent="0.2">
      <c r="A521" t="s">
        <v>20</v>
      </c>
      <c r="B521">
        <v>1170</v>
      </c>
      <c r="C521" s="4">
        <f t="shared" si="14"/>
        <v>0.24329483591114956</v>
      </c>
    </row>
    <row r="522" spans="1:3" x14ac:dyDescent="0.2">
      <c r="A522" t="s">
        <v>20</v>
      </c>
      <c r="B522">
        <v>1280</v>
      </c>
      <c r="C522" s="4">
        <f t="shared" si="14"/>
        <v>0.26616870937288156</v>
      </c>
    </row>
    <row r="523" spans="1:3" x14ac:dyDescent="0.2">
      <c r="A523" t="s">
        <v>20</v>
      </c>
      <c r="B523">
        <v>1297</v>
      </c>
      <c r="C523" s="4">
        <f t="shared" si="14"/>
        <v>0.26970376254424017</v>
      </c>
    </row>
    <row r="524" spans="1:3" x14ac:dyDescent="0.2">
      <c r="A524" t="s">
        <v>20</v>
      </c>
      <c r="B524">
        <v>1345</v>
      </c>
      <c r="C524" s="4">
        <f t="shared" si="14"/>
        <v>0.27968508914572321</v>
      </c>
    </row>
    <row r="525" spans="1:3" x14ac:dyDescent="0.2">
      <c r="A525" t="s">
        <v>20</v>
      </c>
      <c r="B525">
        <v>1354</v>
      </c>
      <c r="C525" s="4">
        <f t="shared" si="14"/>
        <v>0.2815565878835013</v>
      </c>
    </row>
    <row r="526" spans="1:3" x14ac:dyDescent="0.2">
      <c r="A526" t="s">
        <v>20</v>
      </c>
      <c r="B526">
        <v>1460</v>
      </c>
      <c r="C526" s="4">
        <f t="shared" si="14"/>
        <v>0.30359868412844304</v>
      </c>
    </row>
    <row r="527" spans="1:3" x14ac:dyDescent="0.2">
      <c r="A527" t="s">
        <v>20</v>
      </c>
      <c r="B527">
        <v>1467</v>
      </c>
      <c r="C527" s="4">
        <f t="shared" si="14"/>
        <v>0.30505429425782599</v>
      </c>
    </row>
    <row r="528" spans="1:3" x14ac:dyDescent="0.2">
      <c r="A528" t="s">
        <v>20</v>
      </c>
      <c r="B528">
        <v>1470</v>
      </c>
      <c r="C528" s="4">
        <f t="shared" si="14"/>
        <v>0.3056781271704187</v>
      </c>
    </row>
    <row r="529" spans="1:3" x14ac:dyDescent="0.2">
      <c r="A529" t="s">
        <v>20</v>
      </c>
      <c r="B529">
        <v>1518</v>
      </c>
      <c r="C529" s="4">
        <f t="shared" si="14"/>
        <v>0.31565945377190174</v>
      </c>
    </row>
    <row r="530" spans="1:3" x14ac:dyDescent="0.2">
      <c r="A530" t="s">
        <v>20</v>
      </c>
      <c r="B530">
        <v>1548</v>
      </c>
      <c r="C530" s="4">
        <f t="shared" si="14"/>
        <v>0.32189778289782867</v>
      </c>
    </row>
    <row r="531" spans="1:3" x14ac:dyDescent="0.2">
      <c r="A531" t="s">
        <v>20</v>
      </c>
      <c r="B531">
        <v>1559</v>
      </c>
      <c r="C531" s="4">
        <f t="shared" si="14"/>
        <v>0.32418517024400184</v>
      </c>
    </row>
    <row r="532" spans="1:3" x14ac:dyDescent="0.2">
      <c r="A532" t="s">
        <v>20</v>
      </c>
      <c r="B532">
        <v>1573</v>
      </c>
      <c r="C532" s="4">
        <f t="shared" si="14"/>
        <v>0.32709639050276773</v>
      </c>
    </row>
    <row r="533" spans="1:3" x14ac:dyDescent="0.2">
      <c r="A533" t="s">
        <v>20</v>
      </c>
      <c r="B533">
        <v>1621</v>
      </c>
      <c r="C533" s="4">
        <f t="shared" si="14"/>
        <v>0.33707771710425077</v>
      </c>
    </row>
    <row r="534" spans="1:3" x14ac:dyDescent="0.2">
      <c r="A534" t="s">
        <v>20</v>
      </c>
      <c r="B534">
        <v>1681</v>
      </c>
      <c r="C534" s="4">
        <f t="shared" si="14"/>
        <v>0.34955437535610462</v>
      </c>
    </row>
    <row r="535" spans="1:3" x14ac:dyDescent="0.2">
      <c r="A535" t="s">
        <v>20</v>
      </c>
      <c r="B535">
        <v>1785</v>
      </c>
      <c r="C535" s="4">
        <f t="shared" si="14"/>
        <v>0.37118058299265128</v>
      </c>
    </row>
    <row r="536" spans="1:3" x14ac:dyDescent="0.2">
      <c r="A536" t="s">
        <v>20</v>
      </c>
      <c r="B536">
        <v>1797</v>
      </c>
      <c r="C536" s="4">
        <f t="shared" si="14"/>
        <v>0.37367591464302202</v>
      </c>
    </row>
    <row r="537" spans="1:3" x14ac:dyDescent="0.2">
      <c r="A537" t="s">
        <v>20</v>
      </c>
      <c r="B537">
        <v>1866</v>
      </c>
      <c r="C537" s="4">
        <f t="shared" si="14"/>
        <v>0.3880240716326539</v>
      </c>
    </row>
    <row r="538" spans="1:3" x14ac:dyDescent="0.2">
      <c r="A538" t="s">
        <v>20</v>
      </c>
      <c r="B538">
        <v>1887</v>
      </c>
      <c r="C538" s="4">
        <f t="shared" si="14"/>
        <v>0.39239090202080273</v>
      </c>
    </row>
    <row r="539" spans="1:3" x14ac:dyDescent="0.2">
      <c r="A539" t="s">
        <v>20</v>
      </c>
      <c r="B539">
        <v>1902</v>
      </c>
      <c r="C539" s="4">
        <f t="shared" si="14"/>
        <v>0.3955100665837662</v>
      </c>
    </row>
    <row r="540" spans="1:3" x14ac:dyDescent="0.2">
      <c r="A540" t="s">
        <v>20</v>
      </c>
      <c r="B540">
        <v>1991</v>
      </c>
      <c r="C540" s="4">
        <f t="shared" si="14"/>
        <v>0.41401710965734939</v>
      </c>
    </row>
    <row r="541" spans="1:3" x14ac:dyDescent="0.2">
      <c r="A541" t="s">
        <v>20</v>
      </c>
      <c r="B541">
        <v>2038</v>
      </c>
      <c r="C541" s="4">
        <f t="shared" si="14"/>
        <v>0.42379049195463486</v>
      </c>
    </row>
    <row r="542" spans="1:3" x14ac:dyDescent="0.2">
      <c r="A542" t="s">
        <v>20</v>
      </c>
      <c r="B542">
        <v>2043</v>
      </c>
      <c r="C542" s="4">
        <f t="shared" si="14"/>
        <v>0.42483021347562266</v>
      </c>
    </row>
    <row r="543" spans="1:3" x14ac:dyDescent="0.2">
      <c r="A543" t="s">
        <v>20</v>
      </c>
      <c r="B543">
        <v>2100</v>
      </c>
      <c r="C543" s="4">
        <f t="shared" si="14"/>
        <v>0.43668303881488379</v>
      </c>
    </row>
    <row r="544" spans="1:3" x14ac:dyDescent="0.2">
      <c r="A544" t="s">
        <v>20</v>
      </c>
      <c r="B544">
        <v>2261</v>
      </c>
      <c r="C544" s="4">
        <f t="shared" si="14"/>
        <v>0.47016207179069158</v>
      </c>
    </row>
    <row r="545" spans="1:3" x14ac:dyDescent="0.2">
      <c r="A545" t="s">
        <v>20</v>
      </c>
      <c r="B545">
        <v>2289</v>
      </c>
      <c r="C545" s="4">
        <f t="shared" si="14"/>
        <v>0.47598451230822336</v>
      </c>
    </row>
    <row r="546" spans="1:3" x14ac:dyDescent="0.2">
      <c r="A546" t="s">
        <v>20</v>
      </c>
      <c r="B546">
        <v>2320</v>
      </c>
      <c r="C546" s="4">
        <f t="shared" si="14"/>
        <v>0.48243078573834786</v>
      </c>
    </row>
    <row r="547" spans="1:3" x14ac:dyDescent="0.2">
      <c r="A547" t="s">
        <v>20</v>
      </c>
      <c r="B547">
        <v>2326</v>
      </c>
      <c r="C547" s="4">
        <f t="shared" si="14"/>
        <v>0.48367845156353323</v>
      </c>
    </row>
    <row r="548" spans="1:3" x14ac:dyDescent="0.2">
      <c r="A548" t="s">
        <v>20</v>
      </c>
      <c r="B548">
        <v>2353</v>
      </c>
      <c r="C548" s="4">
        <f t="shared" si="14"/>
        <v>0.48929294777686744</v>
      </c>
    </row>
    <row r="549" spans="1:3" x14ac:dyDescent="0.2">
      <c r="A549" t="s">
        <v>20</v>
      </c>
      <c r="B549">
        <v>2414</v>
      </c>
      <c r="C549" s="4">
        <f t="shared" si="14"/>
        <v>0.5019775503329188</v>
      </c>
    </row>
    <row r="550" spans="1:3" x14ac:dyDescent="0.2">
      <c r="A550" t="s">
        <v>20</v>
      </c>
      <c r="B550">
        <v>2489</v>
      </c>
      <c r="C550" s="4">
        <f t="shared" si="14"/>
        <v>0.5175733731477361</v>
      </c>
    </row>
    <row r="551" spans="1:3" x14ac:dyDescent="0.2">
      <c r="A551" t="s">
        <v>20</v>
      </c>
      <c r="B551">
        <v>2662</v>
      </c>
      <c r="C551" s="4">
        <f t="shared" si="14"/>
        <v>0.55354773777391464</v>
      </c>
    </row>
    <row r="552" spans="1:3" x14ac:dyDescent="0.2">
      <c r="A552" t="s">
        <v>20</v>
      </c>
      <c r="B552">
        <v>2805</v>
      </c>
      <c r="C552" s="4">
        <f t="shared" si="14"/>
        <v>0.58328377327416625</v>
      </c>
    </row>
    <row r="553" spans="1:3" x14ac:dyDescent="0.2">
      <c r="A553" t="s">
        <v>20</v>
      </c>
      <c r="B553">
        <v>2893</v>
      </c>
      <c r="C553" s="4">
        <f t="shared" si="14"/>
        <v>0.60158287204355188</v>
      </c>
    </row>
    <row r="554" spans="1:3" x14ac:dyDescent="0.2">
      <c r="A554" t="s">
        <v>20</v>
      </c>
      <c r="B554">
        <v>3016</v>
      </c>
      <c r="C554" s="4">
        <f t="shared" si="14"/>
        <v>0.62716002145985217</v>
      </c>
    </row>
    <row r="555" spans="1:3" x14ac:dyDescent="0.2">
      <c r="A555" t="s">
        <v>20</v>
      </c>
      <c r="B555">
        <v>3036</v>
      </c>
      <c r="C555" s="4">
        <f t="shared" si="14"/>
        <v>0.63131890754380349</v>
      </c>
    </row>
    <row r="556" spans="1:3" x14ac:dyDescent="0.2">
      <c r="A556" t="s">
        <v>20</v>
      </c>
      <c r="B556">
        <v>3205</v>
      </c>
      <c r="C556" s="4">
        <f t="shared" si="14"/>
        <v>0.66646149495319174</v>
      </c>
    </row>
    <row r="557" spans="1:3" x14ac:dyDescent="0.2">
      <c r="A557" t="s">
        <v>20</v>
      </c>
      <c r="B557">
        <v>3272</v>
      </c>
      <c r="C557" s="4">
        <f t="shared" si="14"/>
        <v>0.68039376333442847</v>
      </c>
    </row>
    <row r="558" spans="1:3" x14ac:dyDescent="0.2">
      <c r="A558" t="s">
        <v>20</v>
      </c>
      <c r="B558">
        <v>3308</v>
      </c>
      <c r="C558" s="4">
        <f t="shared" si="14"/>
        <v>0.68787975828554082</v>
      </c>
    </row>
    <row r="559" spans="1:3" x14ac:dyDescent="0.2">
      <c r="A559" t="s">
        <v>20</v>
      </c>
      <c r="B559">
        <v>3388</v>
      </c>
      <c r="C559" s="4">
        <f t="shared" si="14"/>
        <v>0.70451530262134587</v>
      </c>
    </row>
    <row r="560" spans="1:3" x14ac:dyDescent="0.2">
      <c r="A560" t="s">
        <v>20</v>
      </c>
      <c r="B560">
        <v>3533</v>
      </c>
      <c r="C560" s="4">
        <f t="shared" si="14"/>
        <v>0.73466722672999263</v>
      </c>
    </row>
    <row r="561" spans="1:3" x14ac:dyDescent="0.2">
      <c r="A561" t="s">
        <v>20</v>
      </c>
      <c r="B561">
        <v>3777</v>
      </c>
      <c r="C561" s="4">
        <f t="shared" si="14"/>
        <v>0.78540563695419818</v>
      </c>
    </row>
    <row r="562" spans="1:3" x14ac:dyDescent="0.2">
      <c r="A562" t="s">
        <v>20</v>
      </c>
      <c r="B562">
        <v>3934</v>
      </c>
      <c r="C562" s="4">
        <f t="shared" si="14"/>
        <v>0.81805289271321568</v>
      </c>
    </row>
    <row r="563" spans="1:3" x14ac:dyDescent="0.2">
      <c r="A563" t="s">
        <v>20</v>
      </c>
      <c r="B563">
        <v>4233</v>
      </c>
      <c r="C563" s="4">
        <f t="shared" si="14"/>
        <v>0.88022823966828723</v>
      </c>
    </row>
    <row r="564" spans="1:3" x14ac:dyDescent="0.2">
      <c r="A564" t="s">
        <v>20</v>
      </c>
      <c r="B564">
        <v>4358</v>
      </c>
      <c r="C564" s="4">
        <f t="shared" si="14"/>
        <v>0.90622127769298266</v>
      </c>
    </row>
    <row r="565" spans="1:3" x14ac:dyDescent="0.2">
      <c r="A565" t="s">
        <v>20</v>
      </c>
      <c r="B565">
        <v>5139</v>
      </c>
      <c r="C565" s="4">
        <f t="shared" si="14"/>
        <v>1.0686257792712799</v>
      </c>
    </row>
    <row r="566" spans="1:3" x14ac:dyDescent="0.2">
      <c r="A566" t="s">
        <v>20</v>
      </c>
      <c r="B566">
        <v>7295</v>
      </c>
      <c r="C566" s="4">
        <f t="shared" si="14"/>
        <v>1.5169536991212274</v>
      </c>
    </row>
  </sheetData>
  <autoFilter ref="A1:F566" xr:uid="{72F8F807-D9A8-FA49-B480-FD6F1B2F63EF}"/>
  <sortState xmlns:xlrd2="http://schemas.microsoft.com/office/spreadsheetml/2017/richdata2" ref="A2:F566">
    <sortCondition ref="E2:E56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E439-7094-B44E-96F2-FEE16B9599BC}">
  <dimension ref="A4:D40"/>
  <sheetViews>
    <sheetView workbookViewId="0">
      <selection activeCell="A4" sqref="A4"/>
    </sheetView>
  </sheetViews>
  <sheetFormatPr baseColWidth="10" defaultRowHeight="16" x14ac:dyDescent="0.2"/>
  <cols>
    <col min="1" max="1" width="21" bestFit="1" customWidth="1"/>
    <col min="2" max="2" width="23.6640625" bestFit="1" customWidth="1"/>
    <col min="3" max="3" width="14.1640625" bestFit="1" customWidth="1"/>
    <col min="4" max="4" width="25.83203125" bestFit="1" customWidth="1"/>
    <col min="5" max="5" width="15.5" bestFit="1" customWidth="1"/>
    <col min="6" max="7" width="10.83203125" bestFit="1" customWidth="1"/>
    <col min="8" max="8" width="15.6640625" bestFit="1" customWidth="1"/>
    <col min="9" max="9" width="13" bestFit="1" customWidth="1"/>
    <col min="10" max="10" width="15.6640625" bestFit="1" customWidth="1"/>
    <col min="11" max="11" width="13" bestFit="1" customWidth="1"/>
    <col min="12" max="12" width="20.5" bestFit="1" customWidth="1"/>
    <col min="13" max="13" width="17.83203125" bestFit="1" customWidth="1"/>
    <col min="14" max="32" width="5.1640625" bestFit="1" customWidth="1"/>
    <col min="33" max="55" width="6.1640625" bestFit="1" customWidth="1"/>
    <col min="56" max="58" width="7.1640625" bestFit="1" customWidth="1"/>
    <col min="59" max="59" width="13" bestFit="1" customWidth="1"/>
    <col min="60" max="60" width="8" bestFit="1" customWidth="1"/>
    <col min="61" max="65" width="2.1640625" bestFit="1" customWidth="1"/>
    <col min="66" max="90" width="4.1640625" bestFit="1" customWidth="1"/>
    <col min="91" max="252" width="5.1640625" bestFit="1" customWidth="1"/>
    <col min="253" max="367" width="6.1640625" bestFit="1" customWidth="1"/>
    <col min="368" max="406" width="7.1640625" bestFit="1" customWidth="1"/>
    <col min="407" max="407" width="10.5" bestFit="1" customWidth="1"/>
    <col min="408" max="408" width="6.33203125" bestFit="1" customWidth="1"/>
    <col min="409" max="414" width="5.1640625" bestFit="1" customWidth="1"/>
    <col min="415" max="419" width="6.1640625" bestFit="1" customWidth="1"/>
    <col min="420" max="421" width="7.1640625" bestFit="1" customWidth="1"/>
    <col min="422" max="422" width="8.83203125" bestFit="1" customWidth="1"/>
    <col min="423" max="423" width="11.6640625" bestFit="1" customWidth="1"/>
    <col min="424" max="596" width="5.1640625" bestFit="1" customWidth="1"/>
    <col min="597" max="837" width="6.1640625" bestFit="1" customWidth="1"/>
    <col min="838" max="977" width="7.1640625" bestFit="1" customWidth="1"/>
    <col min="978" max="978" width="14.1640625" bestFit="1" customWidth="1"/>
    <col min="979" max="979" width="9.1640625" bestFit="1" customWidth="1"/>
    <col min="980" max="980" width="11.6640625" bestFit="1" customWidth="1"/>
  </cols>
  <sheetData>
    <row r="4" spans="1:4" x14ac:dyDescent="0.2">
      <c r="A4" s="7" t="s">
        <v>2065</v>
      </c>
      <c r="B4" t="s">
        <v>2141</v>
      </c>
      <c r="C4" t="s">
        <v>2142</v>
      </c>
      <c r="D4" t="s">
        <v>2162</v>
      </c>
    </row>
    <row r="5" spans="1:4" x14ac:dyDescent="0.2">
      <c r="A5" s="8" t="s">
        <v>2040</v>
      </c>
      <c r="B5" s="32">
        <v>195.94033055476157</v>
      </c>
      <c r="C5" s="32">
        <v>49127.528089887637</v>
      </c>
      <c r="D5" s="32">
        <v>67.458936506808968</v>
      </c>
    </row>
    <row r="6" spans="1:4" x14ac:dyDescent="0.2">
      <c r="A6" s="9" t="s">
        <v>2048</v>
      </c>
      <c r="B6" s="32">
        <v>224.62288586093641</v>
      </c>
      <c r="C6" s="32">
        <v>50835.294117647056</v>
      </c>
      <c r="D6" s="32">
        <v>67.133596852424219</v>
      </c>
    </row>
    <row r="7" spans="1:4" x14ac:dyDescent="0.2">
      <c r="A7" s="9" t="s">
        <v>2041</v>
      </c>
      <c r="B7" s="32">
        <v>193.88301336022903</v>
      </c>
      <c r="C7" s="32">
        <v>56443.333333333336</v>
      </c>
      <c r="D7" s="32">
        <v>64.025396001575984</v>
      </c>
    </row>
    <row r="8" spans="1:4" x14ac:dyDescent="0.2">
      <c r="A8" s="9" t="s">
        <v>2043</v>
      </c>
      <c r="B8" s="32">
        <v>206.68022472876208</v>
      </c>
      <c r="C8" s="32">
        <v>37710.810810810814</v>
      </c>
      <c r="D8" s="32">
        <v>72.537969607577153</v>
      </c>
    </row>
    <row r="9" spans="1:4" x14ac:dyDescent="0.2">
      <c r="A9" s="9" t="s">
        <v>2062</v>
      </c>
      <c r="B9" s="32">
        <v>114.7637566804634</v>
      </c>
      <c r="C9" s="32">
        <v>54735.714285714283</v>
      </c>
      <c r="D9" s="32">
        <v>63.341354192752483</v>
      </c>
    </row>
    <row r="10" spans="1:4" x14ac:dyDescent="0.2">
      <c r="A10" s="9" t="s">
        <v>2051</v>
      </c>
      <c r="B10" s="32">
        <v>215.2067782631234</v>
      </c>
      <c r="C10" s="32">
        <v>48468.75</v>
      </c>
      <c r="D10" s="32">
        <v>71.810057782817111</v>
      </c>
    </row>
    <row r="11" spans="1:4" x14ac:dyDescent="0.2">
      <c r="A11" s="9" t="s">
        <v>2059</v>
      </c>
      <c r="B11" s="32">
        <v>171.17944453890121</v>
      </c>
      <c r="C11" s="32">
        <v>40741.176470588238</v>
      </c>
      <c r="D11" s="32">
        <v>68.469405084179584</v>
      </c>
    </row>
    <row r="12" spans="1:4" x14ac:dyDescent="0.2">
      <c r="A12" s="8" t="s">
        <v>2032</v>
      </c>
      <c r="B12" s="32">
        <v>212.55351017940009</v>
      </c>
      <c r="C12" s="32">
        <v>41767.391304347824</v>
      </c>
      <c r="D12" s="32">
        <v>67.076884911352067</v>
      </c>
    </row>
    <row r="13" spans="1:4" x14ac:dyDescent="0.2">
      <c r="A13" s="9" t="s">
        <v>2033</v>
      </c>
      <c r="B13" s="32">
        <v>212.55351017940009</v>
      </c>
      <c r="C13" s="32">
        <v>41767.391304347824</v>
      </c>
      <c r="D13" s="32">
        <v>67.076884911352067</v>
      </c>
    </row>
    <row r="14" spans="1:4" x14ac:dyDescent="0.2">
      <c r="A14" s="8" t="s">
        <v>2049</v>
      </c>
      <c r="B14" s="32">
        <v>213.47729023479724</v>
      </c>
      <c r="C14" s="32">
        <v>59541.666666666664</v>
      </c>
      <c r="D14" s="32">
        <v>70.720182127318992</v>
      </c>
    </row>
    <row r="15" spans="1:4" x14ac:dyDescent="0.2">
      <c r="A15" s="9" t="s">
        <v>2060</v>
      </c>
      <c r="B15" s="32">
        <v>90.379715029367176</v>
      </c>
      <c r="C15" s="32">
        <v>105676.92307692308</v>
      </c>
      <c r="D15" s="32">
        <v>68.923820697966804</v>
      </c>
    </row>
    <row r="16" spans="1:4" x14ac:dyDescent="0.2">
      <c r="A16" s="9" t="s">
        <v>2050</v>
      </c>
      <c r="B16" s="32">
        <v>259.19924673967125</v>
      </c>
      <c r="C16" s="32">
        <v>42405.714285714283</v>
      </c>
      <c r="D16" s="32">
        <v>71.387402086792676</v>
      </c>
    </row>
    <row r="17" spans="1:4" x14ac:dyDescent="0.2">
      <c r="A17" s="8" t="s">
        <v>2063</v>
      </c>
      <c r="B17" s="32">
        <v>150.62984968701983</v>
      </c>
      <c r="C17" s="32">
        <v>6425</v>
      </c>
      <c r="D17" s="32">
        <v>30.488038699296027</v>
      </c>
    </row>
    <row r="18" spans="1:4" x14ac:dyDescent="0.2">
      <c r="A18" s="9" t="s">
        <v>2064</v>
      </c>
      <c r="B18" s="32">
        <v>150.62984968701983</v>
      </c>
      <c r="C18" s="32">
        <v>6425</v>
      </c>
      <c r="D18" s="32">
        <v>30.488038699296027</v>
      </c>
    </row>
    <row r="19" spans="1:4" x14ac:dyDescent="0.2">
      <c r="A19" s="8" t="s">
        <v>2034</v>
      </c>
      <c r="B19" s="32">
        <v>205.80641971112456</v>
      </c>
      <c r="C19" s="32">
        <v>40150.285714285717</v>
      </c>
      <c r="D19" s="32">
        <v>64.347713148312423</v>
      </c>
    </row>
    <row r="20" spans="1:4" x14ac:dyDescent="0.2">
      <c r="A20" s="9" t="s">
        <v>2042</v>
      </c>
      <c r="B20" s="32">
        <v>227.60741000080967</v>
      </c>
      <c r="C20" s="32">
        <v>42238.888888888891</v>
      </c>
      <c r="D20" s="32">
        <v>67.815953241097006</v>
      </c>
    </row>
    <row r="21" spans="1:4" x14ac:dyDescent="0.2">
      <c r="A21" s="9" t="s">
        <v>2044</v>
      </c>
      <c r="B21" s="32">
        <v>169.36194162245764</v>
      </c>
      <c r="C21" s="32">
        <v>50628.888888888891</v>
      </c>
      <c r="D21" s="32">
        <v>65.072360731488359</v>
      </c>
    </row>
    <row r="22" spans="1:4" x14ac:dyDescent="0.2">
      <c r="A22" s="9" t="s">
        <v>2057</v>
      </c>
      <c r="B22" s="32">
        <v>286.21848132416062</v>
      </c>
      <c r="C22" s="32">
        <v>28794.117647058825</v>
      </c>
      <c r="D22" s="32">
        <v>55.667038047627976</v>
      </c>
    </row>
    <row r="23" spans="1:4" x14ac:dyDescent="0.2">
      <c r="A23" s="9" t="s">
        <v>2056</v>
      </c>
      <c r="B23" s="32">
        <v>202.55488545021595</v>
      </c>
      <c r="C23" s="32">
        <v>10028.571428571429</v>
      </c>
      <c r="D23" s="32">
        <v>56.518664104640074</v>
      </c>
    </row>
    <row r="24" spans="1:4" x14ac:dyDescent="0.2">
      <c r="A24" s="9" t="s">
        <v>2035</v>
      </c>
      <c r="B24" s="32">
        <v>204.59457992867092</v>
      </c>
      <c r="C24" s="32">
        <v>38631.76470588235</v>
      </c>
      <c r="D24" s="32">
        <v>65.470227434571555</v>
      </c>
    </row>
    <row r="25" spans="1:4" x14ac:dyDescent="0.2">
      <c r="A25" s="9" t="s">
        <v>2061</v>
      </c>
      <c r="B25" s="32">
        <v>207.92167394078589</v>
      </c>
      <c r="C25" s="32">
        <v>48100</v>
      </c>
      <c r="D25" s="32">
        <v>68.322260739070344</v>
      </c>
    </row>
    <row r="26" spans="1:4" x14ac:dyDescent="0.2">
      <c r="A26" s="8" t="s">
        <v>2053</v>
      </c>
      <c r="B26" s="32">
        <v>184.16268965580605</v>
      </c>
      <c r="C26" s="32">
        <v>32183.333333333332</v>
      </c>
      <c r="D26" s="32">
        <v>64.755373685869202</v>
      </c>
    </row>
    <row r="27" spans="1:4" x14ac:dyDescent="0.2">
      <c r="A27" s="9" t="s">
        <v>2054</v>
      </c>
      <c r="B27" s="32">
        <v>184.16268965580605</v>
      </c>
      <c r="C27" s="32">
        <v>32183.333333333332</v>
      </c>
      <c r="D27" s="32">
        <v>64.755373685869202</v>
      </c>
    </row>
    <row r="28" spans="1:4" x14ac:dyDescent="0.2">
      <c r="A28" s="8" t="s">
        <v>2046</v>
      </c>
      <c r="B28" s="32">
        <v>194.14115048825448</v>
      </c>
      <c r="C28" s="32">
        <v>48359.701492537315</v>
      </c>
      <c r="D28" s="32">
        <v>74.355769328616418</v>
      </c>
    </row>
    <row r="29" spans="1:4" x14ac:dyDescent="0.2">
      <c r="A29" s="9" t="s">
        <v>2052</v>
      </c>
      <c r="B29" s="32">
        <v>204.72504628555089</v>
      </c>
      <c r="C29" s="32">
        <v>56723.529411764706</v>
      </c>
      <c r="D29" s="32">
        <v>76.778632604852447</v>
      </c>
    </row>
    <row r="30" spans="1:4" x14ac:dyDescent="0.2">
      <c r="A30" s="9" t="s">
        <v>2047</v>
      </c>
      <c r="B30" s="32">
        <v>239.74808801982181</v>
      </c>
      <c r="C30" s="32">
        <v>58095.238095238092</v>
      </c>
      <c r="D30" s="32">
        <v>71.373181955811219</v>
      </c>
    </row>
    <row r="31" spans="1:4" x14ac:dyDescent="0.2">
      <c r="A31" s="9" t="s">
        <v>2055</v>
      </c>
      <c r="B31" s="32">
        <v>108.18859711378562</v>
      </c>
      <c r="C31" s="32">
        <v>34400</v>
      </c>
      <c r="D31" s="32">
        <v>66.52938619814573</v>
      </c>
    </row>
    <row r="32" spans="1:4" x14ac:dyDescent="0.2">
      <c r="A32" s="9" t="s">
        <v>2058</v>
      </c>
      <c r="B32" s="32">
        <v>172.71012716819746</v>
      </c>
      <c r="C32" s="32">
        <v>37171.428571428572</v>
      </c>
      <c r="D32" s="32">
        <v>78.358470479886037</v>
      </c>
    </row>
    <row r="33" spans="1:4" x14ac:dyDescent="0.2">
      <c r="A33" s="8" t="s">
        <v>2036</v>
      </c>
      <c r="B33" s="32">
        <v>225.63291032008226</v>
      </c>
      <c r="C33" s="32">
        <v>33097.916666666664</v>
      </c>
      <c r="D33" s="32">
        <v>64.481032953220321</v>
      </c>
    </row>
    <row r="34" spans="1:4" x14ac:dyDescent="0.2">
      <c r="A34" s="9" t="s">
        <v>2045</v>
      </c>
      <c r="B34" s="32">
        <v>197.02757388403674</v>
      </c>
      <c r="C34" s="32">
        <v>26284.444444444445</v>
      </c>
      <c r="D34" s="32">
        <v>67.073568139359338</v>
      </c>
    </row>
    <row r="35" spans="1:4" x14ac:dyDescent="0.2">
      <c r="A35" s="9" t="s">
        <v>2037</v>
      </c>
      <c r="B35" s="32">
        <v>250.87291305776941</v>
      </c>
      <c r="C35" s="32">
        <v>39109.803921568629</v>
      </c>
      <c r="D35" s="32">
        <v>62.193501906627084</v>
      </c>
    </row>
    <row r="36" spans="1:4" x14ac:dyDescent="0.2">
      <c r="A36" s="8" t="s">
        <v>2038</v>
      </c>
      <c r="B36" s="32">
        <v>193.20420481618629</v>
      </c>
      <c r="C36" s="32">
        <v>45459.011627906977</v>
      </c>
      <c r="D36" s="32">
        <v>68.977839881104885</v>
      </c>
    </row>
    <row r="37" spans="1:4" x14ac:dyDescent="0.2">
      <c r="A37" s="9" t="s">
        <v>2039</v>
      </c>
      <c r="B37" s="32">
        <v>193.20420481618629</v>
      </c>
      <c r="C37" s="32">
        <v>45459.011627906977</v>
      </c>
      <c r="D37" s="32">
        <v>68.977839881104885</v>
      </c>
    </row>
    <row r="38" spans="1:4" x14ac:dyDescent="0.2">
      <c r="A38" s="8" t="s">
        <v>2066</v>
      </c>
      <c r="B38" s="32"/>
      <c r="C38" s="32"/>
      <c r="D38" s="32"/>
    </row>
    <row r="39" spans="1:4" x14ac:dyDescent="0.2">
      <c r="A39" s="9" t="s">
        <v>2066</v>
      </c>
      <c r="B39" s="32"/>
      <c r="C39" s="32"/>
      <c r="D39" s="32"/>
    </row>
    <row r="40" spans="1:4" x14ac:dyDescent="0.2">
      <c r="A40" s="8" t="s">
        <v>2067</v>
      </c>
      <c r="B40" s="32">
        <v>200.38568898221806</v>
      </c>
      <c r="C40" s="32">
        <v>43983.1</v>
      </c>
      <c r="D40" s="32">
        <v>67.490716424430389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6AB2-EC02-D141-92EB-5DEA7FFE42B2}">
  <dimension ref="A1:J286"/>
  <sheetViews>
    <sheetView topLeftCell="A119" workbookViewId="0">
      <selection activeCell="N152" sqref="N152"/>
    </sheetView>
  </sheetViews>
  <sheetFormatPr baseColWidth="10" defaultRowHeight="16" x14ac:dyDescent="0.2"/>
  <cols>
    <col min="1" max="1" width="28.1640625" customWidth="1"/>
    <col min="2" max="2" width="24.1640625" customWidth="1"/>
    <col min="3" max="3" width="16.6640625" bestFit="1" customWidth="1"/>
    <col min="6" max="6" width="13" customWidth="1"/>
    <col min="7" max="7" width="15.33203125" customWidth="1"/>
    <col min="8" max="8" width="22.33203125" customWidth="1"/>
    <col min="9" max="9" width="21.6640625" customWidth="1"/>
    <col min="10" max="10" width="18.1640625" bestFit="1" customWidth="1"/>
    <col min="11" max="11" width="13.6640625" bestFit="1" customWidth="1"/>
  </cols>
  <sheetData>
    <row r="1" spans="1:10" x14ac:dyDescent="0.2">
      <c r="A1" t="s">
        <v>2068</v>
      </c>
      <c r="B1" t="s">
        <v>2070</v>
      </c>
    </row>
    <row r="2" spans="1:10" x14ac:dyDescent="0.2">
      <c r="A2" s="12" t="s">
        <v>2065</v>
      </c>
      <c r="B2" s="12" t="s">
        <v>74</v>
      </c>
      <c r="C2" s="12" t="s">
        <v>14</v>
      </c>
      <c r="D2" s="12" t="s">
        <v>47</v>
      </c>
      <c r="E2" s="12" t="s">
        <v>20</v>
      </c>
      <c r="F2" s="12" t="s">
        <v>2067</v>
      </c>
      <c r="G2" s="12" t="s">
        <v>2087</v>
      </c>
      <c r="H2" s="12" t="s">
        <v>2128</v>
      </c>
      <c r="I2" s="12" t="s">
        <v>2129</v>
      </c>
      <c r="J2" s="12" t="s">
        <v>2130</v>
      </c>
    </row>
    <row r="3" spans="1:10" x14ac:dyDescent="0.2">
      <c r="A3" s="13" t="s">
        <v>2040</v>
      </c>
      <c r="B3" s="13">
        <v>11</v>
      </c>
      <c r="C3" s="13">
        <v>60</v>
      </c>
      <c r="D3" s="13"/>
      <c r="E3" s="13">
        <v>102</v>
      </c>
      <c r="F3" s="13">
        <f>SUM(B3:E3)</f>
        <v>173</v>
      </c>
      <c r="G3" s="15">
        <f t="shared" ref="G3:G36" si="0">E3/F3</f>
        <v>0.58959537572254339</v>
      </c>
      <c r="H3" s="15">
        <f t="shared" ref="H3:H36" si="1">C3/F3</f>
        <v>0.34682080924855491</v>
      </c>
      <c r="I3" s="15">
        <f t="shared" ref="I3:I36" si="2">B3/F3</f>
        <v>6.358381502890173E-2</v>
      </c>
      <c r="J3" s="15">
        <f t="shared" ref="J3:J36" si="3">D3/F3</f>
        <v>0</v>
      </c>
    </row>
    <row r="4" spans="1:10" x14ac:dyDescent="0.2">
      <c r="A4" s="12" t="s">
        <v>2048</v>
      </c>
      <c r="B4" s="12">
        <v>1</v>
      </c>
      <c r="C4" s="12">
        <v>10</v>
      </c>
      <c r="D4" s="12"/>
      <c r="E4" s="12">
        <v>21</v>
      </c>
      <c r="F4" s="12">
        <f t="shared" ref="F4:F36" si="4">SUM(B4:E4)</f>
        <v>32</v>
      </c>
      <c r="G4" s="14">
        <f t="shared" si="0"/>
        <v>0.65625</v>
      </c>
      <c r="H4" s="14">
        <f t="shared" si="1"/>
        <v>0.3125</v>
      </c>
      <c r="I4" s="14">
        <f t="shared" si="2"/>
        <v>3.125E-2</v>
      </c>
      <c r="J4" s="14">
        <f t="shared" si="3"/>
        <v>0</v>
      </c>
    </row>
    <row r="5" spans="1:10" x14ac:dyDescent="0.2">
      <c r="A5" s="12" t="s">
        <v>2041</v>
      </c>
      <c r="B5" s="12">
        <v>4</v>
      </c>
      <c r="C5" s="12">
        <v>21</v>
      </c>
      <c r="D5" s="12"/>
      <c r="E5" s="12">
        <v>34</v>
      </c>
      <c r="F5" s="12">
        <f t="shared" si="4"/>
        <v>59</v>
      </c>
      <c r="G5" s="14">
        <f t="shared" si="0"/>
        <v>0.57627118644067798</v>
      </c>
      <c r="H5" s="14">
        <f t="shared" si="1"/>
        <v>0.3559322033898305</v>
      </c>
      <c r="I5" s="14">
        <f t="shared" si="2"/>
        <v>6.7796610169491525E-2</v>
      </c>
      <c r="J5" s="14">
        <f t="shared" si="3"/>
        <v>0</v>
      </c>
    </row>
    <row r="6" spans="1:10" x14ac:dyDescent="0.2">
      <c r="A6" s="12" t="s">
        <v>2043</v>
      </c>
      <c r="B6" s="12">
        <v>2</v>
      </c>
      <c r="C6" s="12">
        <v>12</v>
      </c>
      <c r="D6" s="12"/>
      <c r="E6" s="12">
        <v>22</v>
      </c>
      <c r="F6" s="12">
        <f t="shared" si="4"/>
        <v>36</v>
      </c>
      <c r="G6" s="14">
        <f t="shared" si="0"/>
        <v>0.61111111111111116</v>
      </c>
      <c r="H6" s="14">
        <f t="shared" si="1"/>
        <v>0.33333333333333331</v>
      </c>
      <c r="I6" s="14">
        <f t="shared" si="2"/>
        <v>5.5555555555555552E-2</v>
      </c>
      <c r="J6" s="14">
        <f t="shared" si="3"/>
        <v>0</v>
      </c>
    </row>
    <row r="7" spans="1:10" x14ac:dyDescent="0.2">
      <c r="A7" s="12" t="s">
        <v>2062</v>
      </c>
      <c r="B7" s="12"/>
      <c r="C7" s="12">
        <v>9</v>
      </c>
      <c r="D7" s="12"/>
      <c r="E7" s="12">
        <v>5</v>
      </c>
      <c r="F7" s="12">
        <f t="shared" si="4"/>
        <v>14</v>
      </c>
      <c r="G7" s="14">
        <f t="shared" si="0"/>
        <v>0.35714285714285715</v>
      </c>
      <c r="H7" s="14">
        <f t="shared" si="1"/>
        <v>0.6428571428571429</v>
      </c>
      <c r="I7" s="14">
        <f t="shared" si="2"/>
        <v>0</v>
      </c>
      <c r="J7" s="14">
        <f t="shared" si="3"/>
        <v>0</v>
      </c>
    </row>
    <row r="8" spans="1:10" x14ac:dyDescent="0.2">
      <c r="A8" s="12" t="s">
        <v>2051</v>
      </c>
      <c r="B8" s="12">
        <v>1</v>
      </c>
      <c r="C8" s="12">
        <v>5</v>
      </c>
      <c r="D8" s="12"/>
      <c r="E8" s="12">
        <v>9</v>
      </c>
      <c r="F8" s="12">
        <f t="shared" si="4"/>
        <v>15</v>
      </c>
      <c r="G8" s="14">
        <f t="shared" si="0"/>
        <v>0.6</v>
      </c>
      <c r="H8" s="14">
        <f t="shared" si="1"/>
        <v>0.33333333333333331</v>
      </c>
      <c r="I8" s="14">
        <f t="shared" si="2"/>
        <v>6.6666666666666666E-2</v>
      </c>
      <c r="J8" s="14">
        <f t="shared" si="3"/>
        <v>0</v>
      </c>
    </row>
    <row r="9" spans="1:10" x14ac:dyDescent="0.2">
      <c r="A9" s="12" t="s">
        <v>2059</v>
      </c>
      <c r="B9" s="12">
        <v>3</v>
      </c>
      <c r="C9" s="12">
        <v>3</v>
      </c>
      <c r="D9" s="12"/>
      <c r="E9" s="12">
        <v>11</v>
      </c>
      <c r="F9" s="12">
        <f t="shared" si="4"/>
        <v>17</v>
      </c>
      <c r="G9" s="14">
        <f t="shared" si="0"/>
        <v>0.6470588235294118</v>
      </c>
      <c r="H9" s="14">
        <f t="shared" si="1"/>
        <v>0.17647058823529413</v>
      </c>
      <c r="I9" s="14">
        <f t="shared" si="2"/>
        <v>0.17647058823529413</v>
      </c>
      <c r="J9" s="14">
        <f t="shared" si="3"/>
        <v>0</v>
      </c>
    </row>
    <row r="10" spans="1:10" x14ac:dyDescent="0.2">
      <c r="A10" s="13" t="s">
        <v>2032</v>
      </c>
      <c r="B10" s="13">
        <v>4</v>
      </c>
      <c r="C10" s="13">
        <v>20</v>
      </c>
      <c r="D10" s="13"/>
      <c r="E10" s="13">
        <v>22</v>
      </c>
      <c r="F10" s="13">
        <f t="shared" si="4"/>
        <v>46</v>
      </c>
      <c r="G10" s="15">
        <f t="shared" si="0"/>
        <v>0.47826086956521741</v>
      </c>
      <c r="H10" s="15">
        <f t="shared" si="1"/>
        <v>0.43478260869565216</v>
      </c>
      <c r="I10" s="15">
        <f t="shared" si="2"/>
        <v>8.6956521739130432E-2</v>
      </c>
      <c r="J10" s="15">
        <f t="shared" si="3"/>
        <v>0</v>
      </c>
    </row>
    <row r="11" spans="1:10" x14ac:dyDescent="0.2">
      <c r="A11" s="12" t="s">
        <v>2033</v>
      </c>
      <c r="B11" s="12">
        <v>4</v>
      </c>
      <c r="C11" s="12">
        <v>20</v>
      </c>
      <c r="D11" s="12"/>
      <c r="E11" s="12">
        <v>22</v>
      </c>
      <c r="F11" s="12">
        <f t="shared" si="4"/>
        <v>46</v>
      </c>
      <c r="G11" s="14">
        <f t="shared" si="0"/>
        <v>0.47826086956521741</v>
      </c>
      <c r="H11" s="14">
        <f t="shared" si="1"/>
        <v>0.43478260869565216</v>
      </c>
      <c r="I11" s="14">
        <f t="shared" si="2"/>
        <v>8.6956521739130432E-2</v>
      </c>
      <c r="J11" s="14">
        <f t="shared" si="3"/>
        <v>0</v>
      </c>
    </row>
    <row r="12" spans="1:10" x14ac:dyDescent="0.2">
      <c r="A12" s="13" t="s">
        <v>2049</v>
      </c>
      <c r="B12" s="13">
        <v>1</v>
      </c>
      <c r="C12" s="13">
        <v>23</v>
      </c>
      <c r="D12" s="13"/>
      <c r="E12" s="13">
        <v>21</v>
      </c>
      <c r="F12" s="13">
        <f t="shared" si="4"/>
        <v>45</v>
      </c>
      <c r="G12" s="15">
        <f t="shared" si="0"/>
        <v>0.46666666666666667</v>
      </c>
      <c r="H12" s="15">
        <f t="shared" si="1"/>
        <v>0.51111111111111107</v>
      </c>
      <c r="I12" s="15">
        <f t="shared" si="2"/>
        <v>2.2222222222222223E-2</v>
      </c>
      <c r="J12" s="15">
        <f t="shared" si="3"/>
        <v>0</v>
      </c>
    </row>
    <row r="13" spans="1:10" x14ac:dyDescent="0.2">
      <c r="A13" s="12" t="s">
        <v>2060</v>
      </c>
      <c r="B13" s="12"/>
      <c r="C13" s="12">
        <v>8</v>
      </c>
      <c r="D13" s="12"/>
      <c r="E13" s="12">
        <v>4</v>
      </c>
      <c r="F13" s="12">
        <f t="shared" si="4"/>
        <v>12</v>
      </c>
      <c r="G13" s="14">
        <f t="shared" si="0"/>
        <v>0.33333333333333331</v>
      </c>
      <c r="H13" s="14">
        <f t="shared" si="1"/>
        <v>0.66666666666666663</v>
      </c>
      <c r="I13" s="14">
        <f t="shared" si="2"/>
        <v>0</v>
      </c>
      <c r="J13" s="14">
        <f t="shared" si="3"/>
        <v>0</v>
      </c>
    </row>
    <row r="14" spans="1:10" x14ac:dyDescent="0.2">
      <c r="A14" s="12" t="s">
        <v>2050</v>
      </c>
      <c r="B14" s="12">
        <v>1</v>
      </c>
      <c r="C14" s="12">
        <v>15</v>
      </c>
      <c r="D14" s="12"/>
      <c r="E14" s="12">
        <v>17</v>
      </c>
      <c r="F14" s="12">
        <f t="shared" si="4"/>
        <v>33</v>
      </c>
      <c r="G14" s="14">
        <f t="shared" si="0"/>
        <v>0.51515151515151514</v>
      </c>
      <c r="H14" s="14">
        <f t="shared" si="1"/>
        <v>0.45454545454545453</v>
      </c>
      <c r="I14" s="14">
        <f t="shared" si="2"/>
        <v>3.0303030303030304E-2</v>
      </c>
      <c r="J14" s="14">
        <f t="shared" si="3"/>
        <v>0</v>
      </c>
    </row>
    <row r="15" spans="1:10" x14ac:dyDescent="0.2">
      <c r="A15" s="13" t="s">
        <v>2063</v>
      </c>
      <c r="B15" s="13"/>
      <c r="C15" s="13"/>
      <c r="D15" s="13"/>
      <c r="E15" s="13">
        <v>4</v>
      </c>
      <c r="F15" s="13">
        <f t="shared" si="4"/>
        <v>4</v>
      </c>
      <c r="G15" s="15">
        <f t="shared" si="0"/>
        <v>1</v>
      </c>
      <c r="H15" s="15">
        <f t="shared" si="1"/>
        <v>0</v>
      </c>
      <c r="I15" s="15">
        <f t="shared" si="2"/>
        <v>0</v>
      </c>
      <c r="J15" s="15">
        <f t="shared" si="3"/>
        <v>0</v>
      </c>
    </row>
    <row r="16" spans="1:10" x14ac:dyDescent="0.2">
      <c r="A16" s="12" t="s">
        <v>2064</v>
      </c>
      <c r="B16" s="12"/>
      <c r="C16" s="12"/>
      <c r="D16" s="12"/>
      <c r="E16" s="12">
        <v>4</v>
      </c>
      <c r="F16" s="12">
        <f t="shared" si="4"/>
        <v>4</v>
      </c>
      <c r="G16" s="14">
        <f t="shared" si="0"/>
        <v>1</v>
      </c>
      <c r="H16" s="14">
        <f t="shared" si="1"/>
        <v>0</v>
      </c>
      <c r="I16" s="14">
        <f t="shared" si="2"/>
        <v>0</v>
      </c>
      <c r="J16" s="14">
        <f t="shared" si="3"/>
        <v>0</v>
      </c>
    </row>
    <row r="17" spans="1:10" x14ac:dyDescent="0.2">
      <c r="A17" s="13" t="s">
        <v>2034</v>
      </c>
      <c r="B17" s="13">
        <v>10</v>
      </c>
      <c r="C17" s="13">
        <v>66</v>
      </c>
      <c r="D17" s="13"/>
      <c r="E17" s="13">
        <v>99</v>
      </c>
      <c r="F17" s="13">
        <f t="shared" si="4"/>
        <v>175</v>
      </c>
      <c r="G17" s="15">
        <f t="shared" si="0"/>
        <v>0.56571428571428573</v>
      </c>
      <c r="H17" s="15">
        <f t="shared" si="1"/>
        <v>0.37714285714285717</v>
      </c>
      <c r="I17" s="15">
        <f t="shared" si="2"/>
        <v>5.7142857142857141E-2</v>
      </c>
      <c r="J17" s="15">
        <f t="shared" si="3"/>
        <v>0</v>
      </c>
    </row>
    <row r="18" spans="1:10" x14ac:dyDescent="0.2">
      <c r="A18" s="12" t="s">
        <v>2042</v>
      </c>
      <c r="B18" s="12"/>
      <c r="C18" s="12">
        <v>8</v>
      </c>
      <c r="D18" s="12"/>
      <c r="E18" s="12">
        <v>10</v>
      </c>
      <c r="F18" s="12">
        <f t="shared" si="4"/>
        <v>18</v>
      </c>
      <c r="G18" s="14">
        <f t="shared" si="0"/>
        <v>0.55555555555555558</v>
      </c>
      <c r="H18" s="14">
        <f t="shared" si="1"/>
        <v>0.44444444444444442</v>
      </c>
      <c r="I18" s="14">
        <f t="shared" si="2"/>
        <v>0</v>
      </c>
      <c r="J18" s="14">
        <f t="shared" si="3"/>
        <v>0</v>
      </c>
    </row>
    <row r="19" spans="1:10" x14ac:dyDescent="0.2">
      <c r="A19" s="12" t="s">
        <v>2044</v>
      </c>
      <c r="B19" s="12">
        <v>3</v>
      </c>
      <c r="C19" s="12">
        <v>19</v>
      </c>
      <c r="D19" s="12"/>
      <c r="E19" s="12">
        <v>23</v>
      </c>
      <c r="F19" s="12">
        <f t="shared" si="4"/>
        <v>45</v>
      </c>
      <c r="G19" s="14">
        <f t="shared" si="0"/>
        <v>0.51111111111111107</v>
      </c>
      <c r="H19" s="14">
        <f t="shared" si="1"/>
        <v>0.42222222222222222</v>
      </c>
      <c r="I19" s="14">
        <f t="shared" si="2"/>
        <v>6.6666666666666666E-2</v>
      </c>
      <c r="J19" s="14">
        <f t="shared" si="3"/>
        <v>0</v>
      </c>
    </row>
    <row r="20" spans="1:10" x14ac:dyDescent="0.2">
      <c r="A20" s="12" t="s">
        <v>2057</v>
      </c>
      <c r="B20" s="12">
        <v>1</v>
      </c>
      <c r="C20" s="12">
        <v>6</v>
      </c>
      <c r="D20" s="12"/>
      <c r="E20" s="12">
        <v>10</v>
      </c>
      <c r="F20" s="12">
        <f t="shared" si="4"/>
        <v>17</v>
      </c>
      <c r="G20" s="14">
        <f t="shared" si="0"/>
        <v>0.58823529411764708</v>
      </c>
      <c r="H20" s="14">
        <f t="shared" si="1"/>
        <v>0.35294117647058826</v>
      </c>
      <c r="I20" s="14">
        <f t="shared" si="2"/>
        <v>5.8823529411764705E-2</v>
      </c>
      <c r="J20" s="14">
        <f t="shared" si="3"/>
        <v>0</v>
      </c>
    </row>
    <row r="21" spans="1:10" x14ac:dyDescent="0.2">
      <c r="A21" s="12" t="s">
        <v>2056</v>
      </c>
      <c r="B21" s="12"/>
      <c r="C21" s="12">
        <v>3</v>
      </c>
      <c r="D21" s="12"/>
      <c r="E21" s="12">
        <v>4</v>
      </c>
      <c r="F21" s="12">
        <f t="shared" si="4"/>
        <v>7</v>
      </c>
      <c r="G21" s="14">
        <f t="shared" si="0"/>
        <v>0.5714285714285714</v>
      </c>
      <c r="H21" s="14">
        <f t="shared" si="1"/>
        <v>0.42857142857142855</v>
      </c>
      <c r="I21" s="14">
        <f t="shared" si="2"/>
        <v>0</v>
      </c>
      <c r="J21" s="14">
        <f t="shared" si="3"/>
        <v>0</v>
      </c>
    </row>
    <row r="22" spans="1:10" x14ac:dyDescent="0.2">
      <c r="A22" s="12" t="s">
        <v>2035</v>
      </c>
      <c r="B22" s="12">
        <v>6</v>
      </c>
      <c r="C22" s="12">
        <v>30</v>
      </c>
      <c r="D22" s="12"/>
      <c r="E22" s="12">
        <v>49</v>
      </c>
      <c r="F22" s="12">
        <f t="shared" si="4"/>
        <v>85</v>
      </c>
      <c r="G22" s="14">
        <f t="shared" si="0"/>
        <v>0.57647058823529407</v>
      </c>
      <c r="H22" s="14">
        <f t="shared" si="1"/>
        <v>0.35294117647058826</v>
      </c>
      <c r="I22" s="14">
        <f t="shared" si="2"/>
        <v>7.0588235294117646E-2</v>
      </c>
      <c r="J22" s="14">
        <f t="shared" si="3"/>
        <v>0</v>
      </c>
    </row>
    <row r="23" spans="1:10" x14ac:dyDescent="0.2">
      <c r="A23" s="12" t="s">
        <v>2061</v>
      </c>
      <c r="B23" s="12"/>
      <c r="C23" s="12"/>
      <c r="D23" s="12"/>
      <c r="E23" s="12">
        <v>3</v>
      </c>
      <c r="F23" s="12">
        <f t="shared" si="4"/>
        <v>3</v>
      </c>
      <c r="G23" s="14">
        <f t="shared" si="0"/>
        <v>1</v>
      </c>
      <c r="H23" s="14">
        <f t="shared" si="1"/>
        <v>0</v>
      </c>
      <c r="I23" s="14">
        <f t="shared" si="2"/>
        <v>0</v>
      </c>
      <c r="J23" s="14">
        <f t="shared" si="3"/>
        <v>0</v>
      </c>
    </row>
    <row r="24" spans="1:10" x14ac:dyDescent="0.2">
      <c r="A24" s="13" t="s">
        <v>2053</v>
      </c>
      <c r="B24" s="13">
        <v>4</v>
      </c>
      <c r="C24" s="13">
        <v>11</v>
      </c>
      <c r="D24" s="13"/>
      <c r="E24" s="13">
        <v>26</v>
      </c>
      <c r="F24" s="13">
        <f t="shared" si="4"/>
        <v>41</v>
      </c>
      <c r="G24" s="15">
        <f t="shared" si="0"/>
        <v>0.63414634146341464</v>
      </c>
      <c r="H24" s="15">
        <f t="shared" si="1"/>
        <v>0.26829268292682928</v>
      </c>
      <c r="I24" s="15">
        <f t="shared" si="2"/>
        <v>9.7560975609756101E-2</v>
      </c>
      <c r="J24" s="15">
        <f t="shared" si="3"/>
        <v>0</v>
      </c>
    </row>
    <row r="25" spans="1:10" x14ac:dyDescent="0.2">
      <c r="A25" s="12" t="s">
        <v>2054</v>
      </c>
      <c r="B25" s="12">
        <v>4</v>
      </c>
      <c r="C25" s="12">
        <v>11</v>
      </c>
      <c r="D25" s="12"/>
      <c r="E25" s="12">
        <v>26</v>
      </c>
      <c r="F25" s="12">
        <f t="shared" si="4"/>
        <v>41</v>
      </c>
      <c r="G25" s="14">
        <f t="shared" si="0"/>
        <v>0.63414634146341464</v>
      </c>
      <c r="H25" s="14">
        <f t="shared" si="1"/>
        <v>0.26829268292682928</v>
      </c>
      <c r="I25" s="14">
        <f t="shared" si="2"/>
        <v>9.7560975609756101E-2</v>
      </c>
      <c r="J25" s="14">
        <f t="shared" si="3"/>
        <v>0</v>
      </c>
    </row>
    <row r="26" spans="1:10" x14ac:dyDescent="0.2">
      <c r="A26" s="13" t="s">
        <v>2046</v>
      </c>
      <c r="B26" s="13">
        <v>2</v>
      </c>
      <c r="C26" s="13">
        <v>24</v>
      </c>
      <c r="D26" s="13"/>
      <c r="E26" s="13">
        <v>40</v>
      </c>
      <c r="F26" s="13">
        <f t="shared" si="4"/>
        <v>66</v>
      </c>
      <c r="G26" s="15">
        <f t="shared" si="0"/>
        <v>0.60606060606060608</v>
      </c>
      <c r="H26" s="15">
        <f t="shared" si="1"/>
        <v>0.36363636363636365</v>
      </c>
      <c r="I26" s="15">
        <f t="shared" si="2"/>
        <v>3.0303030303030304E-2</v>
      </c>
      <c r="J26" s="15">
        <f t="shared" si="3"/>
        <v>0</v>
      </c>
    </row>
    <row r="27" spans="1:10" x14ac:dyDescent="0.2">
      <c r="A27" s="12" t="s">
        <v>2052</v>
      </c>
      <c r="B27" s="12">
        <v>1</v>
      </c>
      <c r="C27" s="12">
        <v>7</v>
      </c>
      <c r="D27" s="12"/>
      <c r="E27" s="12">
        <v>9</v>
      </c>
      <c r="F27" s="12">
        <f t="shared" si="4"/>
        <v>17</v>
      </c>
      <c r="G27" s="14">
        <f t="shared" si="0"/>
        <v>0.52941176470588236</v>
      </c>
      <c r="H27" s="14">
        <f t="shared" si="1"/>
        <v>0.41176470588235292</v>
      </c>
      <c r="I27" s="14">
        <f t="shared" si="2"/>
        <v>5.8823529411764705E-2</v>
      </c>
      <c r="J27" s="14">
        <f t="shared" si="3"/>
        <v>0</v>
      </c>
    </row>
    <row r="28" spans="1:10" x14ac:dyDescent="0.2">
      <c r="A28" s="12" t="s">
        <v>2047</v>
      </c>
      <c r="B28" s="12">
        <v>1</v>
      </c>
      <c r="C28" s="12">
        <v>6</v>
      </c>
      <c r="D28" s="12"/>
      <c r="E28" s="12">
        <v>13</v>
      </c>
      <c r="F28" s="12">
        <f t="shared" si="4"/>
        <v>20</v>
      </c>
      <c r="G28" s="14">
        <f t="shared" si="0"/>
        <v>0.65</v>
      </c>
      <c r="H28" s="14">
        <f t="shared" si="1"/>
        <v>0.3</v>
      </c>
      <c r="I28" s="14">
        <f t="shared" si="2"/>
        <v>0.05</v>
      </c>
      <c r="J28" s="14">
        <f t="shared" si="3"/>
        <v>0</v>
      </c>
    </row>
    <row r="29" spans="1:10" x14ac:dyDescent="0.2">
      <c r="A29" s="12" t="s">
        <v>2055</v>
      </c>
      <c r="B29" s="12"/>
      <c r="C29" s="12">
        <v>4</v>
      </c>
      <c r="D29" s="12"/>
      <c r="E29" s="12">
        <v>4</v>
      </c>
      <c r="F29" s="12">
        <f t="shared" si="4"/>
        <v>8</v>
      </c>
      <c r="G29" s="14">
        <f t="shared" si="0"/>
        <v>0.5</v>
      </c>
      <c r="H29" s="14">
        <f t="shared" si="1"/>
        <v>0.5</v>
      </c>
      <c r="I29" s="14">
        <f t="shared" si="2"/>
        <v>0</v>
      </c>
      <c r="J29" s="14">
        <f t="shared" si="3"/>
        <v>0</v>
      </c>
    </row>
    <row r="30" spans="1:10" x14ac:dyDescent="0.2">
      <c r="A30" s="12" t="s">
        <v>2058</v>
      </c>
      <c r="B30" s="12"/>
      <c r="C30" s="12">
        <v>7</v>
      </c>
      <c r="D30" s="12"/>
      <c r="E30" s="12">
        <v>14</v>
      </c>
      <c r="F30" s="12">
        <f t="shared" si="4"/>
        <v>21</v>
      </c>
      <c r="G30" s="14">
        <f t="shared" si="0"/>
        <v>0.66666666666666663</v>
      </c>
      <c r="H30" s="14">
        <f t="shared" si="1"/>
        <v>0.33333333333333331</v>
      </c>
      <c r="I30" s="14">
        <f t="shared" si="2"/>
        <v>0</v>
      </c>
      <c r="J30" s="14">
        <f t="shared" si="3"/>
        <v>0</v>
      </c>
    </row>
    <row r="31" spans="1:10" x14ac:dyDescent="0.2">
      <c r="A31" s="13" t="s">
        <v>2036</v>
      </c>
      <c r="B31" s="13">
        <v>2</v>
      </c>
      <c r="C31" s="13">
        <v>28</v>
      </c>
      <c r="D31" s="13"/>
      <c r="E31" s="13">
        <v>64</v>
      </c>
      <c r="F31" s="13">
        <f t="shared" si="4"/>
        <v>94</v>
      </c>
      <c r="G31" s="15">
        <f t="shared" si="0"/>
        <v>0.68085106382978722</v>
      </c>
      <c r="H31" s="15">
        <f t="shared" si="1"/>
        <v>0.2978723404255319</v>
      </c>
      <c r="I31" s="15">
        <f t="shared" si="2"/>
        <v>2.1276595744680851E-2</v>
      </c>
      <c r="J31" s="15">
        <f t="shared" si="3"/>
        <v>0</v>
      </c>
    </row>
    <row r="32" spans="1:10" x14ac:dyDescent="0.2">
      <c r="A32" s="12" t="s">
        <v>2045</v>
      </c>
      <c r="B32" s="12"/>
      <c r="C32" s="12">
        <v>16</v>
      </c>
      <c r="D32" s="12"/>
      <c r="E32" s="12">
        <v>28</v>
      </c>
      <c r="F32" s="12">
        <f t="shared" si="4"/>
        <v>44</v>
      </c>
      <c r="G32" s="14">
        <f t="shared" si="0"/>
        <v>0.63636363636363635</v>
      </c>
      <c r="H32" s="14">
        <f t="shared" si="1"/>
        <v>0.36363636363636365</v>
      </c>
      <c r="I32" s="14">
        <f t="shared" si="2"/>
        <v>0</v>
      </c>
      <c r="J32" s="14">
        <f t="shared" si="3"/>
        <v>0</v>
      </c>
    </row>
    <row r="33" spans="1:10" x14ac:dyDescent="0.2">
      <c r="A33" s="12" t="s">
        <v>2037</v>
      </c>
      <c r="B33" s="12">
        <v>2</v>
      </c>
      <c r="C33" s="12">
        <v>12</v>
      </c>
      <c r="D33" s="12"/>
      <c r="E33" s="12">
        <v>36</v>
      </c>
      <c r="F33" s="12">
        <f t="shared" si="4"/>
        <v>50</v>
      </c>
      <c r="G33" s="14">
        <f t="shared" si="0"/>
        <v>0.72</v>
      </c>
      <c r="H33" s="14">
        <f t="shared" si="1"/>
        <v>0.24</v>
      </c>
      <c r="I33" s="14">
        <f t="shared" si="2"/>
        <v>0.04</v>
      </c>
      <c r="J33" s="14">
        <f t="shared" si="3"/>
        <v>0</v>
      </c>
    </row>
    <row r="34" spans="1:10" x14ac:dyDescent="0.2">
      <c r="A34" s="13" t="s">
        <v>2038</v>
      </c>
      <c r="B34" s="13">
        <v>23</v>
      </c>
      <c r="C34" s="13">
        <v>132</v>
      </c>
      <c r="D34" s="13"/>
      <c r="E34" s="13">
        <v>187</v>
      </c>
      <c r="F34" s="13">
        <f t="shared" si="4"/>
        <v>342</v>
      </c>
      <c r="G34" s="15">
        <f t="shared" si="0"/>
        <v>0.54678362573099415</v>
      </c>
      <c r="H34" s="15">
        <f t="shared" si="1"/>
        <v>0.38596491228070173</v>
      </c>
      <c r="I34" s="15">
        <f t="shared" si="2"/>
        <v>6.725146198830409E-2</v>
      </c>
      <c r="J34" s="15">
        <f t="shared" si="3"/>
        <v>0</v>
      </c>
    </row>
    <row r="35" spans="1:10" x14ac:dyDescent="0.2">
      <c r="A35" s="12" t="s">
        <v>2039</v>
      </c>
      <c r="B35" s="12">
        <v>23</v>
      </c>
      <c r="C35" s="12">
        <v>132</v>
      </c>
      <c r="D35" s="12"/>
      <c r="E35" s="12">
        <v>187</v>
      </c>
      <c r="F35" s="12">
        <f t="shared" si="4"/>
        <v>342</v>
      </c>
      <c r="G35" s="14">
        <f t="shared" si="0"/>
        <v>0.54678362573099415</v>
      </c>
      <c r="H35" s="14">
        <f t="shared" si="1"/>
        <v>0.38596491228070173</v>
      </c>
      <c r="I35" s="14">
        <f t="shared" si="2"/>
        <v>6.725146198830409E-2</v>
      </c>
      <c r="J35" s="14">
        <f t="shared" si="3"/>
        <v>0</v>
      </c>
    </row>
    <row r="36" spans="1:10" x14ac:dyDescent="0.2">
      <c r="A36" s="13" t="s">
        <v>2067</v>
      </c>
      <c r="B36" s="13">
        <f>SUM(B3,B10,B12,B17,B24,B26,B31,B34)</f>
        <v>57</v>
      </c>
      <c r="C36" s="13">
        <f>SUM(C3,C10,C12,C15,C17,C24,C26,C31,C34)</f>
        <v>364</v>
      </c>
      <c r="D36" s="13"/>
      <c r="E36" s="13">
        <f>SUM(E3,E10,E12,E15,E17,E24,E26,E31,E34)</f>
        <v>565</v>
      </c>
      <c r="F36" s="13">
        <f t="shared" si="4"/>
        <v>986</v>
      </c>
      <c r="G36" s="15">
        <f t="shared" si="0"/>
        <v>0.57302231237322521</v>
      </c>
      <c r="H36" s="15">
        <f t="shared" si="1"/>
        <v>0.36916835699797163</v>
      </c>
      <c r="I36" s="15">
        <f t="shared" si="2"/>
        <v>5.7809330628803245E-2</v>
      </c>
      <c r="J36" s="15">
        <f t="shared" si="3"/>
        <v>0</v>
      </c>
    </row>
    <row r="40" spans="1:10" x14ac:dyDescent="0.2">
      <c r="A40" t="s">
        <v>2131</v>
      </c>
      <c r="B40" t="s">
        <v>2132</v>
      </c>
    </row>
    <row r="41" spans="1:10" x14ac:dyDescent="0.2">
      <c r="A41" s="12" t="s">
        <v>2040</v>
      </c>
      <c r="B41" s="12">
        <v>178</v>
      </c>
      <c r="C41" s="14">
        <f>B41/$F$36</f>
        <v>0.18052738336713997</v>
      </c>
    </row>
    <row r="42" spans="1:10" x14ac:dyDescent="0.2">
      <c r="A42" s="12" t="s">
        <v>2032</v>
      </c>
      <c r="B42" s="12">
        <v>46</v>
      </c>
      <c r="C42" s="14">
        <f t="shared" ref="C42:C49" si="5">B42/$F$36</f>
        <v>4.665314401622718E-2</v>
      </c>
    </row>
    <row r="43" spans="1:10" x14ac:dyDescent="0.2">
      <c r="A43" s="12" t="s">
        <v>2049</v>
      </c>
      <c r="B43" s="12">
        <v>48</v>
      </c>
      <c r="C43" s="14">
        <f t="shared" si="5"/>
        <v>4.8681541582150101E-2</v>
      </c>
    </row>
    <row r="44" spans="1:10" x14ac:dyDescent="0.2">
      <c r="A44" s="12" t="s">
        <v>2063</v>
      </c>
      <c r="B44" s="12">
        <v>4</v>
      </c>
      <c r="C44" s="14">
        <f t="shared" si="5"/>
        <v>4.0567951318458417E-3</v>
      </c>
    </row>
    <row r="45" spans="1:10" x14ac:dyDescent="0.2">
      <c r="A45" s="12" t="s">
        <v>2034</v>
      </c>
      <c r="B45" s="12">
        <v>175</v>
      </c>
      <c r="C45" s="14">
        <f t="shared" si="5"/>
        <v>0.17748478701825557</v>
      </c>
    </row>
    <row r="46" spans="1:10" x14ac:dyDescent="0.2">
      <c r="A46" s="12" t="s">
        <v>2053</v>
      </c>
      <c r="B46" s="12">
        <v>42</v>
      </c>
      <c r="C46" s="14">
        <f t="shared" si="5"/>
        <v>4.2596348884381338E-2</v>
      </c>
    </row>
    <row r="47" spans="1:10" x14ac:dyDescent="0.2">
      <c r="A47" s="12" t="s">
        <v>2046</v>
      </c>
      <c r="B47" s="12">
        <v>67</v>
      </c>
      <c r="C47" s="14">
        <f t="shared" si="5"/>
        <v>6.7951318458417856E-2</v>
      </c>
    </row>
    <row r="48" spans="1:10" x14ac:dyDescent="0.2">
      <c r="A48" s="12" t="s">
        <v>2036</v>
      </c>
      <c r="B48" s="12">
        <v>96</v>
      </c>
      <c r="C48" s="14">
        <f t="shared" si="5"/>
        <v>9.7363083164300201E-2</v>
      </c>
    </row>
    <row r="49" spans="1:6" x14ac:dyDescent="0.2">
      <c r="A49" s="12" t="s">
        <v>2038</v>
      </c>
      <c r="B49" s="12">
        <v>344</v>
      </c>
      <c r="C49" s="14">
        <f t="shared" si="5"/>
        <v>0.34888438133874239</v>
      </c>
    </row>
    <row r="52" spans="1:6" x14ac:dyDescent="0.2">
      <c r="A52" s="12"/>
      <c r="B52" s="25"/>
      <c r="C52" s="25"/>
      <c r="D52" s="25"/>
    </row>
    <row r="53" spans="1:6" x14ac:dyDescent="0.2">
      <c r="A53" s="12" t="s">
        <v>2133</v>
      </c>
      <c r="B53" s="12" t="s">
        <v>14</v>
      </c>
      <c r="C53" s="12" t="s">
        <v>20</v>
      </c>
      <c r="D53" s="12" t="s">
        <v>2067</v>
      </c>
      <c r="E53" s="12" t="s">
        <v>2138</v>
      </c>
      <c r="F53" s="12" t="s">
        <v>2139</v>
      </c>
    </row>
    <row r="54" spans="1:6" x14ac:dyDescent="0.2">
      <c r="A54" s="12" t="s">
        <v>2040</v>
      </c>
      <c r="B54" s="12">
        <v>60</v>
      </c>
      <c r="C54" s="12">
        <v>102</v>
      </c>
      <c r="D54" s="12">
        <v>162</v>
      </c>
      <c r="E54" s="14">
        <f t="shared" ref="E54:E63" si="6">B54/D54</f>
        <v>0.37037037037037035</v>
      </c>
      <c r="F54" s="14">
        <f>B54/D54</f>
        <v>0.37037037037037035</v>
      </c>
    </row>
    <row r="55" spans="1:6" x14ac:dyDescent="0.2">
      <c r="A55" s="12" t="s">
        <v>2032</v>
      </c>
      <c r="B55" s="12">
        <v>20</v>
      </c>
      <c r="C55" s="12">
        <v>22</v>
      </c>
      <c r="D55" s="12">
        <v>42</v>
      </c>
      <c r="E55" s="14">
        <f t="shared" si="6"/>
        <v>0.47619047619047616</v>
      </c>
      <c r="F55" s="14">
        <f t="shared" ref="F55:F63" si="7">C55/D55</f>
        <v>0.52380952380952384</v>
      </c>
    </row>
    <row r="56" spans="1:6" x14ac:dyDescent="0.2">
      <c r="A56" s="12" t="s">
        <v>2049</v>
      </c>
      <c r="B56" s="12">
        <v>23</v>
      </c>
      <c r="C56" s="12">
        <v>21</v>
      </c>
      <c r="D56" s="12">
        <v>44</v>
      </c>
      <c r="E56" s="14">
        <f t="shared" si="6"/>
        <v>0.52272727272727271</v>
      </c>
      <c r="F56" s="14">
        <f t="shared" si="7"/>
        <v>0.47727272727272729</v>
      </c>
    </row>
    <row r="57" spans="1:6" x14ac:dyDescent="0.2">
      <c r="A57" s="12" t="s">
        <v>2063</v>
      </c>
      <c r="B57" s="12"/>
      <c r="C57" s="12">
        <v>4</v>
      </c>
      <c r="D57" s="12">
        <v>4</v>
      </c>
      <c r="E57" s="14">
        <f t="shared" si="6"/>
        <v>0</v>
      </c>
      <c r="F57" s="14">
        <f t="shared" si="7"/>
        <v>1</v>
      </c>
    </row>
    <row r="58" spans="1:6" x14ac:dyDescent="0.2">
      <c r="A58" s="12" t="s">
        <v>2034</v>
      </c>
      <c r="B58" s="12">
        <v>66</v>
      </c>
      <c r="C58" s="12">
        <v>99</v>
      </c>
      <c r="D58" s="12">
        <v>165</v>
      </c>
      <c r="E58" s="14">
        <f t="shared" si="6"/>
        <v>0.4</v>
      </c>
      <c r="F58" s="14">
        <f t="shared" si="7"/>
        <v>0.6</v>
      </c>
    </row>
    <row r="59" spans="1:6" x14ac:dyDescent="0.2">
      <c r="A59" s="12" t="s">
        <v>2053</v>
      </c>
      <c r="B59" s="12">
        <v>11</v>
      </c>
      <c r="C59" s="12">
        <v>26</v>
      </c>
      <c r="D59" s="12">
        <v>37</v>
      </c>
      <c r="E59" s="14">
        <f t="shared" si="6"/>
        <v>0.29729729729729731</v>
      </c>
      <c r="F59" s="14">
        <f t="shared" si="7"/>
        <v>0.70270270270270274</v>
      </c>
    </row>
    <row r="60" spans="1:6" x14ac:dyDescent="0.2">
      <c r="A60" s="12" t="s">
        <v>2046</v>
      </c>
      <c r="B60" s="12">
        <v>24</v>
      </c>
      <c r="C60" s="12">
        <v>40</v>
      </c>
      <c r="D60" s="12">
        <v>64</v>
      </c>
      <c r="E60" s="14">
        <f t="shared" si="6"/>
        <v>0.375</v>
      </c>
      <c r="F60" s="14">
        <f t="shared" si="7"/>
        <v>0.625</v>
      </c>
    </row>
    <row r="61" spans="1:6" x14ac:dyDescent="0.2">
      <c r="A61" s="12" t="s">
        <v>2036</v>
      </c>
      <c r="B61" s="12">
        <v>28</v>
      </c>
      <c r="C61" s="12">
        <v>64</v>
      </c>
      <c r="D61" s="12">
        <v>92</v>
      </c>
      <c r="E61" s="14">
        <f t="shared" si="6"/>
        <v>0.30434782608695654</v>
      </c>
      <c r="F61" s="14">
        <f t="shared" si="7"/>
        <v>0.69565217391304346</v>
      </c>
    </row>
    <row r="62" spans="1:6" x14ac:dyDescent="0.2">
      <c r="A62" s="12" t="s">
        <v>2038</v>
      </c>
      <c r="B62" s="12">
        <v>132</v>
      </c>
      <c r="C62" s="12">
        <v>187</v>
      </c>
      <c r="D62" s="12">
        <v>319</v>
      </c>
      <c r="E62" s="14">
        <f t="shared" si="6"/>
        <v>0.41379310344827586</v>
      </c>
      <c r="F62" s="14">
        <f t="shared" si="7"/>
        <v>0.58620689655172409</v>
      </c>
    </row>
    <row r="63" spans="1:6" x14ac:dyDescent="0.2">
      <c r="A63" s="12" t="s">
        <v>2067</v>
      </c>
      <c r="B63" s="12">
        <v>364</v>
      </c>
      <c r="C63" s="12">
        <v>565</v>
      </c>
      <c r="D63" s="12">
        <v>929</v>
      </c>
      <c r="E63" s="14">
        <f t="shared" si="6"/>
        <v>0.39181916038751347</v>
      </c>
      <c r="F63" s="14">
        <f t="shared" si="7"/>
        <v>0.60818083961248659</v>
      </c>
    </row>
    <row r="66" spans="1:2" x14ac:dyDescent="0.2">
      <c r="A66" s="12" t="s">
        <v>2134</v>
      </c>
      <c r="B66" s="14">
        <f>AVERAGE(E54:E63)</f>
        <v>0.35515455065081625</v>
      </c>
    </row>
    <row r="67" spans="1:2" x14ac:dyDescent="0.2">
      <c r="A67" s="12" t="s">
        <v>2135</v>
      </c>
      <c r="B67" s="14">
        <f>MEDIAN(E54:E63)</f>
        <v>0.3834095801937567</v>
      </c>
    </row>
    <row r="69" spans="1:2" x14ac:dyDescent="0.2">
      <c r="A69" s="12" t="s">
        <v>2136</v>
      </c>
      <c r="B69" s="14">
        <f>AVERAGE(F54:F63)</f>
        <v>0.61891952342325784</v>
      </c>
    </row>
    <row r="70" spans="1:2" x14ac:dyDescent="0.2">
      <c r="A70" s="12" t="s">
        <v>2137</v>
      </c>
      <c r="B70" s="14">
        <f>MEDIAN(F54:F63)</f>
        <v>0.60409041980624334</v>
      </c>
    </row>
    <row r="73" spans="1:2" x14ac:dyDescent="0.2">
      <c r="A73" t="s">
        <v>2065</v>
      </c>
      <c r="B73" t="s">
        <v>2140</v>
      </c>
    </row>
    <row r="74" spans="1:2" x14ac:dyDescent="0.2">
      <c r="A74" s="26" t="s">
        <v>2040</v>
      </c>
      <c r="B74" s="26">
        <v>8744700</v>
      </c>
    </row>
    <row r="75" spans="1:2" x14ac:dyDescent="0.2">
      <c r="A75" t="s">
        <v>2048</v>
      </c>
      <c r="B75">
        <v>1728400</v>
      </c>
    </row>
    <row r="76" spans="1:2" x14ac:dyDescent="0.2">
      <c r="A76" t="s">
        <v>2041</v>
      </c>
      <c r="B76">
        <v>3386600</v>
      </c>
    </row>
    <row r="77" spans="1:2" x14ac:dyDescent="0.2">
      <c r="A77" t="s">
        <v>2043</v>
      </c>
      <c r="B77">
        <v>1395300</v>
      </c>
    </row>
    <row r="78" spans="1:2" x14ac:dyDescent="0.2">
      <c r="A78" t="s">
        <v>2062</v>
      </c>
      <c r="B78">
        <v>766300</v>
      </c>
    </row>
    <row r="79" spans="1:2" x14ac:dyDescent="0.2">
      <c r="A79" t="s">
        <v>2051</v>
      </c>
      <c r="B79">
        <v>775500</v>
      </c>
    </row>
    <row r="80" spans="1:2" x14ac:dyDescent="0.2">
      <c r="A80" t="s">
        <v>2059</v>
      </c>
      <c r="B80">
        <v>692600</v>
      </c>
    </row>
    <row r="81" spans="1:2" x14ac:dyDescent="0.2">
      <c r="A81" s="26" t="s">
        <v>2032</v>
      </c>
      <c r="B81" s="26">
        <v>1921300</v>
      </c>
    </row>
    <row r="82" spans="1:2" x14ac:dyDescent="0.2">
      <c r="A82" t="s">
        <v>2033</v>
      </c>
      <c r="B82">
        <v>1921300</v>
      </c>
    </row>
    <row r="83" spans="1:2" x14ac:dyDescent="0.2">
      <c r="A83" s="26" t="s">
        <v>2049</v>
      </c>
      <c r="B83" s="26">
        <v>2858000</v>
      </c>
    </row>
    <row r="84" spans="1:2" x14ac:dyDescent="0.2">
      <c r="A84" t="s">
        <v>2060</v>
      </c>
      <c r="B84">
        <v>1373800</v>
      </c>
    </row>
    <row r="85" spans="1:2" x14ac:dyDescent="0.2">
      <c r="A85" t="s">
        <v>2050</v>
      </c>
      <c r="B85">
        <v>1484200</v>
      </c>
    </row>
    <row r="86" spans="1:2" x14ac:dyDescent="0.2">
      <c r="A86" s="26" t="s">
        <v>2063</v>
      </c>
      <c r="B86" s="26">
        <v>25700</v>
      </c>
    </row>
    <row r="87" spans="1:2" x14ac:dyDescent="0.2">
      <c r="A87" t="s">
        <v>2064</v>
      </c>
      <c r="B87">
        <v>25700</v>
      </c>
    </row>
    <row r="88" spans="1:2" x14ac:dyDescent="0.2">
      <c r="A88" s="26" t="s">
        <v>2034</v>
      </c>
      <c r="B88" s="26">
        <v>7026300</v>
      </c>
    </row>
    <row r="89" spans="1:2" x14ac:dyDescent="0.2">
      <c r="A89" t="s">
        <v>2042</v>
      </c>
      <c r="B89">
        <v>760300</v>
      </c>
    </row>
    <row r="90" spans="1:2" x14ac:dyDescent="0.2">
      <c r="A90" t="s">
        <v>2044</v>
      </c>
      <c r="B90">
        <v>2278300</v>
      </c>
    </row>
    <row r="91" spans="1:2" x14ac:dyDescent="0.2">
      <c r="A91" t="s">
        <v>2057</v>
      </c>
      <c r="B91">
        <v>489500</v>
      </c>
    </row>
    <row r="92" spans="1:2" x14ac:dyDescent="0.2">
      <c r="A92" t="s">
        <v>2056</v>
      </c>
      <c r="B92">
        <v>70200</v>
      </c>
    </row>
    <row r="93" spans="1:2" x14ac:dyDescent="0.2">
      <c r="A93" t="s">
        <v>2035</v>
      </c>
      <c r="B93">
        <v>3283700</v>
      </c>
    </row>
    <row r="94" spans="1:2" x14ac:dyDescent="0.2">
      <c r="A94" t="s">
        <v>2061</v>
      </c>
      <c r="B94">
        <v>144300</v>
      </c>
    </row>
    <row r="95" spans="1:2" x14ac:dyDescent="0.2">
      <c r="A95" s="26" t="s">
        <v>2053</v>
      </c>
      <c r="B95" s="26">
        <v>1351700</v>
      </c>
    </row>
    <row r="96" spans="1:2" x14ac:dyDescent="0.2">
      <c r="A96" t="s">
        <v>2054</v>
      </c>
      <c r="B96">
        <v>1351700</v>
      </c>
    </row>
    <row r="97" spans="1:3" x14ac:dyDescent="0.2">
      <c r="A97" s="26" t="s">
        <v>2046</v>
      </c>
      <c r="B97" s="26">
        <v>3240100</v>
      </c>
    </row>
    <row r="98" spans="1:3" x14ac:dyDescent="0.2">
      <c r="A98" t="s">
        <v>2052</v>
      </c>
      <c r="B98">
        <v>964300</v>
      </c>
    </row>
    <row r="99" spans="1:3" x14ac:dyDescent="0.2">
      <c r="A99" t="s">
        <v>2047</v>
      </c>
      <c r="B99">
        <v>1220000</v>
      </c>
    </row>
    <row r="100" spans="1:3" x14ac:dyDescent="0.2">
      <c r="A100" t="s">
        <v>2055</v>
      </c>
      <c r="B100">
        <v>275200</v>
      </c>
    </row>
    <row r="101" spans="1:3" x14ac:dyDescent="0.2">
      <c r="A101" t="s">
        <v>2058</v>
      </c>
      <c r="B101">
        <v>780600</v>
      </c>
    </row>
    <row r="102" spans="1:3" x14ac:dyDescent="0.2">
      <c r="A102" s="26" t="s">
        <v>2036</v>
      </c>
      <c r="B102" s="26">
        <v>3177400</v>
      </c>
    </row>
    <row r="103" spans="1:3" x14ac:dyDescent="0.2">
      <c r="A103" t="s">
        <v>2045</v>
      </c>
      <c r="B103">
        <v>1182800</v>
      </c>
    </row>
    <row r="104" spans="1:3" x14ac:dyDescent="0.2">
      <c r="A104" t="s">
        <v>2037</v>
      </c>
      <c r="B104">
        <v>1994600</v>
      </c>
    </row>
    <row r="105" spans="1:3" x14ac:dyDescent="0.2">
      <c r="A105" s="26" t="s">
        <v>2038</v>
      </c>
      <c r="B105" s="26">
        <v>15637900</v>
      </c>
    </row>
    <row r="106" spans="1:3" x14ac:dyDescent="0.2">
      <c r="A106" t="s">
        <v>2039</v>
      </c>
      <c r="B106">
        <v>15637900</v>
      </c>
    </row>
    <row r="107" spans="1:3" x14ac:dyDescent="0.2">
      <c r="A107" t="s">
        <v>2067</v>
      </c>
      <c r="B107">
        <v>43983100</v>
      </c>
    </row>
    <row r="110" spans="1:3" x14ac:dyDescent="0.2">
      <c r="A110" t="s">
        <v>2065</v>
      </c>
      <c r="B110" t="s">
        <v>2141</v>
      </c>
      <c r="C110" t="s">
        <v>2142</v>
      </c>
    </row>
    <row r="111" spans="1:3" x14ac:dyDescent="0.2">
      <c r="A111" s="26" t="s">
        <v>2040</v>
      </c>
      <c r="B111" s="26">
        <v>195.94033055476157</v>
      </c>
      <c r="C111" s="26">
        <v>49127.528089887637</v>
      </c>
    </row>
    <row r="112" spans="1:3" x14ac:dyDescent="0.2">
      <c r="A112" t="s">
        <v>2048</v>
      </c>
      <c r="B112">
        <v>224.62288586093641</v>
      </c>
      <c r="C112">
        <v>50835.294117647056</v>
      </c>
    </row>
    <row r="113" spans="1:3" x14ac:dyDescent="0.2">
      <c r="A113" t="s">
        <v>2041</v>
      </c>
      <c r="B113">
        <v>193.88301336022903</v>
      </c>
      <c r="C113">
        <v>56443.333333333336</v>
      </c>
    </row>
    <row r="114" spans="1:3" x14ac:dyDescent="0.2">
      <c r="A114" t="s">
        <v>2043</v>
      </c>
      <c r="B114">
        <v>206.68022472876208</v>
      </c>
      <c r="C114">
        <v>37710.810810810814</v>
      </c>
    </row>
    <row r="115" spans="1:3" x14ac:dyDescent="0.2">
      <c r="A115" t="s">
        <v>2062</v>
      </c>
      <c r="B115">
        <v>114.7637566804634</v>
      </c>
      <c r="C115">
        <v>54735.714285714283</v>
      </c>
    </row>
    <row r="116" spans="1:3" x14ac:dyDescent="0.2">
      <c r="A116" t="s">
        <v>2051</v>
      </c>
      <c r="B116">
        <v>215.2067782631234</v>
      </c>
      <c r="C116">
        <v>48468.75</v>
      </c>
    </row>
    <row r="117" spans="1:3" x14ac:dyDescent="0.2">
      <c r="A117" t="s">
        <v>2059</v>
      </c>
      <c r="B117">
        <v>171.17944453890121</v>
      </c>
      <c r="C117">
        <v>40741.176470588238</v>
      </c>
    </row>
    <row r="118" spans="1:3" x14ac:dyDescent="0.2">
      <c r="A118" s="26" t="s">
        <v>2032</v>
      </c>
      <c r="B118" s="26">
        <v>213.78270048973548</v>
      </c>
      <c r="C118" s="26">
        <v>41767.391304347824</v>
      </c>
    </row>
    <row r="119" spans="1:3" x14ac:dyDescent="0.2">
      <c r="A119" t="s">
        <v>2033</v>
      </c>
      <c r="B119">
        <v>213.78270048973548</v>
      </c>
      <c r="C119">
        <v>41767.391304347824</v>
      </c>
    </row>
    <row r="120" spans="1:3" x14ac:dyDescent="0.2">
      <c r="A120" s="26" t="s">
        <v>2049</v>
      </c>
      <c r="B120" s="26">
        <v>213.47729023479724</v>
      </c>
      <c r="C120" s="26">
        <v>59541.666666666664</v>
      </c>
    </row>
    <row r="121" spans="1:3" x14ac:dyDescent="0.2">
      <c r="A121" t="s">
        <v>2060</v>
      </c>
      <c r="B121">
        <v>90.379715029367176</v>
      </c>
      <c r="C121">
        <v>105676.92307692308</v>
      </c>
    </row>
    <row r="122" spans="1:3" x14ac:dyDescent="0.2">
      <c r="A122" t="s">
        <v>2050</v>
      </c>
      <c r="B122">
        <v>259.19924673967125</v>
      </c>
      <c r="C122">
        <v>42405.714285714283</v>
      </c>
    </row>
    <row r="123" spans="1:3" x14ac:dyDescent="0.2">
      <c r="A123" s="26" t="s">
        <v>2063</v>
      </c>
      <c r="B123" s="26">
        <v>150.62984968701983</v>
      </c>
      <c r="C123" s="26">
        <v>6425</v>
      </c>
    </row>
    <row r="124" spans="1:3" x14ac:dyDescent="0.2">
      <c r="A124" t="s">
        <v>2064</v>
      </c>
      <c r="B124">
        <v>150.62984968701983</v>
      </c>
      <c r="C124">
        <v>6425</v>
      </c>
    </row>
    <row r="125" spans="1:3" x14ac:dyDescent="0.2">
      <c r="A125" s="26" t="s">
        <v>2034</v>
      </c>
      <c r="B125" s="26">
        <v>205.80641971112456</v>
      </c>
      <c r="C125" s="26">
        <v>40150.285714285717</v>
      </c>
    </row>
    <row r="126" spans="1:3" x14ac:dyDescent="0.2">
      <c r="A126" t="s">
        <v>2042</v>
      </c>
      <c r="B126">
        <v>227.60741000080967</v>
      </c>
      <c r="C126">
        <v>42238.888888888891</v>
      </c>
    </row>
    <row r="127" spans="1:3" x14ac:dyDescent="0.2">
      <c r="A127" t="s">
        <v>2044</v>
      </c>
      <c r="B127">
        <v>169.36194162245764</v>
      </c>
      <c r="C127">
        <v>50628.888888888891</v>
      </c>
    </row>
    <row r="128" spans="1:3" x14ac:dyDescent="0.2">
      <c r="A128" t="s">
        <v>2057</v>
      </c>
      <c r="B128">
        <v>286.21848132416062</v>
      </c>
      <c r="C128">
        <v>28794.117647058825</v>
      </c>
    </row>
    <row r="129" spans="1:3" x14ac:dyDescent="0.2">
      <c r="A129" t="s">
        <v>2056</v>
      </c>
      <c r="B129">
        <v>202.55488545021595</v>
      </c>
      <c r="C129">
        <v>10028.571428571429</v>
      </c>
    </row>
    <row r="130" spans="1:3" x14ac:dyDescent="0.2">
      <c r="A130" t="s">
        <v>2035</v>
      </c>
      <c r="B130">
        <v>204.59457992867092</v>
      </c>
      <c r="C130">
        <v>38631.76470588235</v>
      </c>
    </row>
    <row r="131" spans="1:3" x14ac:dyDescent="0.2">
      <c r="A131" t="s">
        <v>2061</v>
      </c>
      <c r="B131">
        <v>207.92167394078589</v>
      </c>
      <c r="C131">
        <v>48100</v>
      </c>
    </row>
    <row r="132" spans="1:3" x14ac:dyDescent="0.2">
      <c r="A132" s="26" t="s">
        <v>2053</v>
      </c>
      <c r="B132" s="26">
        <v>184.16268965580605</v>
      </c>
      <c r="C132" s="26">
        <v>32183.333333333332</v>
      </c>
    </row>
    <row r="133" spans="1:3" x14ac:dyDescent="0.2">
      <c r="A133" t="s">
        <v>2054</v>
      </c>
      <c r="B133">
        <v>184.16268965580605</v>
      </c>
      <c r="C133">
        <v>32183.333333333332</v>
      </c>
    </row>
    <row r="134" spans="1:3" x14ac:dyDescent="0.2">
      <c r="A134" s="26" t="s">
        <v>2046</v>
      </c>
      <c r="B134" s="26">
        <v>194.14115048825448</v>
      </c>
      <c r="C134" s="26">
        <v>48359.701492537315</v>
      </c>
    </row>
    <row r="135" spans="1:3" x14ac:dyDescent="0.2">
      <c r="A135" t="s">
        <v>2052</v>
      </c>
      <c r="B135">
        <v>204.72504628555089</v>
      </c>
      <c r="C135">
        <v>56723.529411764706</v>
      </c>
    </row>
    <row r="136" spans="1:3" x14ac:dyDescent="0.2">
      <c r="A136" t="s">
        <v>2047</v>
      </c>
      <c r="B136">
        <v>239.74808801982181</v>
      </c>
      <c r="C136">
        <v>58095.238095238092</v>
      </c>
    </row>
    <row r="137" spans="1:3" x14ac:dyDescent="0.2">
      <c r="A137" t="s">
        <v>2055</v>
      </c>
      <c r="B137">
        <v>108.18859711378562</v>
      </c>
      <c r="C137">
        <v>34400</v>
      </c>
    </row>
    <row r="138" spans="1:3" x14ac:dyDescent="0.2">
      <c r="A138" t="s">
        <v>2058</v>
      </c>
      <c r="B138">
        <v>172.71012716819746</v>
      </c>
      <c r="C138">
        <v>37171.428571428572</v>
      </c>
    </row>
    <row r="139" spans="1:3" x14ac:dyDescent="0.2">
      <c r="A139" s="26" t="s">
        <v>2036</v>
      </c>
      <c r="B139" s="26">
        <v>225.63291032008226</v>
      </c>
      <c r="C139" s="26">
        <v>33097.916666666664</v>
      </c>
    </row>
    <row r="140" spans="1:3" x14ac:dyDescent="0.2">
      <c r="A140" t="s">
        <v>2045</v>
      </c>
      <c r="B140">
        <v>197.02757388403674</v>
      </c>
      <c r="C140">
        <v>26284.444444444445</v>
      </c>
    </row>
    <row r="141" spans="1:3" x14ac:dyDescent="0.2">
      <c r="A141" t="s">
        <v>2037</v>
      </c>
      <c r="B141">
        <v>250.87291305776941</v>
      </c>
      <c r="C141">
        <v>39109.803921568629</v>
      </c>
    </row>
    <row r="142" spans="1:3" x14ac:dyDescent="0.2">
      <c r="A142" s="26" t="s">
        <v>2038</v>
      </c>
      <c r="B142" s="26">
        <v>193.20420481618629</v>
      </c>
      <c r="C142" s="26">
        <v>45459.011627906977</v>
      </c>
    </row>
    <row r="143" spans="1:3" x14ac:dyDescent="0.2">
      <c r="A143" t="s">
        <v>2039</v>
      </c>
      <c r="B143">
        <v>193.20420481618629</v>
      </c>
      <c r="C143">
        <v>45459.011627906977</v>
      </c>
    </row>
    <row r="144" spans="1:3" x14ac:dyDescent="0.2">
      <c r="A144" t="s">
        <v>2066</v>
      </c>
      <c r="C144">
        <v>43983.1</v>
      </c>
    </row>
    <row r="145" spans="1:2" x14ac:dyDescent="0.2">
      <c r="A145" t="s">
        <v>2066</v>
      </c>
    </row>
    <row r="146" spans="1:2" x14ac:dyDescent="0.2">
      <c r="A146" t="s">
        <v>2067</v>
      </c>
      <c r="B146">
        <v>200.44223173649351</v>
      </c>
    </row>
    <row r="147" spans="1:2" x14ac:dyDescent="0.2">
      <c r="A147" t="s">
        <v>2160</v>
      </c>
      <c r="B147">
        <f>AVERAGE(B111,B118,B120,B123,B125,B132,B134,B139,B142)</f>
        <v>197.41972732864085</v>
      </c>
    </row>
    <row r="148" spans="1:2" x14ac:dyDescent="0.2">
      <c r="A148" t="s">
        <v>2161</v>
      </c>
      <c r="B148">
        <f>AVERAGE(B112:B117,B119,B121:B122,B124,B126:B131,B133,B135:B138,B140:B141,B143)</f>
        <v>195.38440948526934</v>
      </c>
    </row>
    <row r="150" spans="1:2" x14ac:dyDescent="0.2">
      <c r="A150" t="s">
        <v>2065</v>
      </c>
      <c r="B150" t="s">
        <v>2142</v>
      </c>
    </row>
    <row r="151" spans="1:2" x14ac:dyDescent="0.2">
      <c r="A151" s="26" t="s">
        <v>2040</v>
      </c>
      <c r="B151" s="26">
        <v>49127.528089887637</v>
      </c>
    </row>
    <row r="152" spans="1:2" x14ac:dyDescent="0.2">
      <c r="A152" t="s">
        <v>2048</v>
      </c>
      <c r="B152">
        <v>50835.294117647056</v>
      </c>
    </row>
    <row r="153" spans="1:2" x14ac:dyDescent="0.2">
      <c r="A153" t="s">
        <v>2041</v>
      </c>
      <c r="B153">
        <v>56443.333333333336</v>
      </c>
    </row>
    <row r="154" spans="1:2" x14ac:dyDescent="0.2">
      <c r="A154" t="s">
        <v>2043</v>
      </c>
      <c r="B154">
        <v>37710.810810810814</v>
      </c>
    </row>
    <row r="155" spans="1:2" x14ac:dyDescent="0.2">
      <c r="A155" t="s">
        <v>2062</v>
      </c>
      <c r="B155">
        <v>54735.714285714283</v>
      </c>
    </row>
    <row r="156" spans="1:2" x14ac:dyDescent="0.2">
      <c r="A156" t="s">
        <v>2051</v>
      </c>
      <c r="B156">
        <v>48468.75</v>
      </c>
    </row>
    <row r="157" spans="1:2" x14ac:dyDescent="0.2">
      <c r="A157" t="s">
        <v>2059</v>
      </c>
      <c r="B157">
        <v>40741.176470588238</v>
      </c>
    </row>
    <row r="158" spans="1:2" x14ac:dyDescent="0.2">
      <c r="A158" s="26" t="s">
        <v>2032</v>
      </c>
      <c r="B158" s="26">
        <v>41767.391304347824</v>
      </c>
    </row>
    <row r="159" spans="1:2" x14ac:dyDescent="0.2">
      <c r="A159" t="s">
        <v>2033</v>
      </c>
      <c r="B159">
        <v>41767.391304347824</v>
      </c>
    </row>
    <row r="160" spans="1:2" x14ac:dyDescent="0.2">
      <c r="A160" s="26" t="s">
        <v>2049</v>
      </c>
      <c r="B160" s="26">
        <v>59541.666666666664</v>
      </c>
    </row>
    <row r="161" spans="1:2" x14ac:dyDescent="0.2">
      <c r="A161" t="s">
        <v>2060</v>
      </c>
      <c r="B161">
        <v>105676.92307692308</v>
      </c>
    </row>
    <row r="162" spans="1:2" x14ac:dyDescent="0.2">
      <c r="A162" t="s">
        <v>2050</v>
      </c>
      <c r="B162">
        <v>42405.714285714283</v>
      </c>
    </row>
    <row r="163" spans="1:2" x14ac:dyDescent="0.2">
      <c r="A163" s="26" t="s">
        <v>2063</v>
      </c>
      <c r="B163" s="26">
        <v>6425</v>
      </c>
    </row>
    <row r="164" spans="1:2" x14ac:dyDescent="0.2">
      <c r="A164" t="s">
        <v>2064</v>
      </c>
      <c r="B164">
        <v>6425</v>
      </c>
    </row>
    <row r="165" spans="1:2" x14ac:dyDescent="0.2">
      <c r="A165" s="26" t="s">
        <v>2034</v>
      </c>
      <c r="B165" s="26">
        <v>40150.285714285717</v>
      </c>
    </row>
    <row r="166" spans="1:2" x14ac:dyDescent="0.2">
      <c r="A166" t="s">
        <v>2042</v>
      </c>
      <c r="B166">
        <v>42238.888888888891</v>
      </c>
    </row>
    <row r="167" spans="1:2" x14ac:dyDescent="0.2">
      <c r="A167" t="s">
        <v>2044</v>
      </c>
      <c r="B167">
        <v>50628.888888888891</v>
      </c>
    </row>
    <row r="168" spans="1:2" x14ac:dyDescent="0.2">
      <c r="A168" t="s">
        <v>2057</v>
      </c>
      <c r="B168">
        <v>28794.117647058825</v>
      </c>
    </row>
    <row r="169" spans="1:2" x14ac:dyDescent="0.2">
      <c r="A169" t="s">
        <v>2056</v>
      </c>
      <c r="B169">
        <v>10028.571428571429</v>
      </c>
    </row>
    <row r="170" spans="1:2" x14ac:dyDescent="0.2">
      <c r="A170" t="s">
        <v>2035</v>
      </c>
      <c r="B170">
        <v>38631.76470588235</v>
      </c>
    </row>
    <row r="171" spans="1:2" x14ac:dyDescent="0.2">
      <c r="A171" t="s">
        <v>2061</v>
      </c>
      <c r="B171">
        <v>48100</v>
      </c>
    </row>
    <row r="172" spans="1:2" x14ac:dyDescent="0.2">
      <c r="A172" s="26" t="s">
        <v>2053</v>
      </c>
      <c r="B172" s="26">
        <v>32183.333333333332</v>
      </c>
    </row>
    <row r="173" spans="1:2" x14ac:dyDescent="0.2">
      <c r="A173" t="s">
        <v>2054</v>
      </c>
      <c r="B173">
        <v>32183.333333333332</v>
      </c>
    </row>
    <row r="174" spans="1:2" x14ac:dyDescent="0.2">
      <c r="A174" s="26" t="s">
        <v>2046</v>
      </c>
      <c r="B174" s="26">
        <v>48359.701492537315</v>
      </c>
    </row>
    <row r="175" spans="1:2" x14ac:dyDescent="0.2">
      <c r="A175" t="s">
        <v>2052</v>
      </c>
      <c r="B175">
        <v>56723.529411764706</v>
      </c>
    </row>
    <row r="176" spans="1:2" x14ac:dyDescent="0.2">
      <c r="A176" t="s">
        <v>2047</v>
      </c>
      <c r="B176">
        <v>58095.238095238092</v>
      </c>
    </row>
    <row r="177" spans="1:3" x14ac:dyDescent="0.2">
      <c r="A177" t="s">
        <v>2055</v>
      </c>
      <c r="B177">
        <v>34400</v>
      </c>
    </row>
    <row r="178" spans="1:3" x14ac:dyDescent="0.2">
      <c r="A178" t="s">
        <v>2058</v>
      </c>
      <c r="B178">
        <v>37171.428571428572</v>
      </c>
    </row>
    <row r="179" spans="1:3" x14ac:dyDescent="0.2">
      <c r="A179" s="26" t="s">
        <v>2036</v>
      </c>
      <c r="B179" s="26">
        <v>33097.916666666664</v>
      </c>
    </row>
    <row r="180" spans="1:3" x14ac:dyDescent="0.2">
      <c r="A180" t="s">
        <v>2045</v>
      </c>
      <c r="B180">
        <v>26284.444444444445</v>
      </c>
    </row>
    <row r="181" spans="1:3" x14ac:dyDescent="0.2">
      <c r="A181" t="s">
        <v>2037</v>
      </c>
      <c r="B181">
        <v>39109.803921568629</v>
      </c>
    </row>
    <row r="182" spans="1:3" x14ac:dyDescent="0.2">
      <c r="A182" s="26" t="s">
        <v>2038</v>
      </c>
      <c r="B182" s="26">
        <v>45459.011627906977</v>
      </c>
    </row>
    <row r="183" spans="1:3" x14ac:dyDescent="0.2">
      <c r="A183" t="s">
        <v>2039</v>
      </c>
      <c r="B183">
        <v>45459.011627906977</v>
      </c>
    </row>
    <row r="184" spans="1:3" x14ac:dyDescent="0.2">
      <c r="A184" t="s">
        <v>2067</v>
      </c>
      <c r="B184">
        <v>43983.1</v>
      </c>
    </row>
    <row r="187" spans="1:3" x14ac:dyDescent="0.2">
      <c r="A187" s="12" t="s">
        <v>2133</v>
      </c>
      <c r="B187" s="12" t="s">
        <v>2138</v>
      </c>
      <c r="C187" s="12"/>
    </row>
    <row r="188" spans="1:3" x14ac:dyDescent="0.2">
      <c r="A188" s="12" t="s">
        <v>2063</v>
      </c>
      <c r="B188" s="14">
        <v>0</v>
      </c>
      <c r="C188" s="12"/>
    </row>
    <row r="189" spans="1:3" x14ac:dyDescent="0.2">
      <c r="A189" s="12" t="s">
        <v>2053</v>
      </c>
      <c r="B189" s="14">
        <v>0.29729729729729731</v>
      </c>
      <c r="C189" s="12"/>
    </row>
    <row r="190" spans="1:3" x14ac:dyDescent="0.2">
      <c r="A190" s="12" t="s">
        <v>2036</v>
      </c>
      <c r="B190" s="14">
        <v>0.30434782608695654</v>
      </c>
      <c r="C190" s="12"/>
    </row>
    <row r="191" spans="1:3" x14ac:dyDescent="0.2">
      <c r="A191" s="12" t="s">
        <v>2040</v>
      </c>
      <c r="B191" s="14">
        <v>0.37037037037037035</v>
      </c>
      <c r="C191" s="12"/>
    </row>
    <row r="192" spans="1:3" x14ac:dyDescent="0.2">
      <c r="A192" s="12" t="s">
        <v>2046</v>
      </c>
      <c r="B192" s="14">
        <v>0.375</v>
      </c>
      <c r="C192" s="12"/>
    </row>
    <row r="193" spans="1:3" x14ac:dyDescent="0.2">
      <c r="A193" s="12" t="s">
        <v>2034</v>
      </c>
      <c r="B193" s="14">
        <v>0.4</v>
      </c>
      <c r="C193" s="12"/>
    </row>
    <row r="194" spans="1:3" x14ac:dyDescent="0.2">
      <c r="A194" s="12" t="s">
        <v>2038</v>
      </c>
      <c r="B194" s="14">
        <v>0.41379310344827586</v>
      </c>
      <c r="C194" s="12"/>
    </row>
    <row r="195" spans="1:3" x14ac:dyDescent="0.2">
      <c r="A195" s="12" t="s">
        <v>2032</v>
      </c>
      <c r="B195" s="14">
        <v>0.47619047619047616</v>
      </c>
      <c r="C195" s="12"/>
    </row>
    <row r="196" spans="1:3" x14ac:dyDescent="0.2">
      <c r="A196" s="12" t="s">
        <v>2049</v>
      </c>
      <c r="B196" s="14">
        <v>0.52272727272727271</v>
      </c>
      <c r="C196" s="12"/>
    </row>
    <row r="197" spans="1:3" x14ac:dyDescent="0.2">
      <c r="A197" s="12"/>
      <c r="B197" s="14"/>
      <c r="C197" s="12"/>
    </row>
    <row r="199" spans="1:3" x14ac:dyDescent="0.2">
      <c r="A199" s="12" t="s">
        <v>2133</v>
      </c>
      <c r="B199" s="12" t="s">
        <v>2139</v>
      </c>
    </row>
    <row r="200" spans="1:3" x14ac:dyDescent="0.2">
      <c r="A200" s="12" t="s">
        <v>2040</v>
      </c>
      <c r="B200" s="14">
        <v>0.37037037037037035</v>
      </c>
    </row>
    <row r="201" spans="1:3" x14ac:dyDescent="0.2">
      <c r="A201" s="12" t="s">
        <v>2049</v>
      </c>
      <c r="B201" s="14">
        <v>0.47727272727272729</v>
      </c>
    </row>
    <row r="202" spans="1:3" x14ac:dyDescent="0.2">
      <c r="A202" s="12" t="s">
        <v>2032</v>
      </c>
      <c r="B202" s="14">
        <v>0.52380952380952384</v>
      </c>
    </row>
    <row r="203" spans="1:3" x14ac:dyDescent="0.2">
      <c r="A203" s="12" t="s">
        <v>2038</v>
      </c>
      <c r="B203" s="14">
        <v>0.58620689655172409</v>
      </c>
    </row>
    <row r="204" spans="1:3" x14ac:dyDescent="0.2">
      <c r="A204" s="12" t="s">
        <v>2034</v>
      </c>
      <c r="B204" s="14">
        <v>0.6</v>
      </c>
    </row>
    <row r="205" spans="1:3" x14ac:dyDescent="0.2">
      <c r="A205" s="12" t="s">
        <v>2046</v>
      </c>
      <c r="B205" s="14">
        <v>0.625</v>
      </c>
    </row>
    <row r="206" spans="1:3" x14ac:dyDescent="0.2">
      <c r="A206" s="12" t="s">
        <v>2036</v>
      </c>
      <c r="B206" s="14">
        <v>0.69565217391304346</v>
      </c>
    </row>
    <row r="207" spans="1:3" x14ac:dyDescent="0.2">
      <c r="A207" s="12" t="s">
        <v>2053</v>
      </c>
      <c r="B207" s="14">
        <v>0.70270270270270274</v>
      </c>
    </row>
    <row r="208" spans="1:3" x14ac:dyDescent="0.2">
      <c r="A208" s="12" t="s">
        <v>2063</v>
      </c>
      <c r="B208" s="14">
        <v>1</v>
      </c>
    </row>
    <row r="213" spans="1:4" x14ac:dyDescent="0.2">
      <c r="A213" t="s">
        <v>2065</v>
      </c>
      <c r="B213" t="s">
        <v>2141</v>
      </c>
      <c r="C213" t="s">
        <v>2142</v>
      </c>
      <c r="D213" t="s">
        <v>2162</v>
      </c>
    </row>
    <row r="214" spans="1:4" x14ac:dyDescent="0.2">
      <c r="A214" s="26" t="s">
        <v>2040</v>
      </c>
      <c r="B214" s="26">
        <v>195.94033055476157</v>
      </c>
      <c r="C214" s="26">
        <v>49127.528089887637</v>
      </c>
      <c r="D214" s="26">
        <v>67.458936506808968</v>
      </c>
    </row>
    <row r="215" spans="1:4" x14ac:dyDescent="0.2">
      <c r="A215" t="s">
        <v>2048</v>
      </c>
      <c r="B215">
        <v>224.62288586093641</v>
      </c>
      <c r="C215">
        <v>50835.294117647056</v>
      </c>
      <c r="D215">
        <v>67.133596852424219</v>
      </c>
    </row>
    <row r="216" spans="1:4" x14ac:dyDescent="0.2">
      <c r="A216" t="s">
        <v>2041</v>
      </c>
      <c r="B216">
        <v>193.88301336022903</v>
      </c>
      <c r="C216">
        <v>56443.333333333336</v>
      </c>
      <c r="D216">
        <v>64.025396001575984</v>
      </c>
    </row>
    <row r="217" spans="1:4" x14ac:dyDescent="0.2">
      <c r="A217" t="s">
        <v>2043</v>
      </c>
      <c r="B217">
        <v>206.68022472876208</v>
      </c>
      <c r="C217">
        <v>37710.810810810814</v>
      </c>
      <c r="D217">
        <v>72.537969607577153</v>
      </c>
    </row>
    <row r="218" spans="1:4" x14ac:dyDescent="0.2">
      <c r="A218" t="s">
        <v>2062</v>
      </c>
      <c r="B218">
        <v>114.7637566804634</v>
      </c>
      <c r="C218">
        <v>54735.714285714283</v>
      </c>
      <c r="D218">
        <v>63.341354192752483</v>
      </c>
    </row>
    <row r="219" spans="1:4" x14ac:dyDescent="0.2">
      <c r="A219" t="s">
        <v>2051</v>
      </c>
      <c r="B219">
        <v>215.2067782631234</v>
      </c>
      <c r="C219">
        <v>48468.75</v>
      </c>
      <c r="D219">
        <v>71.810057782817111</v>
      </c>
    </row>
    <row r="220" spans="1:4" x14ac:dyDescent="0.2">
      <c r="A220" t="s">
        <v>2059</v>
      </c>
      <c r="B220">
        <v>171.17944453890121</v>
      </c>
      <c r="C220">
        <v>40741.176470588238</v>
      </c>
      <c r="D220">
        <v>68.469405084179584</v>
      </c>
    </row>
    <row r="221" spans="1:4" x14ac:dyDescent="0.2">
      <c r="A221" s="26" t="s">
        <v>2032</v>
      </c>
      <c r="B221" s="26">
        <v>212.55351017940009</v>
      </c>
      <c r="C221" s="26">
        <v>41767.391304347824</v>
      </c>
      <c r="D221" s="26">
        <v>67.076884911352067</v>
      </c>
    </row>
    <row r="222" spans="1:4" x14ac:dyDescent="0.2">
      <c r="A222" t="s">
        <v>2033</v>
      </c>
      <c r="B222">
        <v>212.55351017940009</v>
      </c>
      <c r="C222">
        <v>41767.391304347824</v>
      </c>
      <c r="D222">
        <v>67.076884911352067</v>
      </c>
    </row>
    <row r="223" spans="1:4" x14ac:dyDescent="0.2">
      <c r="A223" s="26" t="s">
        <v>2049</v>
      </c>
      <c r="B223" s="26">
        <v>213.47729023479724</v>
      </c>
      <c r="C223" s="26">
        <v>59541.666666666664</v>
      </c>
      <c r="D223" s="26">
        <v>70.720182127318992</v>
      </c>
    </row>
    <row r="224" spans="1:4" x14ac:dyDescent="0.2">
      <c r="A224" t="s">
        <v>2060</v>
      </c>
      <c r="B224">
        <v>90.379715029367176</v>
      </c>
      <c r="C224">
        <v>105676.92307692308</v>
      </c>
      <c r="D224">
        <v>68.923820697966804</v>
      </c>
    </row>
    <row r="225" spans="1:4" x14ac:dyDescent="0.2">
      <c r="A225" t="s">
        <v>2050</v>
      </c>
      <c r="B225">
        <v>259.19924673967125</v>
      </c>
      <c r="C225">
        <v>42405.714285714283</v>
      </c>
      <c r="D225">
        <v>71.387402086792676</v>
      </c>
    </row>
    <row r="226" spans="1:4" x14ac:dyDescent="0.2">
      <c r="A226" s="26" t="s">
        <v>2063</v>
      </c>
      <c r="B226" s="26">
        <v>150.62984968701983</v>
      </c>
      <c r="C226" s="26">
        <v>6425</v>
      </c>
      <c r="D226" s="26">
        <v>30.488038699296027</v>
      </c>
    </row>
    <row r="227" spans="1:4" x14ac:dyDescent="0.2">
      <c r="A227" t="s">
        <v>2064</v>
      </c>
      <c r="B227">
        <v>150.62984968701983</v>
      </c>
      <c r="C227">
        <v>6425</v>
      </c>
      <c r="D227">
        <v>30.488038699296027</v>
      </c>
    </row>
    <row r="228" spans="1:4" x14ac:dyDescent="0.2">
      <c r="A228" s="26" t="s">
        <v>2034</v>
      </c>
      <c r="B228" s="26">
        <v>205.80641971112456</v>
      </c>
      <c r="C228" s="26">
        <v>40150.285714285717</v>
      </c>
      <c r="D228" s="26">
        <v>64.347713148312423</v>
      </c>
    </row>
    <row r="229" spans="1:4" x14ac:dyDescent="0.2">
      <c r="A229" t="s">
        <v>2042</v>
      </c>
      <c r="B229">
        <v>227.60741000080967</v>
      </c>
      <c r="C229">
        <v>42238.888888888891</v>
      </c>
      <c r="D229">
        <v>67.815953241097006</v>
      </c>
    </row>
    <row r="230" spans="1:4" x14ac:dyDescent="0.2">
      <c r="A230" t="s">
        <v>2044</v>
      </c>
      <c r="B230">
        <v>169.36194162245764</v>
      </c>
      <c r="C230">
        <v>50628.888888888891</v>
      </c>
      <c r="D230">
        <v>65.072360731488359</v>
      </c>
    </row>
    <row r="231" spans="1:4" x14ac:dyDescent="0.2">
      <c r="A231" t="s">
        <v>2057</v>
      </c>
      <c r="B231">
        <v>286.21848132416062</v>
      </c>
      <c r="C231">
        <v>28794.117647058825</v>
      </c>
      <c r="D231">
        <v>55.667038047627976</v>
      </c>
    </row>
    <row r="232" spans="1:4" x14ac:dyDescent="0.2">
      <c r="A232" t="s">
        <v>2056</v>
      </c>
      <c r="B232">
        <v>202.55488545021595</v>
      </c>
      <c r="C232">
        <v>10028.571428571429</v>
      </c>
      <c r="D232">
        <v>56.518664104640074</v>
      </c>
    </row>
    <row r="233" spans="1:4" x14ac:dyDescent="0.2">
      <c r="A233" t="s">
        <v>2035</v>
      </c>
      <c r="B233">
        <v>204.59457992867092</v>
      </c>
      <c r="C233">
        <v>38631.76470588235</v>
      </c>
      <c r="D233">
        <v>65.470227434571555</v>
      </c>
    </row>
    <row r="234" spans="1:4" x14ac:dyDescent="0.2">
      <c r="A234" t="s">
        <v>2061</v>
      </c>
      <c r="B234">
        <v>207.92167394078589</v>
      </c>
      <c r="C234">
        <v>48100</v>
      </c>
      <c r="D234">
        <v>68.322260739070344</v>
      </c>
    </row>
    <row r="235" spans="1:4" x14ac:dyDescent="0.2">
      <c r="A235" s="26" t="s">
        <v>2053</v>
      </c>
      <c r="B235" s="26">
        <v>184.16268965580605</v>
      </c>
      <c r="C235" s="26">
        <v>32183.333333333332</v>
      </c>
      <c r="D235" s="26">
        <v>64.755373685869202</v>
      </c>
    </row>
    <row r="236" spans="1:4" x14ac:dyDescent="0.2">
      <c r="A236" t="s">
        <v>2054</v>
      </c>
      <c r="B236">
        <v>184.16268965580605</v>
      </c>
      <c r="C236">
        <v>32183.333333333332</v>
      </c>
      <c r="D236">
        <v>64.755373685869202</v>
      </c>
    </row>
    <row r="237" spans="1:4" x14ac:dyDescent="0.2">
      <c r="A237" t="s">
        <v>2046</v>
      </c>
      <c r="B237">
        <v>194.14115048825448</v>
      </c>
      <c r="C237">
        <v>48359.701492537315</v>
      </c>
      <c r="D237">
        <v>74.355769328616418</v>
      </c>
    </row>
    <row r="238" spans="1:4" x14ac:dyDescent="0.2">
      <c r="A238" t="s">
        <v>2052</v>
      </c>
      <c r="B238">
        <v>204.72504628555089</v>
      </c>
      <c r="C238">
        <v>56723.529411764706</v>
      </c>
      <c r="D238">
        <v>76.778632604852447</v>
      </c>
    </row>
    <row r="239" spans="1:4" x14ac:dyDescent="0.2">
      <c r="A239" t="s">
        <v>2047</v>
      </c>
      <c r="B239">
        <v>239.74808801982181</v>
      </c>
      <c r="C239">
        <v>58095.238095238092</v>
      </c>
      <c r="D239">
        <v>71.373181955811219</v>
      </c>
    </row>
    <row r="240" spans="1:4" x14ac:dyDescent="0.2">
      <c r="A240" t="s">
        <v>2055</v>
      </c>
      <c r="B240">
        <v>108.18859711378562</v>
      </c>
      <c r="C240">
        <v>34400</v>
      </c>
      <c r="D240">
        <v>66.52938619814573</v>
      </c>
    </row>
    <row r="241" spans="1:4" x14ac:dyDescent="0.2">
      <c r="A241" t="s">
        <v>2058</v>
      </c>
      <c r="B241">
        <v>172.71012716819746</v>
      </c>
      <c r="C241">
        <v>37171.428571428572</v>
      </c>
      <c r="D241">
        <v>78.358470479886037</v>
      </c>
    </row>
    <row r="242" spans="1:4" x14ac:dyDescent="0.2">
      <c r="A242" s="26" t="s">
        <v>2036</v>
      </c>
      <c r="B242" s="26">
        <v>225.63291032008226</v>
      </c>
      <c r="C242" s="26">
        <v>33097.916666666664</v>
      </c>
      <c r="D242" s="26">
        <v>64.481032953220321</v>
      </c>
    </row>
    <row r="243" spans="1:4" x14ac:dyDescent="0.2">
      <c r="A243" t="s">
        <v>2045</v>
      </c>
      <c r="B243">
        <v>197.02757388403674</v>
      </c>
      <c r="C243">
        <v>26284.444444444445</v>
      </c>
      <c r="D243">
        <v>67.073568139359338</v>
      </c>
    </row>
    <row r="244" spans="1:4" x14ac:dyDescent="0.2">
      <c r="A244" t="s">
        <v>2037</v>
      </c>
      <c r="B244">
        <v>250.87291305776941</v>
      </c>
      <c r="C244">
        <v>39109.803921568629</v>
      </c>
      <c r="D244">
        <v>62.193501906627084</v>
      </c>
    </row>
    <row r="245" spans="1:4" x14ac:dyDescent="0.2">
      <c r="A245" s="26" t="s">
        <v>2038</v>
      </c>
      <c r="B245" s="26">
        <v>193.20420481618629</v>
      </c>
      <c r="C245" s="26">
        <v>45459.011627906977</v>
      </c>
      <c r="D245" s="26">
        <v>68.977839881104885</v>
      </c>
    </row>
    <row r="246" spans="1:4" x14ac:dyDescent="0.2">
      <c r="A246" t="s">
        <v>2039</v>
      </c>
      <c r="B246">
        <v>193.20420481618629</v>
      </c>
      <c r="C246">
        <v>45459.011627906977</v>
      </c>
      <c r="D246">
        <v>68.977839881104885</v>
      </c>
    </row>
    <row r="247" spans="1:4" x14ac:dyDescent="0.2">
      <c r="A247" t="s">
        <v>2067</v>
      </c>
      <c r="B247">
        <v>202.28753269510625</v>
      </c>
      <c r="C247">
        <v>43983.1</v>
      </c>
      <c r="D247">
        <v>67.490716424430389</v>
      </c>
    </row>
    <row r="252" spans="1:4" x14ac:dyDescent="0.2">
      <c r="A252" s="12" t="s">
        <v>2065</v>
      </c>
      <c r="B252" s="12" t="s">
        <v>2087</v>
      </c>
      <c r="C252" t="s">
        <v>2163</v>
      </c>
    </row>
    <row r="253" spans="1:4" x14ac:dyDescent="0.2">
      <c r="A253" s="13" t="s">
        <v>2040</v>
      </c>
      <c r="B253" s="15">
        <v>0.58959537572254339</v>
      </c>
      <c r="C253" s="26">
        <v>195.94033055476157</v>
      </c>
    </row>
    <row r="254" spans="1:4" x14ac:dyDescent="0.2">
      <c r="A254" s="12" t="s">
        <v>2048</v>
      </c>
      <c r="B254" s="14">
        <v>0.65625</v>
      </c>
      <c r="C254">
        <v>224.62288586093641</v>
      </c>
    </row>
    <row r="255" spans="1:4" x14ac:dyDescent="0.2">
      <c r="A255" s="12" t="s">
        <v>2041</v>
      </c>
      <c r="B255" s="14">
        <v>0.57627118644067798</v>
      </c>
      <c r="C255">
        <v>193.88301336022903</v>
      </c>
    </row>
    <row r="256" spans="1:4" x14ac:dyDescent="0.2">
      <c r="A256" s="12" t="s">
        <v>2043</v>
      </c>
      <c r="B256" s="14">
        <v>0.61111111111111116</v>
      </c>
      <c r="C256">
        <v>206.68022472876208</v>
      </c>
    </row>
    <row r="257" spans="1:3" x14ac:dyDescent="0.2">
      <c r="A257" s="12" t="s">
        <v>2062</v>
      </c>
      <c r="B257" s="14">
        <v>0.35714285714285715</v>
      </c>
      <c r="C257">
        <v>114.7637566804634</v>
      </c>
    </row>
    <row r="258" spans="1:3" x14ac:dyDescent="0.2">
      <c r="A258" s="12" t="s">
        <v>2051</v>
      </c>
      <c r="B258" s="14">
        <v>0.6</v>
      </c>
      <c r="C258">
        <v>215.2067782631234</v>
      </c>
    </row>
    <row r="259" spans="1:3" x14ac:dyDescent="0.2">
      <c r="A259" s="12" t="s">
        <v>2059</v>
      </c>
      <c r="B259" s="14">
        <v>0.6470588235294118</v>
      </c>
      <c r="C259">
        <v>171.17944453890121</v>
      </c>
    </row>
    <row r="260" spans="1:3" x14ac:dyDescent="0.2">
      <c r="A260" s="13" t="s">
        <v>2032</v>
      </c>
      <c r="B260" s="15">
        <v>0.47826086956521741</v>
      </c>
      <c r="C260" s="26">
        <v>213.78270048973548</v>
      </c>
    </row>
    <row r="261" spans="1:3" x14ac:dyDescent="0.2">
      <c r="A261" s="12" t="s">
        <v>2033</v>
      </c>
      <c r="B261" s="14">
        <v>0.47826086956521741</v>
      </c>
      <c r="C261">
        <v>213.78270048973548</v>
      </c>
    </row>
    <row r="262" spans="1:3" x14ac:dyDescent="0.2">
      <c r="A262" s="13" t="s">
        <v>2049</v>
      </c>
      <c r="B262" s="15">
        <v>0.46666666666666667</v>
      </c>
      <c r="C262" s="26">
        <v>213.47729023479724</v>
      </c>
    </row>
    <row r="263" spans="1:3" x14ac:dyDescent="0.2">
      <c r="A263" s="12" t="s">
        <v>2060</v>
      </c>
      <c r="B263" s="14">
        <v>0.33333333333333331</v>
      </c>
      <c r="C263">
        <v>90.379715029367176</v>
      </c>
    </row>
    <row r="264" spans="1:3" x14ac:dyDescent="0.2">
      <c r="A264" s="12" t="s">
        <v>2050</v>
      </c>
      <c r="B264" s="14">
        <v>0.51515151515151514</v>
      </c>
      <c r="C264">
        <v>259.19924673967125</v>
      </c>
    </row>
    <row r="265" spans="1:3" x14ac:dyDescent="0.2">
      <c r="A265" s="13" t="s">
        <v>2063</v>
      </c>
      <c r="B265" s="15">
        <v>1</v>
      </c>
      <c r="C265" s="26">
        <v>150.62984968701983</v>
      </c>
    </row>
    <row r="266" spans="1:3" x14ac:dyDescent="0.2">
      <c r="A266" s="12" t="s">
        <v>2064</v>
      </c>
      <c r="B266" s="14">
        <v>1</v>
      </c>
      <c r="C266">
        <v>150.62984968701983</v>
      </c>
    </row>
    <row r="267" spans="1:3" x14ac:dyDescent="0.2">
      <c r="A267" s="13" t="s">
        <v>2034</v>
      </c>
      <c r="B267" s="15">
        <v>0.56571428571428573</v>
      </c>
      <c r="C267" s="26">
        <v>205.80641971112456</v>
      </c>
    </row>
    <row r="268" spans="1:3" x14ac:dyDescent="0.2">
      <c r="A268" s="12" t="s">
        <v>2042</v>
      </c>
      <c r="B268" s="14">
        <v>0.55555555555555558</v>
      </c>
      <c r="C268">
        <v>227.60741000080967</v>
      </c>
    </row>
    <row r="269" spans="1:3" x14ac:dyDescent="0.2">
      <c r="A269" s="12" t="s">
        <v>2044</v>
      </c>
      <c r="B269" s="14">
        <v>0.51111111111111107</v>
      </c>
      <c r="C269">
        <v>169.36194162245764</v>
      </c>
    </row>
    <row r="270" spans="1:3" x14ac:dyDescent="0.2">
      <c r="A270" s="12" t="s">
        <v>2057</v>
      </c>
      <c r="B270" s="14">
        <v>0.58823529411764708</v>
      </c>
      <c r="C270">
        <v>286.21848132416062</v>
      </c>
    </row>
    <row r="271" spans="1:3" x14ac:dyDescent="0.2">
      <c r="A271" s="12" t="s">
        <v>2056</v>
      </c>
      <c r="B271" s="14">
        <v>0.5714285714285714</v>
      </c>
      <c r="C271">
        <v>202.55488545021595</v>
      </c>
    </row>
    <row r="272" spans="1:3" x14ac:dyDescent="0.2">
      <c r="A272" s="12" t="s">
        <v>2035</v>
      </c>
      <c r="B272" s="14">
        <v>0.57647058823529407</v>
      </c>
      <c r="C272">
        <v>204.59457992867092</v>
      </c>
    </row>
    <row r="273" spans="1:3" x14ac:dyDescent="0.2">
      <c r="A273" s="12" t="s">
        <v>2061</v>
      </c>
      <c r="B273" s="14">
        <v>1</v>
      </c>
      <c r="C273">
        <v>207.92167394078589</v>
      </c>
    </row>
    <row r="274" spans="1:3" x14ac:dyDescent="0.2">
      <c r="A274" s="13" t="s">
        <v>2053</v>
      </c>
      <c r="B274" s="15">
        <v>0.63414634146341464</v>
      </c>
      <c r="C274" s="26">
        <v>184.16268965580605</v>
      </c>
    </row>
    <row r="275" spans="1:3" x14ac:dyDescent="0.2">
      <c r="A275" s="12" t="s">
        <v>2054</v>
      </c>
      <c r="B275" s="14">
        <v>0.63414634146341464</v>
      </c>
      <c r="C275">
        <v>184.16268965580605</v>
      </c>
    </row>
    <row r="276" spans="1:3" x14ac:dyDescent="0.2">
      <c r="A276" s="13" t="s">
        <v>2046</v>
      </c>
      <c r="B276" s="15">
        <v>0.60606060606060608</v>
      </c>
      <c r="C276" s="26">
        <v>194.14115048825448</v>
      </c>
    </row>
    <row r="277" spans="1:3" x14ac:dyDescent="0.2">
      <c r="A277" s="12" t="s">
        <v>2052</v>
      </c>
      <c r="B277" s="14">
        <v>0.52941176470588236</v>
      </c>
      <c r="C277">
        <v>204.72504628555089</v>
      </c>
    </row>
    <row r="278" spans="1:3" x14ac:dyDescent="0.2">
      <c r="A278" s="12" t="s">
        <v>2047</v>
      </c>
      <c r="B278" s="14">
        <v>0.65</v>
      </c>
      <c r="C278">
        <v>239.74808801982181</v>
      </c>
    </row>
    <row r="279" spans="1:3" x14ac:dyDescent="0.2">
      <c r="A279" s="12" t="s">
        <v>2055</v>
      </c>
      <c r="B279" s="14">
        <v>0.5</v>
      </c>
      <c r="C279">
        <v>108.18859711378562</v>
      </c>
    </row>
    <row r="280" spans="1:3" x14ac:dyDescent="0.2">
      <c r="A280" s="12" t="s">
        <v>2058</v>
      </c>
      <c r="B280" s="14">
        <v>0.66666666666666663</v>
      </c>
      <c r="C280">
        <v>172.71012716819746</v>
      </c>
    </row>
    <row r="281" spans="1:3" x14ac:dyDescent="0.2">
      <c r="A281" s="13" t="s">
        <v>2036</v>
      </c>
      <c r="B281" s="15">
        <v>0.68085106382978722</v>
      </c>
      <c r="C281" s="26">
        <v>225.63291032008226</v>
      </c>
    </row>
    <row r="282" spans="1:3" x14ac:dyDescent="0.2">
      <c r="A282" s="12" t="s">
        <v>2045</v>
      </c>
      <c r="B282" s="14">
        <v>0.63636363636363635</v>
      </c>
      <c r="C282">
        <v>197.02757388403674</v>
      </c>
    </row>
    <row r="283" spans="1:3" x14ac:dyDescent="0.2">
      <c r="A283" s="12" t="s">
        <v>2037</v>
      </c>
      <c r="B283" s="14">
        <v>0.72</v>
      </c>
      <c r="C283">
        <v>250.87291305776941</v>
      </c>
    </row>
    <row r="284" spans="1:3" x14ac:dyDescent="0.2">
      <c r="A284" s="13" t="s">
        <v>2038</v>
      </c>
      <c r="B284" s="15">
        <v>0.54678362573099415</v>
      </c>
      <c r="C284" s="26">
        <v>193.20420481618629</v>
      </c>
    </row>
    <row r="285" spans="1:3" x14ac:dyDescent="0.2">
      <c r="A285" s="12" t="s">
        <v>2039</v>
      </c>
      <c r="B285" s="14">
        <v>0.54678362573099415</v>
      </c>
      <c r="C285">
        <v>193.20420481618629</v>
      </c>
    </row>
    <row r="286" spans="1:3" x14ac:dyDescent="0.2">
      <c r="A286" s="13" t="s">
        <v>2067</v>
      </c>
      <c r="B286" s="15">
        <v>0.57302231237322521</v>
      </c>
      <c r="C286">
        <v>200.44223173649351</v>
      </c>
    </row>
  </sheetData>
  <sortState xmlns:xlrd2="http://schemas.microsoft.com/office/spreadsheetml/2017/richdata2" ref="A200:B209">
    <sortCondition ref="B200:B209"/>
  </sortState>
  <conditionalFormatting sqref="B252:B286">
    <cfRule type="colorScale" priority="1">
      <colorScale>
        <cfvo type="percent" val="0"/>
        <cfvo type="percent" val="100"/>
        <color theme="9"/>
        <color rgb="FFFF0000"/>
      </colorScale>
    </cfRule>
  </conditionalFormatting>
  <conditionalFormatting sqref="G2:G36">
    <cfRule type="colorScale" priority="2">
      <colorScale>
        <cfvo type="percent" val="0"/>
        <cfvo type="percent" val="100"/>
        <color theme="9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Crowdfunding</vt:lpstr>
      <vt:lpstr>Pivot Table 1</vt:lpstr>
      <vt:lpstr>Pivot Table 2</vt:lpstr>
      <vt:lpstr>Pivot Table 3</vt:lpstr>
      <vt:lpstr>Bonus</vt:lpstr>
      <vt:lpstr>Bonus Statistical</vt:lpstr>
      <vt:lpstr>Sheet1</vt:lpstr>
      <vt:lpstr>My own PT</vt:lpstr>
      <vt:lpstr>For me</vt:lpstr>
      <vt:lpstr>For me 2</vt:lpstr>
      <vt:lpstr>failed_backers</vt:lpstr>
      <vt:lpstr>failed_backers1</vt:lpstr>
      <vt:lpstr>Goal</vt:lpstr>
      <vt:lpstr>percentage_funded</vt:lpstr>
      <vt:lpstr>succesful_backers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Andrea Aurrecoechea Diaz</cp:lastModifiedBy>
  <dcterms:created xsi:type="dcterms:W3CDTF">2021-09-29T18:52:28Z</dcterms:created>
  <dcterms:modified xsi:type="dcterms:W3CDTF">2023-07-25T10:25:56Z</dcterms:modified>
</cp:coreProperties>
</file>