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Desktop\M2-Excel\Esercizio #2\"/>
    </mc:Choice>
  </mc:AlternateContent>
  <xr:revisionPtr revIDLastSave="0" documentId="13_ncr:1_{52AFD702-3115-4789-9F0F-BCD2A5B5A11F}" xr6:coauthVersionLast="47" xr6:coauthVersionMax="47" xr10:uidLastSave="{00000000-0000-0000-0000-000000000000}"/>
  <bookViews>
    <workbookView xWindow="28692" yWindow="-108" windowWidth="29016" windowHeight="15696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CONTA_SE!$A$1:$I$84</definedName>
    <definedName name="_xlnm._FilterDatabase" localSheetId="6" hidden="1">Somma_SE!$A$3:$E$26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7" i="33"/>
  <c r="I5" i="8"/>
  <c r="H6" i="9"/>
  <c r="H7" i="9"/>
  <c r="H8" i="9"/>
  <c r="H9" i="9"/>
  <c r="H10" i="9"/>
  <c r="H5" i="9"/>
  <c r="F3" i="8"/>
  <c r="F4" i="8"/>
  <c r="F5" i="8"/>
  <c r="F6" i="8"/>
  <c r="F7" i="8"/>
  <c r="I9" i="8" s="1"/>
  <c r="F8" i="8"/>
  <c r="I10" i="8" s="1"/>
  <c r="F9" i="8"/>
  <c r="F10" i="8"/>
  <c r="I11" i="8" s="1"/>
  <c r="F11" i="8"/>
  <c r="F12" i="8"/>
  <c r="F13" i="8"/>
  <c r="F14" i="8"/>
  <c r="F15" i="8"/>
  <c r="F16" i="8"/>
  <c r="F17" i="8"/>
  <c r="F18" i="8"/>
  <c r="F19" i="8"/>
  <c r="F20" i="8"/>
  <c r="F21" i="8"/>
  <c r="F22" i="8"/>
  <c r="I13" i="8" s="1"/>
  <c r="F23" i="8"/>
  <c r="I14" i="8" s="1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2" i="8"/>
  <c r="H4" i="11"/>
  <c r="D4" i="12"/>
  <c r="D5" i="12"/>
  <c r="D6" i="12"/>
  <c r="D7" i="12"/>
  <c r="D8" i="12"/>
  <c r="D9" i="12"/>
  <c r="D10" i="12"/>
  <c r="G3" i="17"/>
  <c r="G4" i="17"/>
  <c r="G5" i="17"/>
  <c r="G6" i="17"/>
  <c r="H6" i="17" s="1"/>
  <c r="G7" i="17"/>
  <c r="H7" i="17" s="1"/>
  <c r="G8" i="17"/>
  <c r="H8" i="17" s="1"/>
  <c r="G9" i="17"/>
  <c r="G2" i="17"/>
  <c r="H5" i="17"/>
  <c r="E3" i="17"/>
  <c r="E4" i="17"/>
  <c r="E5" i="17"/>
  <c r="E6" i="17"/>
  <c r="E7" i="17"/>
  <c r="E8" i="17"/>
  <c r="E9" i="17"/>
  <c r="E2" i="17"/>
  <c r="B3" i="17"/>
  <c r="H3" i="17" s="1"/>
  <c r="B4" i="17"/>
  <c r="H4" i="17" s="1"/>
  <c r="B5" i="17"/>
  <c r="B6" i="17"/>
  <c r="B7" i="17"/>
  <c r="B8" i="17"/>
  <c r="B9" i="17"/>
  <c r="B2" i="17"/>
  <c r="H2" i="17" s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6" i="11"/>
  <c r="I4" i="8" l="1"/>
  <c r="I12" i="8"/>
  <c r="I6" i="8"/>
  <c r="I3" i="8"/>
  <c r="H9" i="17"/>
  <c r="I8" i="8"/>
</calcChain>
</file>

<file path=xl/sharedStrings.xml><?xml version="1.0" encoding="utf-8"?>
<sst xmlns="http://schemas.openxmlformats.org/spreadsheetml/2006/main" count="1017" uniqueCount="671">
  <si>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</si>
  <si>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</si>
  <si>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</si>
  <si>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</si>
  <si>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</si>
  <si>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</si>
  <si>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</si>
  <si>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</si>
  <si>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</si>
  <si>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</si>
  <si>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</si>
  <si>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</si>
  <si>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</si>
  <si>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</si>
  <si>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</si>
  <si>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</si>
  <si>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</si>
  <si>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</si>
  <si>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</si>
  <si>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</si>
  <si>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</si>
  <si>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</si>
  <si>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</si>
  <si>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</si>
  <si>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</si>
  <si>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</si>
  <si>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</si>
  <si>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</si>
  <si>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</si>
  <si>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</si>
  <si>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</si>
  <si>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</si>
  <si>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</si>
  <si>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</si>
  <si>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</si>
  <si>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</si>
  <si>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</si>
  <si>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</si>
  <si>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</si>
  <si>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</si>
  <si>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</si>
  <si>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</si>
  <si>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</si>
  <si>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</si>
  <si>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</si>
  <si>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</si>
  <si>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</si>
  <si>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</si>
  <si>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</si>
  <si>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</si>
  <si>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</si>
  <si>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</si>
  <si>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</si>
  <si>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</si>
  <si>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</si>
  <si>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</si>
  <si>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</si>
  <si>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</si>
  <si>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</si>
  <si>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</si>
  <si>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</si>
  <si>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</si>
  <si>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</si>
  <si>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</si>
  <si>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</si>
  <si>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</si>
  <si>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</si>
  <si>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</si>
  <si>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</si>
  <si>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</si>
  <si>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</si>
  <si>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</si>
  <si>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</si>
  <si>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</si>
  <si>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</si>
  <si>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</si>
  <si>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</si>
  <si>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</si>
  <si>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</si>
  <si>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</si>
  <si>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</si>
  <si>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</si>
  <si>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</si>
  <si>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</si>
  <si>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</si>
  <si>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</si>
  <si>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</si>
  <si>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</si>
  <si>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</si>
  <si>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</si>
  <si>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</si>
  <si>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</si>
  <si>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</si>
  <si>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</si>
  <si>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</si>
  <si>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</si>
  <si>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</si>
  <si>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</si>
  <si>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</si>
  <si>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</si>
  <si>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</si>
  <si>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</si>
  <si>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</si>
  <si>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</si>
  <si>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</si>
  <si>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</si>
  <si>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</si>
  <si>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</si>
  <si>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</si>
  <si>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</si>
  <si>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</si>
  <si>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</si>
  <si>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</si>
  <si>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</si>
  <si>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</si>
  <si>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</si>
  <si>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</si>
  <si>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</si>
  <si>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</si>
  <si>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</si>
  <si>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</si>
  <si>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</si>
  <si>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</si>
  <si>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</si>
  <si>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</si>
  <si>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</si>
  <si>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</si>
  <si>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</si>
  <si>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</si>
  <si>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</si>
  <si>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</si>
  <si>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</si>
  <si>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</si>
  <si>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</si>
  <si>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</si>
  <si>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</si>
  <si>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</si>
  <si>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</si>
  <si>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</si>
  <si>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</si>
  <si>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</si>
  <si>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</si>
  <si>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</si>
  <si>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</si>
  <si>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</si>
  <si>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</si>
  <si>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</si>
  <si>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</si>
  <si>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</si>
  <si>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</si>
  <si>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</si>
  <si>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</si>
  <si>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</si>
  <si>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</si>
  <si>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</si>
  <si>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</si>
  <si>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</si>
  <si>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</si>
  <si>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</si>
  <si>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</si>
  <si>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</si>
  <si>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</si>
  <si>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</si>
  <si>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</si>
  <si>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</si>
  <si>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</si>
  <si>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</si>
  <si>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</si>
  <si>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</si>
  <si>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</si>
  <si>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</si>
  <si>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</si>
  <si>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</si>
  <si>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</si>
  <si>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</si>
  <si>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</si>
  <si>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</si>
  <si>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</si>
  <si>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</si>
  <si>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</si>
  <si>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</si>
  <si>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</si>
  <si>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</si>
  <si>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</si>
  <si>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</si>
  <si>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</si>
  <si>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</si>
  <si>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</si>
  <si>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</si>
  <si>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</si>
  <si>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</si>
  <si>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</si>
  <si>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</si>
  <si>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</si>
  <si>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</si>
  <si>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</si>
  <si>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</si>
  <si>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</si>
  <si>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</si>
  <si>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</si>
  <si>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</si>
  <si>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</si>
  <si>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</si>
  <si>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</si>
  <si>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</si>
  <si>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</si>
  <si>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</si>
  <si>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</si>
  <si>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</si>
  <si>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</si>
  <si>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</si>
  <si>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</si>
  <si>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</si>
  <si>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</si>
  <si>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</si>
  <si>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</si>
  <si>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</si>
  <si>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</si>
  <si>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</si>
  <si>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</si>
  <si>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</si>
  <si>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</si>
  <si>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</si>
  <si>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</si>
  <si>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</si>
  <si>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</si>
  <si>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</si>
  <si>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</si>
  <si>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</si>
  <si>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</si>
  <si>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</si>
  <si>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</si>
  <si>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</si>
  <si>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</si>
  <si>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</si>
  <si>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</si>
  <si>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</si>
  <si>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</si>
  <si>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</si>
  <si>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</si>
  <si>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</si>
  <si>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</si>
  <si>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</si>
  <si>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</si>
  <si>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</si>
  <si>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</si>
  <si>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</si>
  <si>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</si>
  <si>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</si>
  <si>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</si>
  <si>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</si>
  <si>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</si>
  <si>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</si>
  <si>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</si>
  <si>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</si>
  <si>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</si>
  <si>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</si>
  <si>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</si>
  <si>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</si>
  <si>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</si>
  <si>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</si>
  <si>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</si>
  <si>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</si>
  <si>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</si>
  <si>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</si>
  <si>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</si>
  <si>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</si>
  <si>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</si>
  <si>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</si>
  <si>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</si>
  <si>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</si>
  <si>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</si>
  <si>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</si>
  <si>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</si>
  <si>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</si>
  <si>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</si>
  <si>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</si>
  <si>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</si>
  <si>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</si>
  <si>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</si>
  <si>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</si>
  <si>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</si>
  <si>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</si>
  <si>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</si>
  <si>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</si>
  <si>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</si>
  <si>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</si>
  <si>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</si>
  <si>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</si>
  <si>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</si>
  <si>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</si>
  <si>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</si>
  <si>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</si>
  <si>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</si>
  <si>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</si>
  <si>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</si>
  <si>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</si>
  <si>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</si>
  <si>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</si>
  <si>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</si>
  <si>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</si>
  <si>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</si>
  <si>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</si>
  <si>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</si>
  <si>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</si>
  <si>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</si>
  <si>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</si>
  <si>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</si>
  <si>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</si>
  <si>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</si>
  <si>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</si>
  <si>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</si>
  <si>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</si>
  <si>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</si>
  <si>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</si>
  <si>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</si>
  <si>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</si>
  <si>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</si>
  <si>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</si>
  <si>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</si>
  <si>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</si>
  <si>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</si>
  <si>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</si>
  <si>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</si>
  <si>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</si>
  <si>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</si>
  <si>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</si>
  <si>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</si>
  <si>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</si>
  <si>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</si>
  <si>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</si>
  <si>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</si>
  <si>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</si>
  <si>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</si>
  <si>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</si>
  <si>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</si>
  <si>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</si>
  <si>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</si>
  <si>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</si>
  <si>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</si>
  <si>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</si>
  <si>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</si>
  <si>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</si>
  <si>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</si>
  <si>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</si>
  <si>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</si>
  <si>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</si>
  <si>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</si>
  <si>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</si>
  <si>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</si>
  <si>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</si>
  <si>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</si>
  <si>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</si>
  <si>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</si>
  <si>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</si>
  <si>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</si>
  <si>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</si>
  <si>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</si>
  <si>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</si>
  <si>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</si>
  <si>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</si>
  <si>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</si>
  <si>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</si>
  <si>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</si>
  <si>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</si>
  <si>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</si>
  <si>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</si>
  <si>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</si>
  <si>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</si>
  <si>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</si>
  <si>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</si>
  <si>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</si>
  <si>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</si>
  <si>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</si>
  <si>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</si>
  <si>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</si>
  <si>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</si>
  <si>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</si>
  <si>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</si>
  <si>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</si>
  <si>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</si>
  <si>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</si>
  <si>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</si>
  <si>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</si>
  <si>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</si>
  <si>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</si>
  <si>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</si>
  <si>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</si>
  <si>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</si>
  <si>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</si>
  <si>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</si>
  <si>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</si>
  <si>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</si>
  <si>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</si>
  <si>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</si>
  <si>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</si>
  <si>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</si>
  <si>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</si>
  <si>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</si>
  <si>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</si>
  <si>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</si>
  <si>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</si>
  <si>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</si>
  <si>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</si>
  <si>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</si>
  <si>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</si>
  <si>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</si>
  <si>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</si>
  <si>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</si>
  <si>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</si>
  <si>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</si>
  <si>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</si>
  <si>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</si>
  <si>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</si>
  <si>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</si>
  <si>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</si>
  <si>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</si>
  <si>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</si>
  <si>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</si>
  <si>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</si>
  <si>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</si>
  <si>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</si>
  <si>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</si>
  <si>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</si>
  <si>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</si>
  <si>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</si>
  <si>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</si>
  <si>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</si>
  <si>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</si>
  <si>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</si>
  <si>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</si>
  <si>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</si>
  <si>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</si>
  <si>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</si>
  <si>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</si>
  <si>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</si>
  <si>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</si>
  <si>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</si>
  <si>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</si>
  <si>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</si>
  <si>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</si>
  <si>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</si>
  <si>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</si>
  <si>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</si>
  <si>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</si>
  <si>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</si>
  <si>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</si>
  <si>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</si>
  <si>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</si>
  <si>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</si>
  <si>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</si>
  <si>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</si>
  <si>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</si>
  <si>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</si>
  <si>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</si>
  <si>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</si>
  <si>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</si>
  <si>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</si>
  <si>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</si>
  <si>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</si>
  <si>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</si>
  <si>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</si>
  <si>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</si>
  <si>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</si>
  <si>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</si>
  <si>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</si>
  <si>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</si>
  <si>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</si>
  <si>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</si>
  <si>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</si>
  <si>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</si>
  <si>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</si>
  <si>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</si>
  <si>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</si>
  <si>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</si>
  <si>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</si>
  <si>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</si>
  <si>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</si>
  <si>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</si>
  <si>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</si>
  <si>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</si>
  <si>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</si>
  <si>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</si>
  <si>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</si>
  <si>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</si>
  <si>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</si>
  <si>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</si>
  <si>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</si>
  <si>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</si>
  <si>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</si>
  <si>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</si>
  <si>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</si>
  <si>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</si>
  <si>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</si>
  <si>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</si>
  <si>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</si>
  <si>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</si>
  <si>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</si>
  <si>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</si>
  <si>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</si>
  <si>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</si>
  <si>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</si>
  <si>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</si>
  <si>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</si>
  <si>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</si>
  <si>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</si>
  <si>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</si>
  <si>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</si>
  <si>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</si>
  <si>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</si>
  <si>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</si>
  <si>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</si>
  <si>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</si>
  <si>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</si>
  <si>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</si>
  <si>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</si>
  <si>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</si>
  <si>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</si>
  <si>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</si>
  <si>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</si>
  <si>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</si>
  <si>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</si>
  <si>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</si>
  <si>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</si>
  <si>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</si>
  <si>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</si>
  <si>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</si>
  <si>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</si>
  <si>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</si>
  <si>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</si>
  <si>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</si>
  <si>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</si>
  <si>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</si>
  <si>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</si>
  <si>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</si>
  <si>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</si>
  <si>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</si>
  <si>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</si>
  <si>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</si>
  <si>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</si>
  <si>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</si>
  <si>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</si>
  <si>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</si>
  <si>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</si>
  <si>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</si>
  <si>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</si>
  <si>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</si>
  <si>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</si>
  <si>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</si>
  <si>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</si>
  <si>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</si>
  <si>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</si>
  <si>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</si>
  <si>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</si>
  <si>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</si>
  <si>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</si>
  <si>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</si>
  <si>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</si>
  <si>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</si>
  <si>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</si>
  <si>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</si>
  <si>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</si>
  <si>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</si>
  <si>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</si>
  <si>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</si>
  <si>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</si>
  <si>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</si>
  <si>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</si>
  <si>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</si>
  <si>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</si>
  <si>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</si>
  <si>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</si>
  <si>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</si>
  <si>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</si>
  <si>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</si>
  <si>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</si>
  <si>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</si>
  <si>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</si>
  <si>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</si>
  <si>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</si>
  <si>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</si>
  <si>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</si>
  <si>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</si>
  <si>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</si>
  <si>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</si>
  <si>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</si>
  <si>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</si>
  <si>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</si>
  <si>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</si>
  <si>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</si>
  <si>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</si>
  <si>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</si>
  <si>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</si>
  <si>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</si>
  <si>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</si>
  <si>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</si>
  <si>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</si>
  <si>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</si>
  <si>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</si>
  <si>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</si>
  <si>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</si>
  <si>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</si>
  <si>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</si>
  <si>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</si>
  <si>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</si>
  <si>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</si>
  <si>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</si>
  <si>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</si>
  <si>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</si>
  <si>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</si>
  <si>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</si>
  <si>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</si>
  <si>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</si>
  <si>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</si>
  <si>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</si>
  <si>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</si>
  <si>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</si>
  <si>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</si>
  <si>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</si>
  <si>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</si>
  <si>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</si>
  <si>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</si>
  <si>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</si>
  <si>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</si>
  <si>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</si>
  <si>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</si>
  <si>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</si>
  <si>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</si>
  <si>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</si>
  <si>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</si>
  <si>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</si>
  <si>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</si>
  <si>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</si>
  <si>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</si>
  <si>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</si>
  <si>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</si>
  <si>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</si>
  <si>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</si>
  <si>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</si>
  <si>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</si>
  <si>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</si>
  <si>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</si>
  <si>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</si>
  <si>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</si>
  <si>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</si>
  <si>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</si>
  <si>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</si>
  <si>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</si>
  <si>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</si>
  <si>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</si>
  <si>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</si>
  <si>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</si>
  <si>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</si>
  <si>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</si>
  <si>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</si>
  <si>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</si>
  <si>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</si>
  <si>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</si>
  <si>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</si>
  <si>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</si>
  <si>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</si>
  <si>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</si>
  <si>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</si>
  <si>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</si>
  <si>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</si>
  <si>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Lettera Codice</t>
  </si>
  <si>
    <t>Importo Totale</t>
  </si>
  <si>
    <t>Dta</t>
  </si>
  <si>
    <t>Tipo</t>
  </si>
  <si>
    <t>Descrizione</t>
  </si>
  <si>
    <t>Concatena il codice con il carattere "-"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</si>
</sst>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_-* #,##0.00\ [$€-410]_-;\-* #,##0.00\ [$€-410]_-;_-* &quot;-&quot;??\ [$€-410]_-;_-@_-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0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4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2" xfId="8" applyFont="1" applyFill="1" applyBorder="1"/>
    <xf numFmtId="9" fontId="7" fillId="5" borderId="13" xfId="8" applyNumberFormat="1" applyFont="1" applyFill="1" applyBorder="1"/>
    <xf numFmtId="171" fontId="2" fillId="0" borderId="0" xfId="12" applyFill="1"/>
    <xf numFmtId="0" fontId="2" fillId="3" borderId="0" xfId="8" applyFill="1" applyAlignment="1">
      <alignment horizontal="right"/>
    </xf>
    <xf numFmtId="169" fontId="0" fillId="0" borderId="0" xfId="0" applyNumberFormat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0" fontId="2" fillId="0" borderId="0" xfId="0" applyFont="1"/>
    <xf numFmtId="164" fontId="2" fillId="0" borderId="0" xfId="0" applyNumberFormat="1" applyFont="1"/>
    <xf numFmtId="0" fontId="7" fillId="3" borderId="15" xfId="0" applyFont="1" applyFill="1" applyBorder="1"/>
    <xf numFmtId="0" fontId="7" fillId="0" borderId="0" xfId="0" applyFont="1"/>
    <xf numFmtId="14" fontId="3" fillId="0" borderId="0" xfId="0" applyNumberFormat="1" applyFont="1"/>
    <xf numFmtId="0" fontId="0" fillId="0" borderId="18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44" fontId="0" fillId="0" borderId="0" xfId="13" applyFont="1" applyAlignment="1">
      <alignment horizontal="center"/>
    </xf>
    <xf numFmtId="172" fontId="0" fillId="0" borderId="0" xfId="0" applyNumberFormat="1"/>
    <xf numFmtId="0" fontId="5" fillId="0" borderId="0" xfId="6" applyBorder="1"/>
    <xf numFmtId="168" fontId="5" fillId="0" borderId="0" xfId="6" applyNumberFormat="1" applyBorder="1"/>
    <xf numFmtId="14" fontId="0" fillId="0" borderId="18" xfId="0" applyNumberFormat="1" applyBorder="1"/>
    <xf numFmtId="0" fontId="0" fillId="0" borderId="18" xfId="0" applyBorder="1"/>
    <xf numFmtId="168" fontId="0" fillId="0" borderId="18" xfId="0" applyNumberFormat="1" applyBorder="1"/>
    <xf numFmtId="172" fontId="0" fillId="0" borderId="18" xfId="0" applyNumberFormat="1" applyBorder="1"/>
    <xf numFmtId="0" fontId="0" fillId="0" borderId="19" xfId="0" applyBorder="1"/>
    <xf numFmtId="44" fontId="11" fillId="0" borderId="18" xfId="13" applyFont="1" applyBorder="1"/>
    <xf numFmtId="44" fontId="12" fillId="0" borderId="18" xfId="13" applyFont="1" applyBorder="1"/>
    <xf numFmtId="0" fontId="5" fillId="0" borderId="0" xfId="6" applyFill="1" applyBorder="1" applyAlignment="1">
      <alignment horizontal="center"/>
    </xf>
    <xf numFmtId="165" fontId="5" fillId="0" borderId="0" xfId="6" applyNumberFormat="1" applyFill="1" applyBorder="1" applyAlignment="1">
      <alignment horizontal="center"/>
    </xf>
    <xf numFmtId="164" fontId="5" fillId="0" borderId="0" xfId="6" applyNumberFormat="1" applyFill="1" applyBorder="1" applyAlignment="1">
      <alignment horizontal="center"/>
    </xf>
    <xf numFmtId="14" fontId="2" fillId="0" borderId="0" xfId="0" applyNumberFormat="1" applyFont="1"/>
    <xf numFmtId="44" fontId="13" fillId="0" borderId="18" xfId="13" applyFont="1" applyBorder="1"/>
    <xf numFmtId="0" fontId="14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0" fontId="13" fillId="0" borderId="18" xfId="0" applyFont="1" applyBorder="1" applyAlignment="1">
      <alignment horizontal="center"/>
    </xf>
    <xf numFmtId="14" fontId="13" fillId="0" borderId="18" xfId="0" applyNumberFormat="1" applyFont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</cellXfs>
  <cellStyles count="14">
    <cellStyle name="Accent1" xfId="7" builtinId="29"/>
    <cellStyle name="Comma [0]" xfId="1" xr:uid="{00000000-0005-0000-0000-000000000000}"/>
    <cellStyle name="Currency" xfId="13" builtinId="4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800721784776904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9-411E-8679-6CD32FEE532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99-411E-8679-6CD32FEE532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99-411E-8679-6CD32FEE532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99-411E-8679-6CD32FEE532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99-411E-8679-6CD32FEE53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 Angelini Matteo </c:v>
                </c:pt>
                <c:pt idx="1">
                  <c:v> Gianni Storti </c:v>
                </c:pt>
                <c:pt idx="2">
                  <c:v> Bianchi Roberto </c:v>
                </c:pt>
                <c:pt idx="3">
                  <c:v> Giacomo Ferri </c:v>
                </c:pt>
                <c:pt idx="4">
                  <c:v> Roberto Milani </c:v>
                </c:pt>
              </c:strCache>
            </c:strRef>
          </c:cat>
          <c:val>
            <c:numRef>
              <c:f>'Grafico Torta'!$C$2:$C$6</c:f>
              <c:numCache>
                <c:formatCode>_("€"* #,##0.00_);_("€"* \(#,##0.00\);_("€"* "-"??_);_(@_)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2-4D11-A5F0-5A90D9905F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619188921859542E-2"/>
          <c:y val="0.1725237951914457"/>
          <c:w val="0.94559841740850648"/>
          <c:h val="0.73212779660249006"/>
        </c:manualLayout>
      </c:layout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 Angelini Matteo </c:v>
                </c:pt>
                <c:pt idx="1">
                  <c:v> Gianni Storti </c:v>
                </c:pt>
                <c:pt idx="2">
                  <c:v> Bianchi Roberto </c:v>
                </c:pt>
                <c:pt idx="3">
                  <c:v> Giacomo Ferri </c:v>
                </c:pt>
                <c:pt idx="4">
                  <c:v> Roberto Milani </c:v>
                </c:pt>
              </c:strCache>
            </c:strRef>
          </c:cat>
          <c:val>
            <c:numRef>
              <c:f>'Grafico Torta'!$B$2:$B$6</c:f>
              <c:numCache>
                <c:formatCode>_("€"* #,##0.00_);_("€"* \(#,##0.00\);_("€"* "-"??_);_(@_)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5-4547-BCB6-FD1701C055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5104976"/>
        <c:axId val="1525802448"/>
      </c:lineChart>
      <c:catAx>
        <c:axId val="15251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02448"/>
        <c:crosses val="autoZero"/>
        <c:auto val="1"/>
        <c:lblAlgn val="ctr"/>
        <c:lblOffset val="100"/>
        <c:noMultiLvlLbl val="0"/>
      </c:catAx>
      <c:valAx>
        <c:axId val="1525802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5251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 Angelini Matteo </c:v>
                </c:pt>
                <c:pt idx="1">
                  <c:v> Gianni Storti </c:v>
                </c:pt>
                <c:pt idx="2">
                  <c:v> Bianchi Roberto </c:v>
                </c:pt>
                <c:pt idx="3">
                  <c:v> Giacomo Ferri </c:v>
                </c:pt>
                <c:pt idx="4">
                  <c:v> Roberto Milani </c:v>
                </c:pt>
              </c:strCache>
            </c:strRef>
          </c:cat>
          <c:val>
            <c:numRef>
              <c:f>'Grafico Torta'!$B$2:$B$6</c:f>
              <c:numCache>
                <c:formatCode>_("€"* #,##0.00_);_("€"* \(#,##0.00\);_("€"* "-"??_);_(@_)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8-471F-837F-9CFC3CC55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20992368"/>
        <c:axId val="1520994288"/>
      </c:barChart>
      <c:catAx>
        <c:axId val="152099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4288"/>
        <c:crosses val="autoZero"/>
        <c:auto val="1"/>
        <c:lblAlgn val="ctr"/>
        <c:lblOffset val="100"/>
        <c:noMultiLvlLbl val="0"/>
      </c:catAx>
      <c:valAx>
        <c:axId val="15209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118533</xdr:colOff>
      <xdr:row>4</xdr:row>
      <xdr:rowOff>143933</xdr:rowOff>
    </xdr:from>
    <xdr:ext cx="2717800" cy="239606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E21FDE-9CD4-6A92-9FC0-0C04886DE838}"/>
            </a:ext>
          </a:extLst>
        </xdr:cNvPr>
        <xdr:cNvSpPr txBox="1"/>
      </xdr:nvSpPr>
      <xdr:spPr>
        <a:xfrm>
          <a:off x="14698133" y="1735666"/>
          <a:ext cx="2717800" cy="23960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Colonna E ho</a:t>
          </a:r>
          <a:r>
            <a:rPr lang="en-GB" sz="1100" baseline="0"/>
            <a:t> insertio un "-" per migliorare l'aspetto grafico con la funziona Concatenate richiesta 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</xdr:row>
      <xdr:rowOff>3810</xdr:rowOff>
    </xdr:from>
    <xdr:to>
      <xdr:col>13</xdr:col>
      <xdr:colOff>243840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E3D9F-156B-2DAB-E77A-3A11A9F17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</xdr:colOff>
      <xdr:row>2</xdr:row>
      <xdr:rowOff>148590</xdr:rowOff>
    </xdr:from>
    <xdr:to>
      <xdr:col>23</xdr:col>
      <xdr:colOff>327660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7D49D-EB80-CA5D-468C-485892FC1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335280</xdr:colOff>
      <xdr:row>23</xdr:row>
      <xdr:rowOff>64770</xdr:rowOff>
    </xdr:from>
    <xdr:to>
      <xdr:col>13</xdr:col>
      <xdr:colOff>502920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6D0AF-DFB7-2D51-3E58-3BF1AE464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2" headerRowBorderDxfId="11" tableBorderDxfId="10">
  <autoFilter ref="B3:D10" xr:uid="{00000000-0009-0000-0100-000002000000}"/>
  <tableColumns count="3">
    <tableColumn id="1" xr3:uid="{00000000-0010-0000-0000-000001000000}" name="Nome " dataDxfId="9"/>
    <tableColumn id="2" xr3:uid="{00000000-0010-0000-0000-000002000000}" name="Punteggio"/>
    <tableColumn id="3" xr3:uid="{00000000-0010-0000-0000-000003000000}" name="ESITO" dataDxfId="8">
      <calculatedColumnFormula>+VLOOKUP(Tabella2[[#This Row],[Punteggio]],$F$3:H6,2,FALSE)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7">
  <autoFilter ref="C3:D15" xr:uid="{00000000-0009-0000-0100-000001000000}"/>
  <tableColumns count="2">
    <tableColumn id="1" xr3:uid="{00000000-0010-0000-0100-000001000000}" name="MESE" totalsRowLabel="Totale" dataDxfId="6" totalsRowCellStyle="Normale 2"/>
    <tableColumn id="2" xr3:uid="{00000000-0010-0000-0100-000002000000}" name="SPESA" totalsRowFunction="sum" dataDxfId="5" totalsRowDxfId="4" totalsRowCellStyle="Normale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showGridLines="0" zoomScale="90" zoomScaleNormal="90" workbookViewId="0">
      <pane ySplit="4" topLeftCell="A5" activePane="bottomLeft" state="frozen"/>
      <selection pane="bottomLeft" activeCell="P30" sqref="O30:P30"/>
    </sheetView>
  </sheetViews>
  <sheetFormatPr defaultColWidth="8.77734375" defaultRowHeight="13.2" x14ac:dyDescent="0.25"/>
  <cols>
    <col min="1" max="1" width="41.21875" style="5" bestFit="1" customWidth="1"/>
    <col min="2" max="2" width="54.44140625" style="5" bestFit="1" customWidth="1"/>
    <col min="3" max="3" width="15.44140625" style="23" bestFit="1" customWidth="1"/>
    <col min="4" max="4" width="14.6640625" style="24" bestFit="1" customWidth="1"/>
    <col min="5" max="5" width="47.77734375" style="5" bestFit="1" customWidth="1"/>
    <col min="6" max="6" width="5.5546875" style="5" customWidth="1"/>
    <col min="7" max="7" width="7.109375" style="5" customWidth="1"/>
    <col min="8" max="10" width="8.77734375" style="5"/>
    <col min="11" max="20" width="8.77734375" style="5" customWidth="1"/>
    <col min="21" max="16384" width="8.77734375" style="5"/>
  </cols>
  <sheetData>
    <row r="1" spans="1:7" ht="84.45" customHeight="1" x14ac:dyDescent="0.25">
      <c r="A1" s="68" t="s">
        <v>651</v>
      </c>
      <c r="B1" s="69"/>
      <c r="C1" s="69"/>
      <c r="D1" s="69"/>
      <c r="E1" s="69"/>
      <c r="F1" s="69"/>
      <c r="G1" s="69"/>
    </row>
    <row r="3" spans="1:7" ht="13.8" thickBot="1" x14ac:dyDescent="0.3">
      <c r="A3" s="70" t="s">
        <v>650</v>
      </c>
      <c r="B3" s="70"/>
      <c r="C3" s="70"/>
      <c r="D3" s="70"/>
      <c r="E3" s="70"/>
    </row>
    <row r="4" spans="1:7" ht="13.8" thickBot="1" x14ac:dyDescent="0.3">
      <c r="A4" s="30" t="s">
        <v>151</v>
      </c>
      <c r="B4" s="30" t="s">
        <v>653</v>
      </c>
      <c r="C4" s="31" t="s">
        <v>654</v>
      </c>
      <c r="D4" s="32" t="s">
        <v>152</v>
      </c>
      <c r="E4" s="30" t="s">
        <v>655</v>
      </c>
      <c r="F4" s="25" t="s">
        <v>153</v>
      </c>
      <c r="G4" s="26">
        <v>0.2</v>
      </c>
    </row>
    <row r="5" spans="1:7" x14ac:dyDescent="0.25">
      <c r="A5" s="5" t="s">
        <v>154</v>
      </c>
      <c r="B5" s="5" t="s">
        <v>155</v>
      </c>
      <c r="C5" s="23">
        <v>281000</v>
      </c>
      <c r="D5" s="24">
        <f t="shared" ref="D5:D68" si="0">+C5*IVATOT</f>
        <v>56200</v>
      </c>
      <c r="E5" s="5" t="str">
        <f>+A5&amp;" - "&amp;C5</f>
        <v>MON.SVGA 0,28 14" AOC 4VLR - 281000</v>
      </c>
    </row>
    <row r="6" spans="1:7" x14ac:dyDescent="0.25">
      <c r="A6" s="5" t="s">
        <v>156</v>
      </c>
      <c r="B6" s="5" t="s">
        <v>157</v>
      </c>
      <c r="C6" s="23">
        <v>323000</v>
      </c>
      <c r="D6" s="24">
        <f t="shared" si="0"/>
        <v>64600</v>
      </c>
      <c r="E6" s="5" t="str">
        <f t="shared" ref="E6:E69" si="1">+A6&amp;" - "&amp;C6</f>
        <v>MON.SVGA 0,28 15" AOC 5VLR - 323000</v>
      </c>
    </row>
    <row r="7" spans="1:7" x14ac:dyDescent="0.25">
      <c r="A7" s="5" t="s">
        <v>158</v>
      </c>
      <c r="B7" s="5" t="s">
        <v>159</v>
      </c>
      <c r="C7" s="23">
        <v>344000</v>
      </c>
      <c r="D7" s="24">
        <f t="shared" si="0"/>
        <v>68800</v>
      </c>
      <c r="E7" s="5" t="str">
        <f t="shared" si="1"/>
        <v>MON.SVGA 0,28 15" AOC 5NLR OSD - 344000</v>
      </c>
    </row>
    <row r="8" spans="1:7" x14ac:dyDescent="0.25">
      <c r="A8" s="5" t="s">
        <v>160</v>
      </c>
      <c r="B8" s="5" t="s">
        <v>161</v>
      </c>
      <c r="C8" s="23">
        <v>361000</v>
      </c>
      <c r="D8" s="24">
        <f t="shared" si="0"/>
        <v>72200</v>
      </c>
      <c r="E8" s="5" t="str">
        <f t="shared" si="1"/>
        <v>MON.SVGA 0,28 15" AOC 5GLR+ OSD - 361000</v>
      </c>
    </row>
    <row r="9" spans="1:7" x14ac:dyDescent="0.25">
      <c r="A9" s="5" t="s">
        <v>162</v>
      </c>
      <c r="B9" s="5" t="s">
        <v>163</v>
      </c>
      <c r="C9" s="23">
        <v>521000</v>
      </c>
      <c r="D9" s="24">
        <f t="shared" si="0"/>
        <v>104200</v>
      </c>
      <c r="E9" s="5" t="str">
        <f t="shared" si="1"/>
        <v>MON. 15" 0.23 CM500ET HITACHI - 521000</v>
      </c>
    </row>
    <row r="10" spans="1:7" x14ac:dyDescent="0.25">
      <c r="A10" s="5" t="s">
        <v>164</v>
      </c>
      <c r="B10" s="5" t="s">
        <v>165</v>
      </c>
      <c r="C10" s="23">
        <v>527000</v>
      </c>
      <c r="D10" s="24">
        <f t="shared" si="0"/>
        <v>105400</v>
      </c>
      <c r="E10" s="5" t="str">
        <f t="shared" si="1"/>
        <v>MON. 15" 0.28 A500 NEC - 527000</v>
      </c>
    </row>
    <row r="11" spans="1:7" x14ac:dyDescent="0.25">
      <c r="A11" s="5" t="s">
        <v>166</v>
      </c>
      <c r="B11" s="5" t="s">
        <v>167</v>
      </c>
      <c r="C11" s="23">
        <v>626000</v>
      </c>
      <c r="D11" s="24">
        <f t="shared" si="0"/>
        <v>125200</v>
      </c>
      <c r="E11" s="5" t="str">
        <f t="shared" si="1"/>
        <v>MON.SVGA 0,28 17" AOC 7VLR - 626000</v>
      </c>
    </row>
    <row r="12" spans="1:7" x14ac:dyDescent="0.25">
      <c r="A12" s="5" t="s">
        <v>168</v>
      </c>
      <c r="B12" s="5" t="s">
        <v>169</v>
      </c>
      <c r="C12" s="23">
        <v>656000</v>
      </c>
      <c r="D12" s="24">
        <f t="shared" si="0"/>
        <v>131200</v>
      </c>
      <c r="E12" s="5" t="str">
        <f t="shared" si="1"/>
        <v>MON. 15" 0.25 E500 NEC, Croma Clear - 656000</v>
      </c>
    </row>
    <row r="13" spans="1:7" x14ac:dyDescent="0.25">
      <c r="A13" s="5" t="s">
        <v>170</v>
      </c>
      <c r="B13" s="5" t="s">
        <v>171</v>
      </c>
      <c r="C13" s="23">
        <v>666000</v>
      </c>
      <c r="D13" s="24">
        <f t="shared" si="0"/>
        <v>133200</v>
      </c>
      <c r="E13" s="5" t="str">
        <f t="shared" si="1"/>
        <v>MON.SVGA 0,26 17" AOC 7GLR OSD - 666000</v>
      </c>
    </row>
    <row r="14" spans="1:7" x14ac:dyDescent="0.25">
      <c r="A14" s="5" t="s">
        <v>172</v>
      </c>
      <c r="B14" s="5" t="s">
        <v>173</v>
      </c>
      <c r="C14" s="23">
        <v>882000</v>
      </c>
      <c r="D14" s="24">
        <f t="shared" si="0"/>
        <v>176400</v>
      </c>
      <c r="E14" s="5" t="str">
        <f t="shared" si="1"/>
        <v>MON. 17" 0.28 A700 NEC - 882000</v>
      </c>
    </row>
    <row r="15" spans="1:7" x14ac:dyDescent="0.25">
      <c r="A15" s="5" t="s">
        <v>174</v>
      </c>
      <c r="B15" s="5" t="s">
        <v>175</v>
      </c>
      <c r="C15" s="23">
        <v>1108000</v>
      </c>
      <c r="D15" s="24">
        <f t="shared" si="0"/>
        <v>221600</v>
      </c>
      <c r="E15" s="5" t="str">
        <f t="shared" si="1"/>
        <v>MON. 17" 0.21 CM630ET HITACHI - 1108000</v>
      </c>
    </row>
    <row r="16" spans="1:7" x14ac:dyDescent="0.25">
      <c r="A16" s="5" t="s">
        <v>176</v>
      </c>
      <c r="B16" s="5" t="s">
        <v>177</v>
      </c>
      <c r="C16" s="23">
        <v>1316000</v>
      </c>
      <c r="D16" s="24">
        <f t="shared" si="0"/>
        <v>263200</v>
      </c>
      <c r="E16" s="5" t="str">
        <f t="shared" si="1"/>
        <v>MON. 17" 0.25 P750 NEC, Croma Clear - 1316000</v>
      </c>
    </row>
    <row r="17" spans="1:5" x14ac:dyDescent="0.25">
      <c r="A17" s="5" t="s">
        <v>178</v>
      </c>
      <c r="B17" s="5" t="s">
        <v>179</v>
      </c>
      <c r="C17" s="23">
        <v>1594000</v>
      </c>
      <c r="D17" s="24">
        <f t="shared" si="0"/>
        <v>318800</v>
      </c>
      <c r="E17" s="5" t="str">
        <f t="shared" si="1"/>
        <v>MON. 19" 0.22 CM751ET HITACHI - 1594000</v>
      </c>
    </row>
    <row r="18" spans="1:5" x14ac:dyDescent="0.25">
      <c r="A18" s="5" t="s">
        <v>180</v>
      </c>
      <c r="B18" s="5" t="s">
        <v>181</v>
      </c>
      <c r="C18" s="23">
        <v>2719000</v>
      </c>
      <c r="D18" s="24">
        <f t="shared" si="0"/>
        <v>543800</v>
      </c>
      <c r="E18" s="5" t="str">
        <f t="shared" si="1"/>
        <v>MON. 21" 0.21 CM802ETM HITACHI - 2719000</v>
      </c>
    </row>
    <row r="19" spans="1:5" x14ac:dyDescent="0.25">
      <c r="A19" s="5" t="s">
        <v>182</v>
      </c>
      <c r="C19" s="27"/>
      <c r="D19" s="24">
        <f t="shared" si="0"/>
        <v>0</v>
      </c>
      <c r="E19" s="5" t="str">
        <f t="shared" si="1"/>
        <v xml:space="preserve">MONITOR  LCD - </v>
      </c>
    </row>
    <row r="20" spans="1:5" x14ac:dyDescent="0.25">
      <c r="A20" s="5" t="s">
        <v>183</v>
      </c>
      <c r="B20" s="5" t="s">
        <v>184</v>
      </c>
      <c r="C20" s="23">
        <v>4092000</v>
      </c>
      <c r="D20" s="24">
        <f t="shared" si="0"/>
        <v>818400</v>
      </c>
      <c r="E20" s="5" t="str">
        <f t="shared" si="1"/>
        <v>MON. 14" LCD 0.28 LCD400V NEC - 4092000</v>
      </c>
    </row>
    <row r="21" spans="1:5" x14ac:dyDescent="0.25">
      <c r="A21" s="5" t="s">
        <v>185</v>
      </c>
      <c r="B21" s="5" t="s">
        <v>186</v>
      </c>
      <c r="C21" s="23">
        <v>13859000</v>
      </c>
      <c r="D21" s="24">
        <f t="shared" si="0"/>
        <v>2771800</v>
      </c>
      <c r="E21" s="5" t="str">
        <f t="shared" si="1"/>
        <v>MON. 20" LCD 0.31 LCD2000sf NEC - 13859000</v>
      </c>
    </row>
    <row r="22" spans="1:5" x14ac:dyDescent="0.25">
      <c r="A22" s="5" t="s">
        <v>187</v>
      </c>
      <c r="C22" s="27"/>
      <c r="D22" s="24">
        <f t="shared" si="0"/>
        <v>0</v>
      </c>
      <c r="E22" s="5" t="str">
        <f t="shared" si="1"/>
        <v xml:space="preserve">SCHEDE MADRI - </v>
      </c>
    </row>
    <row r="23" spans="1:5" x14ac:dyDescent="0.25">
      <c r="A23" s="5" t="s">
        <v>188</v>
      </c>
      <c r="B23" s="5" t="s">
        <v>189</v>
      </c>
      <c r="C23" s="23">
        <v>167000</v>
      </c>
      <c r="D23" s="24">
        <f t="shared" si="0"/>
        <v>33400</v>
      </c>
      <c r="E23" s="5" t="str">
        <f t="shared" si="1"/>
        <v>M/B ASUS SP97-V SVGA SHARE MEMORY - 167000</v>
      </c>
    </row>
    <row r="24" spans="1:5" x14ac:dyDescent="0.25">
      <c r="A24" s="5" t="s">
        <v>190</v>
      </c>
      <c r="B24" s="5" t="s">
        <v>191</v>
      </c>
      <c r="C24" s="23">
        <v>202000</v>
      </c>
      <c r="D24" s="24">
        <f t="shared" si="0"/>
        <v>40400</v>
      </c>
      <c r="E24" s="5" t="str">
        <f t="shared" si="1"/>
        <v>M/B ASUS TXP4 - 202000</v>
      </c>
    </row>
    <row r="25" spans="1:5" x14ac:dyDescent="0.25">
      <c r="A25" s="5" t="s">
        <v>192</v>
      </c>
      <c r="B25" s="5" t="s">
        <v>193</v>
      </c>
      <c r="C25" s="23">
        <v>203000</v>
      </c>
      <c r="D25" s="24">
        <f t="shared" si="0"/>
        <v>40600</v>
      </c>
      <c r="E25" s="5" t="str">
        <f t="shared" si="1"/>
        <v>M/B ASUS SP98AGP-X ATX - 203000</v>
      </c>
    </row>
    <row r="26" spans="1:5" x14ac:dyDescent="0.25">
      <c r="A26" s="5" t="s">
        <v>194</v>
      </c>
      <c r="B26" s="5" t="s">
        <v>191</v>
      </c>
      <c r="C26" s="23">
        <v>234000</v>
      </c>
      <c r="D26" s="24">
        <f t="shared" si="0"/>
        <v>46800</v>
      </c>
      <c r="E26" s="5" t="str">
        <f t="shared" si="1"/>
        <v>M/B ASUS TX-97 - E  - 234000</v>
      </c>
    </row>
    <row r="27" spans="1:5" x14ac:dyDescent="0.25">
      <c r="A27" s="5" t="s">
        <v>195</v>
      </c>
      <c r="B27" s="5" t="s">
        <v>196</v>
      </c>
      <c r="C27" s="23">
        <v>252000</v>
      </c>
      <c r="D27" s="24">
        <f t="shared" si="0"/>
        <v>50400</v>
      </c>
      <c r="E27" s="5" t="str">
        <f t="shared" si="1"/>
        <v>M/B ASUS TX-97  - 252000</v>
      </c>
    </row>
    <row r="28" spans="1:5" x14ac:dyDescent="0.25">
      <c r="A28" s="5" t="s">
        <v>197</v>
      </c>
      <c r="B28" s="5" t="s">
        <v>191</v>
      </c>
      <c r="C28" s="23">
        <v>259000</v>
      </c>
      <c r="D28" s="24">
        <f t="shared" si="0"/>
        <v>51800</v>
      </c>
      <c r="E28" s="5" t="str">
        <f t="shared" si="1"/>
        <v>M/B ASUS TX-97 - XE ATX NO AUDIO - 259000</v>
      </c>
    </row>
    <row r="29" spans="1:5" x14ac:dyDescent="0.25">
      <c r="A29" s="5" t="s">
        <v>198</v>
      </c>
      <c r="B29" s="5" t="s">
        <v>199</v>
      </c>
      <c r="C29" s="23">
        <v>269000</v>
      </c>
      <c r="D29" s="24">
        <f t="shared" si="0"/>
        <v>53800</v>
      </c>
      <c r="E29" s="5" t="str">
        <f t="shared" si="1"/>
        <v>M/B ASUS P2L97-B - 269000</v>
      </c>
    </row>
    <row r="30" spans="1:5" x14ac:dyDescent="0.25">
      <c r="A30" s="5" t="s">
        <v>200</v>
      </c>
      <c r="B30" s="5" t="s">
        <v>201</v>
      </c>
      <c r="C30" s="23">
        <v>271000</v>
      </c>
      <c r="D30" s="24">
        <f t="shared" si="0"/>
        <v>54200</v>
      </c>
      <c r="E30" s="5" t="str">
        <f t="shared" si="1"/>
        <v>M/B ASUS  P55T2P4 430HX 512K P5 - 271000</v>
      </c>
    </row>
    <row r="31" spans="1:5" x14ac:dyDescent="0.25">
      <c r="A31" s="5" t="s">
        <v>202</v>
      </c>
      <c r="B31" s="5" t="s">
        <v>203</v>
      </c>
      <c r="C31" s="23">
        <v>292000</v>
      </c>
      <c r="D31" s="24">
        <f t="shared" si="0"/>
        <v>58400</v>
      </c>
      <c r="E31" s="5" t="str">
        <f t="shared" si="1"/>
        <v>M/B ASUS P2L97 ATX - 292000</v>
      </c>
    </row>
    <row r="32" spans="1:5" x14ac:dyDescent="0.25">
      <c r="A32" s="5" t="s">
        <v>204</v>
      </c>
      <c r="B32" s="5" t="s">
        <v>205</v>
      </c>
      <c r="C32" s="23">
        <v>293000</v>
      </c>
      <c r="D32" s="24">
        <f t="shared" si="0"/>
        <v>58600</v>
      </c>
      <c r="E32" s="5" t="str">
        <f t="shared" si="1"/>
        <v>M/B ASUS XP55T2P4 512K ATX P5 - 293000</v>
      </c>
    </row>
    <row r="33" spans="1:5" x14ac:dyDescent="0.25">
      <c r="A33" s="5" t="s">
        <v>206</v>
      </c>
      <c r="B33" s="5" t="s">
        <v>191</v>
      </c>
      <c r="C33" s="23">
        <v>307000</v>
      </c>
      <c r="D33" s="24">
        <f t="shared" si="0"/>
        <v>61400</v>
      </c>
      <c r="E33" s="5" t="str">
        <f t="shared" si="1"/>
        <v>M/B ASUS TX-97 -XE ATX -CREATIVE VIBRA16 - 307000</v>
      </c>
    </row>
    <row r="34" spans="1:5" x14ac:dyDescent="0.25">
      <c r="A34" s="5" t="s">
        <v>207</v>
      </c>
      <c r="B34" s="5" t="s">
        <v>208</v>
      </c>
      <c r="C34" s="23">
        <v>440000</v>
      </c>
      <c r="D34" s="24">
        <f t="shared" si="0"/>
        <v>88000</v>
      </c>
      <c r="E34" s="5" t="str">
        <f t="shared" si="1"/>
        <v>M/B ASUS P2L97-A ATX+VGA AGP 4MB - 440000</v>
      </c>
    </row>
    <row r="35" spans="1:5" x14ac:dyDescent="0.25">
      <c r="A35" s="5" t="s">
        <v>209</v>
      </c>
      <c r="B35" s="5" t="s">
        <v>210</v>
      </c>
      <c r="C35" s="23">
        <v>487000</v>
      </c>
      <c r="D35" s="24">
        <f t="shared" si="0"/>
        <v>97400</v>
      </c>
      <c r="E35" s="5" t="str">
        <f t="shared" si="1"/>
        <v>M/B ASUS P2L97-S ADAPTEC ATX - 487000</v>
      </c>
    </row>
    <row r="36" spans="1:5" x14ac:dyDescent="0.25">
      <c r="A36" s="5" t="s">
        <v>211</v>
      </c>
      <c r="B36" s="5" t="s">
        <v>212</v>
      </c>
      <c r="C36" s="23">
        <v>566000</v>
      </c>
      <c r="D36" s="24">
        <f t="shared" si="0"/>
        <v>113200</v>
      </c>
      <c r="E36" s="5" t="str">
        <f t="shared" si="1"/>
        <v>M/B ASUS P65UP5+P55T2D 512K DUAL P5 - 566000</v>
      </c>
    </row>
    <row r="37" spans="1:5" x14ac:dyDescent="0.25">
      <c r="A37" s="5" t="s">
        <v>213</v>
      </c>
      <c r="B37" s="5" t="s">
        <v>210</v>
      </c>
      <c r="C37" s="23">
        <v>802000</v>
      </c>
      <c r="D37" s="24">
        <f t="shared" si="0"/>
        <v>160400</v>
      </c>
      <c r="E37" s="5" t="str">
        <f t="shared" si="1"/>
        <v>M/B ASUS P2L97-DS DUAL P II - 802000</v>
      </c>
    </row>
    <row r="38" spans="1:5" x14ac:dyDescent="0.25">
      <c r="A38" s="5" t="s">
        <v>214</v>
      </c>
      <c r="B38" s="5" t="s">
        <v>215</v>
      </c>
      <c r="C38" s="23">
        <v>1579000</v>
      </c>
      <c r="D38" s="24">
        <f t="shared" si="0"/>
        <v>315800</v>
      </c>
      <c r="E38" s="5" t="str">
        <f t="shared" si="1"/>
        <v>M/B ASUS P65UP8+PKND DUAL PII - 1579000</v>
      </c>
    </row>
    <row r="39" spans="1:5" x14ac:dyDescent="0.25">
      <c r="A39" s="5" t="s">
        <v>216</v>
      </c>
      <c r="C39" s="27"/>
      <c r="D39" s="24">
        <f t="shared" si="0"/>
        <v>0</v>
      </c>
      <c r="E39" s="5" t="str">
        <f t="shared" si="1"/>
        <v xml:space="preserve">SCHEDE VIDEO - </v>
      </c>
    </row>
    <row r="40" spans="1:5" x14ac:dyDescent="0.25">
      <c r="A40" s="5" t="s">
        <v>217</v>
      </c>
      <c r="B40" s="5" t="s">
        <v>218</v>
      </c>
      <c r="C40" s="23">
        <v>70000</v>
      </c>
      <c r="D40" s="24">
        <f t="shared" si="0"/>
        <v>14000</v>
      </c>
      <c r="E40" s="5" t="str">
        <f t="shared" si="1"/>
        <v>SVGA S3 3D PRO VIRGE 2MB - 70000</v>
      </c>
    </row>
    <row r="41" spans="1:5" x14ac:dyDescent="0.25">
      <c r="A41" s="5" t="s">
        <v>219</v>
      </c>
      <c r="B41" s="5" t="s">
        <v>220</v>
      </c>
      <c r="C41" s="23">
        <v>104000</v>
      </c>
      <c r="D41" s="24">
        <f t="shared" si="0"/>
        <v>20800</v>
      </c>
      <c r="E41" s="5" t="str">
        <f t="shared" si="1"/>
        <v>CREATIVE ECLIPSE 4MB - 104000</v>
      </c>
    </row>
    <row r="42" spans="1:5" x14ac:dyDescent="0.25">
      <c r="A42" s="5" t="s">
        <v>221</v>
      </c>
      <c r="B42" s="5" t="s">
        <v>222</v>
      </c>
      <c r="C42" s="23">
        <v>127000</v>
      </c>
      <c r="D42" s="24">
        <f t="shared" si="0"/>
        <v>25400</v>
      </c>
      <c r="E42" s="5" t="str">
        <f t="shared" si="1"/>
        <v>ADD-ON MATROX m3D 4MB - 127000</v>
      </c>
    </row>
    <row r="43" spans="1:5" x14ac:dyDescent="0.25">
      <c r="A43" s="5" t="s">
        <v>223</v>
      </c>
      <c r="B43" s="5" t="s">
        <v>224</v>
      </c>
      <c r="C43" s="23">
        <v>162000</v>
      </c>
      <c r="D43" s="24">
        <f t="shared" si="0"/>
        <v>32400</v>
      </c>
      <c r="E43" s="5" t="str">
        <f t="shared" si="1"/>
        <v>ASUS 3DP-V264GT2 4MB TV-OUT - 162000</v>
      </c>
    </row>
    <row r="44" spans="1:5" x14ac:dyDescent="0.25">
      <c r="A44" s="5" t="s">
        <v>225</v>
      </c>
      <c r="B44" s="5" t="s">
        <v>226</v>
      </c>
      <c r="C44" s="23">
        <v>179000</v>
      </c>
      <c r="D44" s="24">
        <f t="shared" si="0"/>
        <v>35800</v>
      </c>
      <c r="E44" s="5" t="str">
        <f t="shared" si="1"/>
        <v>SVGA MYSTIQUE 220 "BULK" 4MB - 179000</v>
      </c>
    </row>
    <row r="45" spans="1:5" x14ac:dyDescent="0.25">
      <c r="A45" s="5" t="s">
        <v>227</v>
      </c>
      <c r="B45" s="5" t="s">
        <v>228</v>
      </c>
      <c r="C45" s="23">
        <v>186000</v>
      </c>
      <c r="D45" s="24">
        <f t="shared" si="0"/>
        <v>37200</v>
      </c>
      <c r="E45" s="5" t="str">
        <f t="shared" si="1"/>
        <v>ASUS 3DP-V385GX2 4MB TV-OUT  - 186000</v>
      </c>
    </row>
    <row r="46" spans="1:5" x14ac:dyDescent="0.25">
      <c r="A46" s="5" t="s">
        <v>229</v>
      </c>
      <c r="B46" s="5" t="s">
        <v>228</v>
      </c>
      <c r="C46" s="23">
        <v>186000</v>
      </c>
      <c r="D46" s="24">
        <f t="shared" si="0"/>
        <v>37200</v>
      </c>
      <c r="E46" s="5" t="str">
        <f t="shared" si="1"/>
        <v>ASUS V385GX2 AGP 4MB TV-OUT - 186000</v>
      </c>
    </row>
    <row r="47" spans="1:5" x14ac:dyDescent="0.25">
      <c r="A47" s="5" t="s">
        <v>230</v>
      </c>
      <c r="B47" s="5" t="s">
        <v>231</v>
      </c>
      <c r="C47" s="23">
        <v>203000</v>
      </c>
      <c r="D47" s="24">
        <f t="shared" si="0"/>
        <v>40600</v>
      </c>
      <c r="E47" s="5" t="str">
        <f t="shared" si="1"/>
        <v>CREATIVE GRAPHIC EXXTREME 4MB - 203000</v>
      </c>
    </row>
    <row r="48" spans="1:5" x14ac:dyDescent="0.25">
      <c r="A48" s="5" t="s">
        <v>232</v>
      </c>
      <c r="B48" s="5" t="s">
        <v>226</v>
      </c>
      <c r="C48" s="23">
        <v>212000</v>
      </c>
      <c r="D48" s="24">
        <f t="shared" si="0"/>
        <v>42400</v>
      </c>
      <c r="E48" s="5" t="str">
        <f t="shared" si="1"/>
        <v>SVGA MYSTIQUE 220  4MB - 212000</v>
      </c>
    </row>
    <row r="49" spans="1:5" x14ac:dyDescent="0.25">
      <c r="A49" s="5" t="s">
        <v>233</v>
      </c>
      <c r="B49" s="5" t="s">
        <v>234</v>
      </c>
      <c r="C49" s="23">
        <v>222000</v>
      </c>
      <c r="D49" s="24">
        <f t="shared" si="0"/>
        <v>44400</v>
      </c>
      <c r="E49" s="5" t="str">
        <f t="shared" si="1"/>
        <v>SVGA ACC. 3D/FX VOODO RUSH 4MB - 222000</v>
      </c>
    </row>
    <row r="50" spans="1:5" x14ac:dyDescent="0.25">
      <c r="A50" s="5" t="s">
        <v>235</v>
      </c>
      <c r="B50" s="5" t="s">
        <v>236</v>
      </c>
      <c r="C50" s="23">
        <v>245000</v>
      </c>
      <c r="D50" s="24">
        <f t="shared" si="0"/>
        <v>49000</v>
      </c>
      <c r="E50" s="5" t="str">
        <f t="shared" si="1"/>
        <v>SVGA ACC. 3D/FX VOODO RUSH 6MB - 245000</v>
      </c>
    </row>
    <row r="51" spans="1:5" x14ac:dyDescent="0.25">
      <c r="A51" s="5" t="s">
        <v>237</v>
      </c>
      <c r="B51" s="5" t="s">
        <v>238</v>
      </c>
      <c r="C51" s="23">
        <v>251000</v>
      </c>
      <c r="D51" s="24">
        <f t="shared" si="0"/>
        <v>50200</v>
      </c>
      <c r="E51" s="5" t="str">
        <f t="shared" si="1"/>
        <v>RAINBOW R. TV - 251000</v>
      </c>
    </row>
    <row r="52" spans="1:5" x14ac:dyDescent="0.25">
      <c r="A52" s="5" t="s">
        <v>239</v>
      </c>
      <c r="B52" s="5" t="s">
        <v>240</v>
      </c>
      <c r="C52" s="23">
        <v>257000</v>
      </c>
      <c r="D52" s="24">
        <f t="shared" si="0"/>
        <v>51400</v>
      </c>
      <c r="E52" s="5" t="str">
        <f t="shared" si="1"/>
        <v>ASUS 3D EXPLORER AGP 4MB TV-OUT - 257000</v>
      </c>
    </row>
    <row r="53" spans="1:5" x14ac:dyDescent="0.25">
      <c r="A53" s="5" t="s">
        <v>241</v>
      </c>
      <c r="B53" s="5" t="s">
        <v>240</v>
      </c>
      <c r="C53" s="23">
        <v>269000</v>
      </c>
      <c r="D53" s="24">
        <f t="shared" si="0"/>
        <v>53800</v>
      </c>
      <c r="E53" s="5" t="str">
        <f t="shared" si="1"/>
        <v>ASUS 3D EXPLORER PCI 4MB TV-OUT - 269000</v>
      </c>
    </row>
    <row r="54" spans="1:5" x14ac:dyDescent="0.25">
      <c r="A54" s="5" t="s">
        <v>242</v>
      </c>
      <c r="B54" s="5" t="s">
        <v>243</v>
      </c>
      <c r="C54" s="23">
        <v>314000</v>
      </c>
      <c r="D54" s="24">
        <f t="shared" si="0"/>
        <v>62800</v>
      </c>
      <c r="E54" s="5" t="str">
        <f t="shared" si="1"/>
        <v>SVGA MILLENNIUM II 4MB "BULK" - 314000</v>
      </c>
    </row>
    <row r="55" spans="1:5" x14ac:dyDescent="0.25">
      <c r="A55" s="5" t="s">
        <v>244</v>
      </c>
      <c r="B55" s="5" t="s">
        <v>245</v>
      </c>
      <c r="C55" s="23">
        <v>325000</v>
      </c>
      <c r="D55" s="24">
        <f t="shared" si="0"/>
        <v>65000</v>
      </c>
      <c r="E55" s="5" t="str">
        <f t="shared" si="1"/>
        <v>SVGA MILLENNIUM II 4MB AGP - 325000</v>
      </c>
    </row>
    <row r="56" spans="1:5" x14ac:dyDescent="0.25">
      <c r="A56" s="5" t="s">
        <v>246</v>
      </c>
      <c r="B56" s="5" t="s">
        <v>247</v>
      </c>
      <c r="C56" s="23">
        <v>347000</v>
      </c>
      <c r="D56" s="24">
        <f t="shared" si="0"/>
        <v>69400</v>
      </c>
      <c r="E56" s="5" t="str">
        <f t="shared" si="1"/>
        <v>RAINBOW R. STUDIO - 347000</v>
      </c>
    </row>
    <row r="57" spans="1:5" x14ac:dyDescent="0.25">
      <c r="A57" s="5" t="s">
        <v>248</v>
      </c>
      <c r="B57" s="5" t="s">
        <v>243</v>
      </c>
      <c r="C57" s="23">
        <v>369000</v>
      </c>
      <c r="D57" s="24">
        <f t="shared" si="0"/>
        <v>73800</v>
      </c>
      <c r="E57" s="5" t="str">
        <f t="shared" si="1"/>
        <v>SVGA MILLENNIUM II 4MB - 369000</v>
      </c>
    </row>
    <row r="58" spans="1:5" x14ac:dyDescent="0.25">
      <c r="A58" s="5" t="s">
        <v>249</v>
      </c>
      <c r="B58" s="5" t="s">
        <v>250</v>
      </c>
      <c r="C58" s="23">
        <v>402000</v>
      </c>
      <c r="D58" s="24">
        <f t="shared" si="0"/>
        <v>80400</v>
      </c>
      <c r="E58" s="5" t="str">
        <f t="shared" si="1"/>
        <v>CREATIVE VOODO-2 8MB Add-on - 402000</v>
      </c>
    </row>
    <row r="59" spans="1:5" x14ac:dyDescent="0.25">
      <c r="A59" s="5" t="s">
        <v>251</v>
      </c>
      <c r="B59" s="5" t="s">
        <v>243</v>
      </c>
      <c r="C59" s="23">
        <v>471000</v>
      </c>
      <c r="D59" s="24">
        <f t="shared" si="0"/>
        <v>94200</v>
      </c>
      <c r="E59" s="5" t="str">
        <f t="shared" si="1"/>
        <v>SVGA MILLENNIUM II 8MB "BULK" - 471000</v>
      </c>
    </row>
    <row r="60" spans="1:5" x14ac:dyDescent="0.25">
      <c r="A60" s="5" t="s">
        <v>252</v>
      </c>
      <c r="B60" s="5" t="s">
        <v>245</v>
      </c>
      <c r="C60" s="23">
        <v>476000</v>
      </c>
      <c r="D60" s="24">
        <f t="shared" si="0"/>
        <v>95200</v>
      </c>
      <c r="E60" s="5" t="str">
        <f t="shared" si="1"/>
        <v>SVGA MILLENNIUM II 8MB AGP - 476000</v>
      </c>
    </row>
    <row r="61" spans="1:5" x14ac:dyDescent="0.25">
      <c r="A61" s="5" t="s">
        <v>253</v>
      </c>
      <c r="B61" s="5" t="s">
        <v>250</v>
      </c>
      <c r="C61" s="23">
        <v>492000</v>
      </c>
      <c r="D61" s="24">
        <f t="shared" si="0"/>
        <v>98400</v>
      </c>
      <c r="E61" s="5" t="str">
        <f t="shared" si="1"/>
        <v>CREATIVE VOODO-2 12MB Add-on - 492000</v>
      </c>
    </row>
    <row r="62" spans="1:5" x14ac:dyDescent="0.25">
      <c r="A62" s="5" t="s">
        <v>254</v>
      </c>
      <c r="B62" s="5" t="s">
        <v>255</v>
      </c>
      <c r="C62" s="23">
        <v>531000</v>
      </c>
      <c r="D62" s="24">
        <f t="shared" si="0"/>
        <v>106200</v>
      </c>
      <c r="E62" s="5" t="str">
        <f t="shared" si="1"/>
        <v>VIDEO &amp; GRAPHIC KIT - 531000</v>
      </c>
    </row>
    <row r="63" spans="1:5" x14ac:dyDescent="0.25">
      <c r="A63" s="5" t="s">
        <v>256</v>
      </c>
      <c r="B63" s="5" t="s">
        <v>243</v>
      </c>
      <c r="C63" s="23">
        <v>552000</v>
      </c>
      <c r="D63" s="24">
        <f t="shared" si="0"/>
        <v>110400</v>
      </c>
      <c r="E63" s="5" t="str">
        <f t="shared" si="1"/>
        <v>SVGA MILLENNIUM II 8MB - 552000</v>
      </c>
    </row>
    <row r="64" spans="1:5" x14ac:dyDescent="0.25">
      <c r="A64" s="5" t="s">
        <v>257</v>
      </c>
      <c r="B64" s="5" t="s">
        <v>258</v>
      </c>
      <c r="C64" s="23">
        <v>1487000</v>
      </c>
      <c r="D64" s="24">
        <f t="shared" si="0"/>
        <v>297400</v>
      </c>
      <c r="E64" s="5" t="str">
        <f t="shared" si="1"/>
        <v>ASUS 3DP- V500TX 16MB Work.Prof.3d - 1487000</v>
      </c>
    </row>
    <row r="65" spans="1:5" x14ac:dyDescent="0.25">
      <c r="A65" s="5" t="s">
        <v>259</v>
      </c>
      <c r="C65" s="27"/>
      <c r="D65" s="24">
        <f t="shared" si="0"/>
        <v>0</v>
      </c>
      <c r="E65" s="5" t="str">
        <f t="shared" si="1"/>
        <v xml:space="preserve">SCHEDE I/O - </v>
      </c>
    </row>
    <row r="66" spans="1:5" x14ac:dyDescent="0.25">
      <c r="A66" s="5" t="s">
        <v>260</v>
      </c>
      <c r="B66" s="5" t="s">
        <v>261</v>
      </c>
      <c r="C66" s="23">
        <v>101000</v>
      </c>
      <c r="D66" s="24">
        <f t="shared" si="0"/>
        <v>20200</v>
      </c>
      <c r="E66" s="5" t="str">
        <f t="shared" si="1"/>
        <v>Contr. PCI SCSI - 101000</v>
      </c>
    </row>
    <row r="67" spans="1:5" x14ac:dyDescent="0.25">
      <c r="A67" s="5" t="s">
        <v>262</v>
      </c>
      <c r="B67" s="5" t="s">
        <v>263</v>
      </c>
      <c r="C67" s="23">
        <v>38000</v>
      </c>
      <c r="D67" s="24">
        <f t="shared" si="0"/>
        <v>7600</v>
      </c>
      <c r="E67" s="5" t="str">
        <f t="shared" si="1"/>
        <v>Contr. PCI EIDE - 38000</v>
      </c>
    </row>
    <row r="68" spans="1:5" x14ac:dyDescent="0.25">
      <c r="A68" s="5" t="s">
        <v>264</v>
      </c>
      <c r="B68" s="5" t="s">
        <v>265</v>
      </c>
      <c r="C68" s="23">
        <v>137000</v>
      </c>
      <c r="D68" s="24">
        <f t="shared" si="0"/>
        <v>27400</v>
      </c>
      <c r="E68" s="5" t="str">
        <f t="shared" si="1"/>
        <v>Contr. PCI SC200 SCSI-2 - 137000</v>
      </c>
    </row>
    <row r="69" spans="1:5" x14ac:dyDescent="0.25">
      <c r="A69" s="5" t="s">
        <v>266</v>
      </c>
      <c r="B69" s="5" t="s">
        <v>267</v>
      </c>
      <c r="C69" s="23">
        <v>222000</v>
      </c>
      <c r="D69" s="24">
        <f t="shared" ref="D69:D132" si="2">+C69*IVATOT</f>
        <v>44400</v>
      </c>
      <c r="E69" s="5" t="str">
        <f t="shared" si="1"/>
        <v>Contr. PCI SC875 Wide SCSI, SCSI-2 - 222000</v>
      </c>
    </row>
    <row r="70" spans="1:5" x14ac:dyDescent="0.25">
      <c r="A70" s="5" t="s">
        <v>268</v>
      </c>
      <c r="B70" s="5" t="s">
        <v>269</v>
      </c>
      <c r="C70" s="23">
        <v>501000</v>
      </c>
      <c r="D70" s="24">
        <f t="shared" si="2"/>
        <v>100200</v>
      </c>
      <c r="E70" s="5" t="str">
        <f t="shared" ref="E70:E133" si="3">+A70&amp;" - "&amp;C70</f>
        <v>Contr. PCI AHA 2940AU SCSI-2 - 501000</v>
      </c>
    </row>
    <row r="71" spans="1:5" x14ac:dyDescent="0.25">
      <c r="A71" s="5" t="s">
        <v>270</v>
      </c>
      <c r="B71" s="5" t="s">
        <v>271</v>
      </c>
      <c r="C71" s="23">
        <v>428000</v>
      </c>
      <c r="D71" s="24">
        <f t="shared" si="2"/>
        <v>85600</v>
      </c>
      <c r="E71" s="5" t="str">
        <f t="shared" si="3"/>
        <v>Contr. PCI AHA 2940UW Wide SCSI OEM - 428000</v>
      </c>
    </row>
    <row r="72" spans="1:5" x14ac:dyDescent="0.25">
      <c r="A72" s="5" t="s">
        <v>272</v>
      </c>
      <c r="B72" s="5" t="s">
        <v>273</v>
      </c>
      <c r="C72" s="23">
        <v>561000</v>
      </c>
      <c r="D72" s="24">
        <f t="shared" si="2"/>
        <v>112200</v>
      </c>
      <c r="E72" s="5" t="str">
        <f t="shared" si="3"/>
        <v>Contr. PCI AHA 2940UW Wide SCSI - 561000</v>
      </c>
    </row>
    <row r="73" spans="1:5" x14ac:dyDescent="0.25">
      <c r="A73" s="5" t="s">
        <v>274</v>
      </c>
      <c r="B73" s="5" t="s">
        <v>275</v>
      </c>
      <c r="C73" s="23">
        <v>1578000</v>
      </c>
      <c r="D73" s="24">
        <f t="shared" si="2"/>
        <v>315600</v>
      </c>
      <c r="E73" s="5" t="str">
        <f t="shared" si="3"/>
        <v>Contr.PCI DA2100 Dual Wide SCSI - 1578000</v>
      </c>
    </row>
    <row r="74" spans="1:5" x14ac:dyDescent="0.25">
      <c r="A74" s="5" t="s">
        <v>276</v>
      </c>
      <c r="B74" s="5" t="s">
        <v>277</v>
      </c>
      <c r="C74" s="23">
        <v>34000</v>
      </c>
      <c r="D74" s="24">
        <f t="shared" si="2"/>
        <v>6800</v>
      </c>
      <c r="E74" s="5" t="str">
        <f t="shared" si="3"/>
        <v>Scheda 2 porte seriali, 1 porta parallela - 34000</v>
      </c>
    </row>
    <row r="75" spans="1:5" x14ac:dyDescent="0.25">
      <c r="A75" s="5" t="s">
        <v>278</v>
      </c>
      <c r="B75" s="5" t="s">
        <v>279</v>
      </c>
      <c r="C75" s="23">
        <v>20000</v>
      </c>
      <c r="D75" s="24">
        <f t="shared" si="2"/>
        <v>4000</v>
      </c>
      <c r="E75" s="5" t="str">
        <f t="shared" si="3"/>
        <v>Scheda singola seriale - 20000</v>
      </c>
    </row>
    <row r="76" spans="1:5" x14ac:dyDescent="0.25">
      <c r="A76" s="5" t="s">
        <v>280</v>
      </c>
      <c r="B76" s="5" t="s">
        <v>279</v>
      </c>
      <c r="C76" s="23">
        <v>23000</v>
      </c>
      <c r="D76" s="24">
        <f t="shared" si="2"/>
        <v>4600</v>
      </c>
      <c r="E76" s="5" t="str">
        <f t="shared" si="3"/>
        <v>Scheda doppia seriale - 23000</v>
      </c>
    </row>
    <row r="77" spans="1:5" x14ac:dyDescent="0.25">
      <c r="A77" s="5" t="s">
        <v>281</v>
      </c>
      <c r="C77" s="23">
        <v>98000</v>
      </c>
      <c r="D77" s="24">
        <f t="shared" si="2"/>
        <v>19600</v>
      </c>
      <c r="E77" s="5" t="str">
        <f t="shared" si="3"/>
        <v>Scheda 4 porte seriali - 98000</v>
      </c>
    </row>
    <row r="78" spans="1:5" x14ac:dyDescent="0.25">
      <c r="A78" s="5" t="s">
        <v>282</v>
      </c>
      <c r="C78" s="23">
        <v>251000</v>
      </c>
      <c r="D78" s="24">
        <f t="shared" si="2"/>
        <v>50200</v>
      </c>
      <c r="E78" s="5" t="str">
        <f t="shared" si="3"/>
        <v>Scheda 8 porte seriali - 251000</v>
      </c>
    </row>
    <row r="79" spans="1:5" x14ac:dyDescent="0.25">
      <c r="A79" s="5" t="s">
        <v>283</v>
      </c>
      <c r="C79" s="23">
        <v>15000</v>
      </c>
      <c r="D79" s="24">
        <f t="shared" si="2"/>
        <v>3000</v>
      </c>
      <c r="E79" s="5" t="str">
        <f t="shared" si="3"/>
        <v>Scheda singola parallela - 15000</v>
      </c>
    </row>
    <row r="80" spans="1:5" x14ac:dyDescent="0.25">
      <c r="A80" s="5" t="s">
        <v>284</v>
      </c>
      <c r="C80" s="23">
        <v>14000</v>
      </c>
      <c r="D80" s="24">
        <f t="shared" si="2"/>
        <v>2800</v>
      </c>
      <c r="E80" s="5" t="str">
        <f t="shared" si="3"/>
        <v>Scheda 2 porte joystick - 14000</v>
      </c>
    </row>
    <row r="81" spans="1:5" x14ac:dyDescent="0.25">
      <c r="A81" s="5" t="s">
        <v>285</v>
      </c>
      <c r="C81" s="27"/>
      <c r="D81" s="24">
        <f t="shared" si="2"/>
        <v>0</v>
      </c>
      <c r="E81" s="5" t="str">
        <f t="shared" si="3"/>
        <v xml:space="preserve">HARD DISK - </v>
      </c>
    </row>
    <row r="82" spans="1:5" x14ac:dyDescent="0.25">
      <c r="A82" s="5" t="s">
        <v>286</v>
      </c>
      <c r="B82" s="5" t="s">
        <v>287</v>
      </c>
      <c r="C82" s="23">
        <v>399000</v>
      </c>
      <c r="D82" s="24">
        <f t="shared" si="2"/>
        <v>79800</v>
      </c>
      <c r="E82" s="5" t="str">
        <f t="shared" si="3"/>
        <v>HARD DISK 2.5"  2,1GB U.Dma - 399000</v>
      </c>
    </row>
    <row r="83" spans="1:5" x14ac:dyDescent="0.25">
      <c r="A83" s="5" t="s">
        <v>288</v>
      </c>
      <c r="B83" s="5" t="s">
        <v>289</v>
      </c>
      <c r="C83" s="23">
        <v>259000</v>
      </c>
      <c r="D83" s="24">
        <f t="shared" si="2"/>
        <v>51800</v>
      </c>
      <c r="E83" s="5" t="str">
        <f t="shared" si="3"/>
        <v>HD 2,1 GB Ultra DMA 5400rpm - 259000</v>
      </c>
    </row>
    <row r="84" spans="1:5" x14ac:dyDescent="0.25">
      <c r="A84" s="5" t="s">
        <v>290</v>
      </c>
      <c r="B84" s="5" t="s">
        <v>289</v>
      </c>
      <c r="C84" s="23">
        <v>324000</v>
      </c>
      <c r="D84" s="24">
        <f t="shared" si="2"/>
        <v>64800</v>
      </c>
      <c r="E84" s="5" t="str">
        <f t="shared" si="3"/>
        <v>HD 3,2 GB Ultra DMA 5400rpm - 324000</v>
      </c>
    </row>
    <row r="85" spans="1:5" x14ac:dyDescent="0.25">
      <c r="A85" s="5" t="s">
        <v>291</v>
      </c>
      <c r="B85" s="5" t="s">
        <v>289</v>
      </c>
      <c r="C85" s="23">
        <v>378000</v>
      </c>
      <c r="D85" s="24">
        <f t="shared" si="2"/>
        <v>75600</v>
      </c>
      <c r="E85" s="5" t="str">
        <f t="shared" si="3"/>
        <v>HD 4,3 GB Ultra DMA 5400rpm - 378000</v>
      </c>
    </row>
    <row r="86" spans="1:5" x14ac:dyDescent="0.25">
      <c r="A86" s="5" t="s">
        <v>292</v>
      </c>
      <c r="B86" s="5" t="s">
        <v>289</v>
      </c>
      <c r="C86" s="23">
        <v>469000</v>
      </c>
      <c r="D86" s="24">
        <f t="shared" si="2"/>
        <v>93800</v>
      </c>
      <c r="E86" s="5" t="str">
        <f t="shared" si="3"/>
        <v>HD 5,2 GB Ultra DMA 5400rpm - 469000</v>
      </c>
    </row>
    <row r="87" spans="1:5" x14ac:dyDescent="0.25">
      <c r="A87" s="5" t="s">
        <v>293</v>
      </c>
      <c r="B87" s="5" t="s">
        <v>289</v>
      </c>
      <c r="C87" s="23">
        <v>556000</v>
      </c>
      <c r="D87" s="24">
        <f t="shared" si="2"/>
        <v>111200</v>
      </c>
      <c r="E87" s="5" t="str">
        <f t="shared" si="3"/>
        <v>HD 6,4 GB Ultra DMA 5400rpm - 556000</v>
      </c>
    </row>
    <row r="88" spans="1:5" x14ac:dyDescent="0.25">
      <c r="A88" s="5" t="s">
        <v>294</v>
      </c>
      <c r="B88" s="5" t="s">
        <v>295</v>
      </c>
      <c r="C88" s="23">
        <v>476000</v>
      </c>
      <c r="D88" s="24">
        <f t="shared" si="2"/>
        <v>95200</v>
      </c>
      <c r="E88" s="5" t="str">
        <f t="shared" si="3"/>
        <v>HD 2 GB SCSI III 5400 rpm - 476000</v>
      </c>
    </row>
    <row r="89" spans="1:5" x14ac:dyDescent="0.25">
      <c r="A89" s="5" t="s">
        <v>296</v>
      </c>
      <c r="B89" s="5" t="s">
        <v>295</v>
      </c>
      <c r="C89" s="23">
        <v>477000</v>
      </c>
      <c r="D89" s="24">
        <f t="shared" si="2"/>
        <v>95400</v>
      </c>
      <c r="E89" s="5" t="str">
        <f t="shared" si="3"/>
        <v>HD 3,2 GB SCSI III 5400rpm - 477000</v>
      </c>
    </row>
    <row r="90" spans="1:5" x14ac:dyDescent="0.25">
      <c r="A90" s="5" t="s">
        <v>297</v>
      </c>
      <c r="B90" s="5" t="s">
        <v>295</v>
      </c>
      <c r="C90" s="23">
        <v>556000</v>
      </c>
      <c r="D90" s="24">
        <f t="shared" si="2"/>
        <v>111200</v>
      </c>
      <c r="E90" s="5" t="str">
        <f t="shared" si="3"/>
        <v>HD 4,3 GB SCSI 5400 rpm - 556000</v>
      </c>
    </row>
    <row r="91" spans="1:5" x14ac:dyDescent="0.25">
      <c r="A91" s="5" t="s">
        <v>298</v>
      </c>
      <c r="B91" s="5" t="s">
        <v>299</v>
      </c>
      <c r="C91" s="23">
        <v>695000</v>
      </c>
      <c r="D91" s="24">
        <f t="shared" si="2"/>
        <v>139000</v>
      </c>
      <c r="E91" s="5" t="str">
        <f t="shared" si="3"/>
        <v>HD 4,5 GB SCSI ULTRA WIDE 7200rpm - 695000</v>
      </c>
    </row>
    <row r="92" spans="1:5" x14ac:dyDescent="0.25">
      <c r="A92" s="5" t="s">
        <v>300</v>
      </c>
      <c r="B92" s="5" t="s">
        <v>301</v>
      </c>
      <c r="C92" s="23">
        <v>1279000</v>
      </c>
      <c r="D92" s="24">
        <f t="shared" si="2"/>
        <v>255800</v>
      </c>
      <c r="E92" s="5" t="str">
        <f t="shared" si="3"/>
        <v>HD 4,5 GB SCSI ULTRA WIDE 10.000rpm - 1279000</v>
      </c>
    </row>
    <row r="93" spans="1:5" x14ac:dyDescent="0.25">
      <c r="A93" s="5" t="s">
        <v>302</v>
      </c>
      <c r="B93" s="5" t="s">
        <v>303</v>
      </c>
      <c r="C93" s="23">
        <v>35000</v>
      </c>
      <c r="D93" s="24">
        <f t="shared" si="2"/>
        <v>7000</v>
      </c>
      <c r="E93" s="5" t="str">
        <f t="shared" si="3"/>
        <v>FDD 1,44MB - 35000</v>
      </c>
    </row>
    <row r="94" spans="1:5" x14ac:dyDescent="0.25">
      <c r="A94" s="5" t="s">
        <v>304</v>
      </c>
      <c r="B94" s="5" t="s">
        <v>305</v>
      </c>
      <c r="C94" s="23">
        <v>175000</v>
      </c>
      <c r="D94" s="24">
        <f t="shared" si="2"/>
        <v>35000</v>
      </c>
      <c r="E94" s="5" t="str">
        <f t="shared" si="3"/>
        <v>FLOPPY DRIVE 120MB - 175000</v>
      </c>
    </row>
    <row r="95" spans="1:5" x14ac:dyDescent="0.25">
      <c r="A95" s="5" t="s">
        <v>306</v>
      </c>
      <c r="B95" s="5" t="s">
        <v>307</v>
      </c>
      <c r="C95" s="23">
        <v>272000</v>
      </c>
      <c r="D95" s="24">
        <f t="shared" si="2"/>
        <v>54400</v>
      </c>
      <c r="E95" s="5" t="str">
        <f t="shared" si="3"/>
        <v>ZIP DRIVE 100MB PARALL. - 272000</v>
      </c>
    </row>
    <row r="96" spans="1:5" x14ac:dyDescent="0.25">
      <c r="A96" s="5" t="s">
        <v>308</v>
      </c>
      <c r="B96" s="5" t="s">
        <v>307</v>
      </c>
      <c r="C96" s="23">
        <v>198000</v>
      </c>
      <c r="D96" s="24">
        <f t="shared" si="2"/>
        <v>39600</v>
      </c>
      <c r="E96" s="5" t="str">
        <f t="shared" si="3"/>
        <v>ZIP ATAPI 100MB INTERNO - 198000</v>
      </c>
    </row>
    <row r="97" spans="1:5" x14ac:dyDescent="0.25">
      <c r="A97" s="5" t="s">
        <v>309</v>
      </c>
      <c r="B97" s="5" t="s">
        <v>307</v>
      </c>
      <c r="C97" s="23">
        <v>290000</v>
      </c>
      <c r="D97" s="24">
        <f t="shared" si="2"/>
        <v>58000</v>
      </c>
      <c r="E97" s="5" t="str">
        <f t="shared" si="3"/>
        <v>ZIP DRIVE 100MB SCSI - 290000</v>
      </c>
    </row>
    <row r="98" spans="1:5" x14ac:dyDescent="0.25">
      <c r="A98" s="5" t="s">
        <v>310</v>
      </c>
      <c r="B98" s="5" t="s">
        <v>307</v>
      </c>
      <c r="C98" s="23">
        <v>589000</v>
      </c>
      <c r="D98" s="24">
        <f t="shared" si="2"/>
        <v>117800</v>
      </c>
      <c r="E98" s="5" t="str">
        <f t="shared" si="3"/>
        <v>JAZ DRIVE 1GB INT. - 589000</v>
      </c>
    </row>
    <row r="99" spans="1:5" x14ac:dyDescent="0.25">
      <c r="A99" s="5" t="s">
        <v>311</v>
      </c>
      <c r="B99" s="5" t="s">
        <v>307</v>
      </c>
      <c r="C99" s="23">
        <v>743000</v>
      </c>
      <c r="D99" s="24">
        <f t="shared" si="2"/>
        <v>148600</v>
      </c>
      <c r="E99" s="5" t="str">
        <f t="shared" si="3"/>
        <v>JAZ DRIVE 1GB EXT. - 743000</v>
      </c>
    </row>
    <row r="100" spans="1:5" x14ac:dyDescent="0.25">
      <c r="A100" s="5" t="s">
        <v>312</v>
      </c>
      <c r="B100" s="5" t="s">
        <v>279</v>
      </c>
      <c r="C100" s="23">
        <v>271000</v>
      </c>
      <c r="D100" s="24">
        <f t="shared" si="2"/>
        <v>54200</v>
      </c>
      <c r="E100" s="5" t="str">
        <f t="shared" si="3"/>
        <v>KIT 10  CARTUCCE ZIP DRIVE - 271000</v>
      </c>
    </row>
    <row r="101" spans="1:5" x14ac:dyDescent="0.25">
      <c r="A101" s="5" t="s">
        <v>313</v>
      </c>
      <c r="B101" s="5" t="s">
        <v>279</v>
      </c>
      <c r="C101" s="23">
        <v>632000</v>
      </c>
      <c r="D101" s="24">
        <f t="shared" si="2"/>
        <v>126400</v>
      </c>
      <c r="E101" s="5" t="str">
        <f t="shared" si="3"/>
        <v>KIT 3 CARTUCCE JAZ DRIVE - 632000</v>
      </c>
    </row>
    <row r="102" spans="1:5" x14ac:dyDescent="0.25">
      <c r="A102" s="5" t="s">
        <v>314</v>
      </c>
      <c r="B102" s="5" t="s">
        <v>315</v>
      </c>
      <c r="C102" s="23">
        <v>90000</v>
      </c>
      <c r="D102" s="24">
        <f t="shared" si="2"/>
        <v>18000</v>
      </c>
      <c r="E102" s="5" t="str">
        <f t="shared" si="3"/>
        <v>KIT 3 CARTUCCE 120MB 3M - 90000</v>
      </c>
    </row>
    <row r="103" spans="1:5" x14ac:dyDescent="0.25">
      <c r="A103" s="5" t="s">
        <v>316</v>
      </c>
      <c r="B103" s="5" t="s">
        <v>317</v>
      </c>
      <c r="C103" s="23">
        <v>4000</v>
      </c>
      <c r="D103" s="24">
        <f t="shared" si="2"/>
        <v>800</v>
      </c>
      <c r="E103" s="5" t="str">
        <f t="shared" si="3"/>
        <v>FRAME HDD  - 4000</v>
      </c>
    </row>
    <row r="104" spans="1:5" x14ac:dyDescent="0.25">
      <c r="A104" s="5" t="s">
        <v>318</v>
      </c>
      <c r="B104" s="5" t="s">
        <v>319</v>
      </c>
      <c r="C104" s="23">
        <v>5000</v>
      </c>
      <c r="D104" s="24">
        <f t="shared" si="2"/>
        <v>1000</v>
      </c>
      <c r="E104" s="5" t="str">
        <f t="shared" si="3"/>
        <v>FRAME FDD  - 5000</v>
      </c>
    </row>
    <row r="105" spans="1:5" x14ac:dyDescent="0.25">
      <c r="A105" s="5" t="s">
        <v>320</v>
      </c>
      <c r="B105" s="5" t="s">
        <v>321</v>
      </c>
      <c r="C105" s="23">
        <v>41000</v>
      </c>
      <c r="D105" s="24">
        <f t="shared" si="2"/>
        <v>8200</v>
      </c>
      <c r="E105" s="5" t="str">
        <f t="shared" si="3"/>
        <v>FRAME REMOVIBILE 3.5" - 41000</v>
      </c>
    </row>
    <row r="106" spans="1:5" x14ac:dyDescent="0.25">
      <c r="A106" s="5" t="s">
        <v>322</v>
      </c>
      <c r="C106" s="27"/>
      <c r="D106" s="24">
        <f t="shared" si="2"/>
        <v>0</v>
      </c>
      <c r="E106" s="5" t="str">
        <f t="shared" si="3"/>
        <v xml:space="preserve">MAGNETO-OTTICI - </v>
      </c>
    </row>
    <row r="107" spans="1:5" x14ac:dyDescent="0.25">
      <c r="A107" s="5" t="s">
        <v>323</v>
      </c>
      <c r="B107" s="5" t="s">
        <v>324</v>
      </c>
      <c r="C107" s="23">
        <v>737000</v>
      </c>
      <c r="D107" s="24">
        <f t="shared" si="2"/>
        <v>147400</v>
      </c>
      <c r="E107" s="5" t="str">
        <f t="shared" si="3"/>
        <v>M.O. + CD 4X,  PD 2000 INT. 650 MB - 737000</v>
      </c>
    </row>
    <row r="108" spans="1:5" x14ac:dyDescent="0.25">
      <c r="A108" s="5" t="s">
        <v>325</v>
      </c>
      <c r="B108" s="5" t="s">
        <v>326</v>
      </c>
      <c r="C108" s="23">
        <v>910000</v>
      </c>
      <c r="D108" s="24">
        <f t="shared" si="2"/>
        <v>182000</v>
      </c>
      <c r="E108" s="5" t="str">
        <f t="shared" si="3"/>
        <v>M.O. + CD 4X,  PD 2000 EXT. 650 MB - 910000</v>
      </c>
    </row>
    <row r="109" spans="1:5" x14ac:dyDescent="0.25">
      <c r="A109" s="5" t="s">
        <v>327</v>
      </c>
      <c r="C109" s="23">
        <v>241000</v>
      </c>
      <c r="D109" s="24">
        <f t="shared" si="2"/>
        <v>48200</v>
      </c>
      <c r="E109" s="5" t="str">
        <f t="shared" si="3"/>
        <v>KIT 5 CARTUCCE 650 MB - 241000</v>
      </c>
    </row>
    <row r="110" spans="1:5" x14ac:dyDescent="0.25">
      <c r="A110" s="5" t="s">
        <v>328</v>
      </c>
      <c r="C110" s="27"/>
      <c r="D110" s="24">
        <f t="shared" si="2"/>
        <v>0</v>
      </c>
      <c r="E110" s="5" t="str">
        <f t="shared" si="3"/>
        <v xml:space="preserve">CD ROM - </v>
      </c>
    </row>
    <row r="111" spans="1:5" x14ac:dyDescent="0.25">
      <c r="A111" s="5" t="s">
        <v>329</v>
      </c>
      <c r="B111" s="5" t="s">
        <v>330</v>
      </c>
      <c r="C111" s="23">
        <v>112000</v>
      </c>
      <c r="D111" s="24">
        <f t="shared" si="2"/>
        <v>22400</v>
      </c>
      <c r="E111" s="5" t="str">
        <f t="shared" si="3"/>
        <v>CD ROM 24X HITACHI CDR 8330 - 112000</v>
      </c>
    </row>
    <row r="112" spans="1:5" x14ac:dyDescent="0.25">
      <c r="A112" s="5" t="s">
        <v>331</v>
      </c>
      <c r="B112" s="5" t="s">
        <v>330</v>
      </c>
      <c r="C112" s="23">
        <v>113000</v>
      </c>
      <c r="D112" s="24">
        <f t="shared" si="2"/>
        <v>22600</v>
      </c>
      <c r="E112" s="5" t="str">
        <f t="shared" si="3"/>
        <v>CD ROM 24X CREATIVE - 113000</v>
      </c>
    </row>
    <row r="113" spans="1:5" x14ac:dyDescent="0.25">
      <c r="A113" s="5" t="s">
        <v>332</v>
      </c>
      <c r="B113" s="5" t="s">
        <v>333</v>
      </c>
      <c r="C113" s="23">
        <v>121000</v>
      </c>
      <c r="D113" s="24">
        <f t="shared" si="2"/>
        <v>24200</v>
      </c>
      <c r="E113" s="5" t="str">
        <f t="shared" si="3"/>
        <v>CD ROM 24X PIONEER 502-S Bulk - 121000</v>
      </c>
    </row>
    <row r="114" spans="1:5" x14ac:dyDescent="0.25">
      <c r="A114" s="5" t="s">
        <v>334</v>
      </c>
      <c r="B114" s="5" t="s">
        <v>335</v>
      </c>
      <c r="C114" s="23">
        <v>160000</v>
      </c>
      <c r="D114" s="24">
        <f t="shared" si="2"/>
        <v>32000</v>
      </c>
      <c r="E114" s="5" t="str">
        <f t="shared" si="3"/>
        <v>CD ROM 34X ASUS - 160000</v>
      </c>
    </row>
    <row r="115" spans="1:5" x14ac:dyDescent="0.25">
      <c r="A115" s="5" t="s">
        <v>336</v>
      </c>
      <c r="B115" s="5" t="s">
        <v>337</v>
      </c>
      <c r="C115" s="23">
        <v>195000</v>
      </c>
      <c r="D115" s="24">
        <f t="shared" si="2"/>
        <v>39000</v>
      </c>
      <c r="E115" s="5" t="str">
        <f t="shared" si="3"/>
        <v>CD ROM 24X SCSI NEC - 195000</v>
      </c>
    </row>
    <row r="116" spans="1:5" x14ac:dyDescent="0.25">
      <c r="A116" s="5" t="s">
        <v>338</v>
      </c>
      <c r="B116" s="5" t="s">
        <v>339</v>
      </c>
      <c r="C116" s="23">
        <v>215000</v>
      </c>
      <c r="D116" s="24">
        <f t="shared" si="2"/>
        <v>43000</v>
      </c>
      <c r="E116" s="5" t="str">
        <f t="shared" si="3"/>
        <v>CD ROM 32X SCSI WAITEC - 215000</v>
      </c>
    </row>
    <row r="117" spans="1:5" x14ac:dyDescent="0.25">
      <c r="A117" s="5" t="s">
        <v>340</v>
      </c>
      <c r="B117" s="5" t="s">
        <v>339</v>
      </c>
      <c r="C117" s="23">
        <v>321000</v>
      </c>
      <c r="D117" s="24">
        <f t="shared" si="2"/>
        <v>64200</v>
      </c>
      <c r="E117" s="5" t="str">
        <f t="shared" si="3"/>
        <v>CD ROM PLEXTOR PX-32TSI - 321000</v>
      </c>
    </row>
    <row r="118" spans="1:5" x14ac:dyDescent="0.25">
      <c r="A118" s="5" t="s">
        <v>341</v>
      </c>
      <c r="B118" s="5" t="s">
        <v>342</v>
      </c>
      <c r="C118" s="23">
        <v>614000</v>
      </c>
      <c r="D118" s="24">
        <f t="shared" si="2"/>
        <v>122800</v>
      </c>
      <c r="E118" s="5" t="str">
        <f t="shared" si="3"/>
        <v>DVD CREATIVE KIT ENCORE DXR2 - 614000</v>
      </c>
    </row>
    <row r="119" spans="1:5" x14ac:dyDescent="0.25">
      <c r="A119" s="5" t="s">
        <v>343</v>
      </c>
      <c r="C119" s="27"/>
      <c r="D119" s="24">
        <f t="shared" si="2"/>
        <v>0</v>
      </c>
      <c r="E119" s="5" t="str">
        <f t="shared" si="3"/>
        <v xml:space="preserve">MASTERIZZATORI - </v>
      </c>
    </row>
    <row r="120" spans="1:5" x14ac:dyDescent="0.25">
      <c r="A120" s="5" t="s">
        <v>344</v>
      </c>
      <c r="B120" s="5" t="s">
        <v>345</v>
      </c>
      <c r="C120" s="23">
        <v>30000</v>
      </c>
      <c r="D120" s="24">
        <f t="shared" si="2"/>
        <v>6000</v>
      </c>
      <c r="E120" s="5" t="str">
        <f t="shared" si="3"/>
        <v>CONFEZIONE 10 CDR 74' - 30000</v>
      </c>
    </row>
    <row r="121" spans="1:5" x14ac:dyDescent="0.25">
      <c r="A121" s="5" t="s">
        <v>346</v>
      </c>
      <c r="B121" s="5" t="s">
        <v>347</v>
      </c>
      <c r="C121" s="23">
        <v>34000</v>
      </c>
      <c r="D121" s="24">
        <f t="shared" si="2"/>
        <v>6800</v>
      </c>
      <c r="E121" s="5" t="str">
        <f t="shared" si="3"/>
        <v>CD RISCRIVIBILE 74' - 34000</v>
      </c>
    </row>
    <row r="122" spans="1:5" x14ac:dyDescent="0.25">
      <c r="A122" s="5" t="s">
        <v>348</v>
      </c>
      <c r="B122" s="5" t="s">
        <v>345</v>
      </c>
      <c r="C122" s="23">
        <v>35000</v>
      </c>
      <c r="D122" s="24">
        <f t="shared" si="2"/>
        <v>7000</v>
      </c>
      <c r="E122" s="5" t="str">
        <f t="shared" si="3"/>
        <v>CONFEZIONE 10 CDR 74' KODAK - 35000</v>
      </c>
    </row>
    <row r="123" spans="1:5" x14ac:dyDescent="0.25">
      <c r="A123" s="5" t="s">
        <v>349</v>
      </c>
      <c r="B123" s="5" t="s">
        <v>350</v>
      </c>
      <c r="C123" s="23">
        <v>77000</v>
      </c>
      <c r="D123" s="24">
        <f t="shared" si="2"/>
        <v>15400</v>
      </c>
      <c r="E123" s="5" t="str">
        <f t="shared" si="3"/>
        <v>SOFTWARE LABELLER CD KIT - 77000</v>
      </c>
    </row>
    <row r="124" spans="1:5" x14ac:dyDescent="0.25">
      <c r="A124" s="5" t="s">
        <v>351</v>
      </c>
      <c r="B124" s="5" t="s">
        <v>352</v>
      </c>
      <c r="C124" s="23">
        <v>723000</v>
      </c>
      <c r="D124" s="24">
        <f t="shared" si="2"/>
        <v>144600</v>
      </c>
      <c r="E124" s="5" t="str">
        <f t="shared" si="3"/>
        <v>WAITEC WT48/1 - GEAR - - 723000</v>
      </c>
    </row>
    <row r="125" spans="1:5" x14ac:dyDescent="0.25">
      <c r="A125" s="5" t="s">
        <v>353</v>
      </c>
      <c r="B125" s="5" t="s">
        <v>354</v>
      </c>
      <c r="C125" s="23">
        <v>742000</v>
      </c>
      <c r="D125" s="24">
        <f t="shared" si="2"/>
        <v>148400</v>
      </c>
      <c r="E125" s="5" t="str">
        <f t="shared" si="3"/>
        <v>WAITEC 2036EI/1 - SOFTWARE  - 742000</v>
      </c>
    </row>
    <row r="126" spans="1:5" x14ac:dyDescent="0.25">
      <c r="A126" s="5" t="s">
        <v>355</v>
      </c>
      <c r="B126" s="5" t="s">
        <v>356</v>
      </c>
      <c r="C126" s="23">
        <v>778000</v>
      </c>
      <c r="D126" s="24">
        <f t="shared" si="2"/>
        <v>155600</v>
      </c>
      <c r="E126" s="5" t="str">
        <f t="shared" si="3"/>
        <v>RICOH MP6200ADP + SOFT.+5 CDR - 778000</v>
      </c>
    </row>
    <row r="127" spans="1:5" x14ac:dyDescent="0.25">
      <c r="A127" s="5" t="s">
        <v>357</v>
      </c>
      <c r="B127" s="5" t="s">
        <v>358</v>
      </c>
      <c r="C127" s="23">
        <v>878000</v>
      </c>
      <c r="D127" s="24">
        <f t="shared" si="2"/>
        <v>175600</v>
      </c>
      <c r="E127" s="5" t="str">
        <f t="shared" si="3"/>
        <v>RICOH MP6200SR - SOFTWARE SCSI - 878000</v>
      </c>
    </row>
    <row r="128" spans="1:5" x14ac:dyDescent="0.25">
      <c r="A128" s="5" t="s">
        <v>359</v>
      </c>
      <c r="B128" s="5" t="s">
        <v>358</v>
      </c>
      <c r="C128" s="23">
        <v>883000</v>
      </c>
      <c r="D128" s="24">
        <f t="shared" si="2"/>
        <v>176600</v>
      </c>
      <c r="E128" s="5" t="str">
        <f t="shared" si="3"/>
        <v>WAITEC 2026/1 - SOFTWARE SCSI - 883000</v>
      </c>
    </row>
    <row r="129" spans="1:5" x14ac:dyDescent="0.25">
      <c r="A129" s="5" t="s">
        <v>360</v>
      </c>
      <c r="B129" s="5" t="s">
        <v>352</v>
      </c>
      <c r="C129" s="23">
        <v>913000</v>
      </c>
      <c r="D129" s="24">
        <f t="shared" si="2"/>
        <v>182600</v>
      </c>
      <c r="E129" s="5" t="str">
        <f t="shared" si="3"/>
        <v>CDR 480i PLASMON EASY CD - 913000</v>
      </c>
    </row>
    <row r="130" spans="1:5" x14ac:dyDescent="0.25">
      <c r="A130" s="5" t="s">
        <v>361</v>
      </c>
      <c r="B130" s="5" t="s">
        <v>362</v>
      </c>
      <c r="C130" s="23">
        <v>1125000</v>
      </c>
      <c r="D130" s="24">
        <f t="shared" si="2"/>
        <v>225000</v>
      </c>
      <c r="E130" s="5" t="str">
        <f t="shared" si="3"/>
        <v>CDR 480e PLASMON EASY CD - 1125000</v>
      </c>
    </row>
    <row r="131" spans="1:5" x14ac:dyDescent="0.25">
      <c r="A131" s="5" t="s">
        <v>363</v>
      </c>
      <c r="C131" s="27"/>
      <c r="D131" s="24">
        <f t="shared" si="2"/>
        <v>0</v>
      </c>
      <c r="E131" s="5" t="str">
        <f t="shared" si="3"/>
        <v xml:space="preserve">MEMORIE - </v>
      </c>
    </row>
    <row r="132" spans="1:5" x14ac:dyDescent="0.25">
      <c r="A132" s="5" t="s">
        <v>364</v>
      </c>
      <c r="C132" s="23">
        <v>33000</v>
      </c>
      <c r="D132" s="24">
        <f t="shared" si="2"/>
        <v>6600</v>
      </c>
      <c r="E132" s="5" t="str">
        <f t="shared" si="3"/>
        <v>SIMM 8MB 72 PIN (EDO) - 33000</v>
      </c>
    </row>
    <row r="133" spans="1:5" x14ac:dyDescent="0.25">
      <c r="A133" s="5" t="s">
        <v>365</v>
      </c>
      <c r="C133" s="23">
        <v>52000</v>
      </c>
      <c r="D133" s="24">
        <f t="shared" ref="D133:D196" si="4">+C133*IVATOT</f>
        <v>10400</v>
      </c>
      <c r="E133" s="5" t="str">
        <f t="shared" si="3"/>
        <v>SIMM 16MB 72 PIN (EDO) - 52000</v>
      </c>
    </row>
    <row r="134" spans="1:5" x14ac:dyDescent="0.25">
      <c r="A134" s="5" t="s">
        <v>366</v>
      </c>
      <c r="C134" s="23">
        <v>97000</v>
      </c>
      <c r="D134" s="24">
        <f t="shared" si="4"/>
        <v>19400</v>
      </c>
      <c r="E134" s="5" t="str">
        <f t="shared" ref="E134:E197" si="5">+A134&amp;" - "&amp;C134</f>
        <v>SIMM 32MB 72 PIN (EDO) - 97000</v>
      </c>
    </row>
    <row r="135" spans="1:5" x14ac:dyDescent="0.25">
      <c r="A135" s="5" t="s">
        <v>367</v>
      </c>
      <c r="B135" s="5" t="s">
        <v>279</v>
      </c>
      <c r="C135" s="27"/>
      <c r="D135" s="24">
        <f t="shared" si="4"/>
        <v>0</v>
      </c>
      <c r="E135" s="5" t="str">
        <f t="shared" si="5"/>
        <v xml:space="preserve">MODEM FAX - VIDEOCAMERA - </v>
      </c>
    </row>
    <row r="136" spans="1:5" x14ac:dyDescent="0.25">
      <c r="A136" s="5" t="s">
        <v>368</v>
      </c>
      <c r="B136" s="5" t="s">
        <v>369</v>
      </c>
      <c r="C136" s="23">
        <v>131000</v>
      </c>
      <c r="D136" s="24">
        <f t="shared" si="4"/>
        <v>26200</v>
      </c>
      <c r="E136" s="5" t="str">
        <f t="shared" si="5"/>
        <v>M/F MOTOROLA 3400PRO 28800 EXT - 131000</v>
      </c>
    </row>
    <row r="137" spans="1:5" x14ac:dyDescent="0.25">
      <c r="A137" s="5" t="s">
        <v>370</v>
      </c>
      <c r="B137" s="5" t="s">
        <v>371</v>
      </c>
      <c r="C137" s="23">
        <v>169000</v>
      </c>
      <c r="D137" s="24">
        <f t="shared" si="4"/>
        <v>33800</v>
      </c>
      <c r="E137" s="5" t="str">
        <f t="shared" si="5"/>
        <v>M/F LEONARDO PC 33600 INT OEM - 169000</v>
      </c>
    </row>
    <row r="138" spans="1:5" x14ac:dyDescent="0.25">
      <c r="A138" s="5" t="s">
        <v>372</v>
      </c>
      <c r="B138" s="5" t="s">
        <v>371</v>
      </c>
      <c r="C138" s="23">
        <v>190000</v>
      </c>
      <c r="D138" s="24">
        <f t="shared" si="4"/>
        <v>38000</v>
      </c>
      <c r="E138" s="5" t="str">
        <f t="shared" si="5"/>
        <v>M/F LEONARDO PC 33600 EXT - 190000</v>
      </c>
    </row>
    <row r="139" spans="1:5" x14ac:dyDescent="0.25">
      <c r="A139" s="5" t="s">
        <v>373</v>
      </c>
      <c r="B139" s="5" t="s">
        <v>369</v>
      </c>
      <c r="C139" s="23">
        <v>191000</v>
      </c>
      <c r="D139" s="24">
        <f t="shared" si="4"/>
        <v>38200</v>
      </c>
      <c r="E139" s="5" t="str">
        <f t="shared" si="5"/>
        <v>M/F MOTOROLA 56K  EXT BULK - 191000</v>
      </c>
    </row>
    <row r="140" spans="1:5" x14ac:dyDescent="0.25">
      <c r="A140" s="5" t="s">
        <v>374</v>
      </c>
      <c r="B140" s="5" t="s">
        <v>371</v>
      </c>
      <c r="C140" s="23">
        <v>197000</v>
      </c>
      <c r="D140" s="24">
        <f t="shared" si="4"/>
        <v>39400</v>
      </c>
      <c r="E140" s="5" t="str">
        <f t="shared" si="5"/>
        <v>M/F LEONARDO PC 33600 INT - 197000</v>
      </c>
    </row>
    <row r="141" spans="1:5" x14ac:dyDescent="0.25">
      <c r="A141" s="5" t="s">
        <v>375</v>
      </c>
      <c r="B141" s="5" t="s">
        <v>371</v>
      </c>
      <c r="C141" s="23">
        <v>201000</v>
      </c>
      <c r="D141" s="24">
        <f t="shared" si="4"/>
        <v>40200</v>
      </c>
      <c r="E141" s="5" t="str">
        <f t="shared" si="5"/>
        <v>M/F TIZIANO 33600 EXT - 201000</v>
      </c>
    </row>
    <row r="142" spans="1:5" x14ac:dyDescent="0.25">
      <c r="A142" s="5" t="s">
        <v>376</v>
      </c>
      <c r="B142" s="5" t="s">
        <v>377</v>
      </c>
      <c r="C142" s="23">
        <v>220000</v>
      </c>
      <c r="D142" s="24">
        <f t="shared" si="4"/>
        <v>44000</v>
      </c>
      <c r="E142" s="5" t="str">
        <f t="shared" si="5"/>
        <v>M/F SPORTSTER FLASH 33600 EXT ITA  - 220000</v>
      </c>
    </row>
    <row r="143" spans="1:5" x14ac:dyDescent="0.25">
      <c r="A143" s="5" t="s">
        <v>378</v>
      </c>
      <c r="B143" s="5" t="s">
        <v>369</v>
      </c>
      <c r="C143" s="23">
        <v>250000</v>
      </c>
      <c r="D143" s="24">
        <f t="shared" si="4"/>
        <v>50000</v>
      </c>
      <c r="E143" s="5" t="str">
        <f t="shared" si="5"/>
        <v>M/F MOTOROLA 56K  EXT - 250000</v>
      </c>
    </row>
    <row r="144" spans="1:5" x14ac:dyDescent="0.25">
      <c r="A144" s="5" t="s">
        <v>379</v>
      </c>
      <c r="B144" s="5" t="s">
        <v>371</v>
      </c>
      <c r="C144" s="23">
        <v>257000</v>
      </c>
      <c r="D144" s="24">
        <f t="shared" si="4"/>
        <v>51400</v>
      </c>
      <c r="E144" s="5" t="str">
        <f t="shared" si="5"/>
        <v>M/F LEONARDO  56K  EXT - 257000</v>
      </c>
    </row>
    <row r="145" spans="1:5" x14ac:dyDescent="0.25">
      <c r="A145" s="5" t="s">
        <v>380</v>
      </c>
      <c r="B145" s="5" t="s">
        <v>371</v>
      </c>
      <c r="C145" s="23">
        <v>278000</v>
      </c>
      <c r="D145" s="24">
        <f t="shared" si="4"/>
        <v>55600</v>
      </c>
      <c r="E145" s="5" t="str">
        <f t="shared" si="5"/>
        <v>M/F TIZIANO 56K EXT - 278000</v>
      </c>
    </row>
    <row r="146" spans="1:5" x14ac:dyDescent="0.25">
      <c r="A146" s="5" t="s">
        <v>381</v>
      </c>
      <c r="B146" s="5" t="s">
        <v>377</v>
      </c>
      <c r="C146" s="23">
        <v>280000</v>
      </c>
      <c r="D146" s="24">
        <f t="shared" si="4"/>
        <v>56000</v>
      </c>
      <c r="E146" s="5" t="str">
        <f t="shared" si="5"/>
        <v>M/F SPORTSTER MESSAGE PLUS - 280000</v>
      </c>
    </row>
    <row r="147" spans="1:5" x14ac:dyDescent="0.25">
      <c r="A147" s="5" t="s">
        <v>382</v>
      </c>
      <c r="B147" s="5" t="s">
        <v>371</v>
      </c>
      <c r="C147" s="23">
        <v>300000</v>
      </c>
      <c r="D147" s="24">
        <f t="shared" si="4"/>
        <v>60000</v>
      </c>
      <c r="E147" s="5" t="str">
        <f t="shared" si="5"/>
        <v>M/F LEONARDO PCMCIA 33600 - 300000</v>
      </c>
    </row>
    <row r="148" spans="1:5" x14ac:dyDescent="0.25">
      <c r="A148" s="5" t="s">
        <v>383</v>
      </c>
      <c r="B148" s="5" t="s">
        <v>384</v>
      </c>
      <c r="C148" s="23">
        <v>305000</v>
      </c>
      <c r="D148" s="24">
        <f t="shared" si="4"/>
        <v>61000</v>
      </c>
      <c r="E148" s="5" t="str">
        <f t="shared" si="5"/>
        <v>KIT VIDEOCONFERENZA "GALILEO" - 305000</v>
      </c>
    </row>
    <row r="149" spans="1:5" x14ac:dyDescent="0.25">
      <c r="A149" s="5" t="s">
        <v>385</v>
      </c>
      <c r="B149" s="5" t="s">
        <v>371</v>
      </c>
      <c r="C149" s="23">
        <v>335000</v>
      </c>
      <c r="D149" s="24">
        <f t="shared" si="4"/>
        <v>67000</v>
      </c>
      <c r="E149" s="5" t="str">
        <f t="shared" si="5"/>
        <v>MODEM ISDN TINTORETTO EXT. - 335000</v>
      </c>
    </row>
    <row r="150" spans="1:5" x14ac:dyDescent="0.25">
      <c r="A150" s="5" t="s">
        <v>386</v>
      </c>
      <c r="B150" s="5" t="s">
        <v>371</v>
      </c>
      <c r="C150" s="23">
        <v>360000</v>
      </c>
      <c r="D150" s="24">
        <f t="shared" si="4"/>
        <v>72000</v>
      </c>
      <c r="E150" s="5" t="str">
        <f t="shared" si="5"/>
        <v>M/F LEONARDO PCMCIA 56K - 360000</v>
      </c>
    </row>
    <row r="151" spans="1:5" x14ac:dyDescent="0.25">
      <c r="A151" s="5" t="s">
        <v>387</v>
      </c>
      <c r="B151" s="5" t="s">
        <v>369</v>
      </c>
      <c r="C151" s="23">
        <v>429000</v>
      </c>
      <c r="D151" s="24">
        <f t="shared" si="4"/>
        <v>85800</v>
      </c>
      <c r="E151" s="5" t="str">
        <f t="shared" si="5"/>
        <v>MODEM MOTOROLA ISDN  EXT.64/128K - 429000</v>
      </c>
    </row>
    <row r="152" spans="1:5" ht="12.75" customHeight="1" x14ac:dyDescent="0.25">
      <c r="A152" s="5" t="s">
        <v>388</v>
      </c>
      <c r="B152" s="5" t="s">
        <v>371</v>
      </c>
      <c r="C152" s="23">
        <v>701000</v>
      </c>
      <c r="D152" s="24">
        <f t="shared" si="4"/>
        <v>140200</v>
      </c>
      <c r="E152" s="5" t="str">
        <f t="shared" si="5"/>
        <v>M/F ISDN DONATELLO EXT. - 701000</v>
      </c>
    </row>
    <row r="153" spans="1:5" ht="14.25" customHeight="1" x14ac:dyDescent="0.25">
      <c r="A153" s="5" t="s">
        <v>389</v>
      </c>
      <c r="C153" s="27"/>
      <c r="D153" s="24">
        <f t="shared" si="4"/>
        <v>0</v>
      </c>
      <c r="E153" s="5" t="str">
        <f t="shared" si="5"/>
        <v xml:space="preserve">MULTIMEDIA - </v>
      </c>
    </row>
    <row r="154" spans="1:5" x14ac:dyDescent="0.25">
      <c r="A154" s="5" t="s">
        <v>390</v>
      </c>
      <c r="B154" s="5" t="s">
        <v>391</v>
      </c>
      <c r="C154" s="23">
        <v>90000</v>
      </c>
      <c r="D154" s="24">
        <f t="shared" si="4"/>
        <v>18000</v>
      </c>
      <c r="E154" s="5" t="str">
        <f t="shared" si="5"/>
        <v>SOUND AXP201/U PCI 64 - 90000</v>
      </c>
    </row>
    <row r="155" spans="1:5" x14ac:dyDescent="0.25">
      <c r="A155" s="5" t="s">
        <v>392</v>
      </c>
      <c r="B155" s="5" t="s">
        <v>393</v>
      </c>
      <c r="C155" s="23">
        <v>69000</v>
      </c>
      <c r="D155" s="24">
        <f t="shared" si="4"/>
        <v>13800</v>
      </c>
      <c r="E155" s="5" t="str">
        <f t="shared" si="5"/>
        <v>SOUND BLASTER 16 PnP  O.E.M. - 69000</v>
      </c>
    </row>
    <row r="156" spans="1:5" x14ac:dyDescent="0.25">
      <c r="A156" s="5" t="s">
        <v>394</v>
      </c>
      <c r="B156" s="5" t="s">
        <v>393</v>
      </c>
      <c r="C156" s="23">
        <v>89000</v>
      </c>
      <c r="D156" s="24">
        <f t="shared" si="4"/>
        <v>17800</v>
      </c>
      <c r="E156" s="5" t="str">
        <f t="shared" si="5"/>
        <v>SOUND BLASTER 16 PnP NO IDE - 89000</v>
      </c>
    </row>
    <row r="157" spans="1:5" x14ac:dyDescent="0.25">
      <c r="A157" s="5" t="s">
        <v>395</v>
      </c>
      <c r="B157" s="5" t="s">
        <v>393</v>
      </c>
      <c r="C157" s="23">
        <v>138000</v>
      </c>
      <c r="D157" s="24">
        <f t="shared" si="4"/>
        <v>27600</v>
      </c>
      <c r="E157" s="5" t="str">
        <f t="shared" si="5"/>
        <v>SOUND BLASTER AWE64 STD OEM - 138000</v>
      </c>
    </row>
    <row r="158" spans="1:5" x14ac:dyDescent="0.25">
      <c r="A158" s="5" t="s">
        <v>396</v>
      </c>
      <c r="B158" s="5" t="s">
        <v>393</v>
      </c>
      <c r="C158" s="23">
        <v>196000</v>
      </c>
      <c r="D158" s="24">
        <f t="shared" si="4"/>
        <v>39200</v>
      </c>
      <c r="E158" s="5" t="str">
        <f t="shared" si="5"/>
        <v>SOUND BLASTER AWE64 STANDARD - 196000</v>
      </c>
    </row>
    <row r="159" spans="1:5" x14ac:dyDescent="0.25">
      <c r="A159" s="5" t="s">
        <v>397</v>
      </c>
      <c r="B159" s="5" t="s">
        <v>393</v>
      </c>
      <c r="C159" s="23">
        <v>329000</v>
      </c>
      <c r="D159" s="24">
        <f t="shared" si="4"/>
        <v>65800</v>
      </c>
      <c r="E159" s="5" t="str">
        <f t="shared" si="5"/>
        <v>SOUND BLASTER AWE64 GOLD PNP  - 329000</v>
      </c>
    </row>
    <row r="160" spans="1:5" x14ac:dyDescent="0.25">
      <c r="A160" s="5" t="s">
        <v>398</v>
      </c>
      <c r="B160" s="5" t="s">
        <v>393</v>
      </c>
      <c r="C160" s="23">
        <v>295000</v>
      </c>
      <c r="D160" s="24">
        <f t="shared" si="4"/>
        <v>59000</v>
      </c>
      <c r="E160" s="5" t="str">
        <f t="shared" si="5"/>
        <v>KIT "DISCOVERY AWE64" 24X PNP - 295000</v>
      </c>
    </row>
    <row r="161" spans="1:5" x14ac:dyDescent="0.25">
      <c r="A161" s="5" t="s">
        <v>399</v>
      </c>
      <c r="B161" s="5" t="s">
        <v>400</v>
      </c>
      <c r="C161" s="23">
        <v>19000</v>
      </c>
      <c r="D161" s="24">
        <f t="shared" si="4"/>
        <v>3800</v>
      </c>
      <c r="E161" s="5" t="str">
        <f t="shared" si="5"/>
        <v>SPEAKERS MLI-699 - 19000</v>
      </c>
    </row>
    <row r="162" spans="1:5" x14ac:dyDescent="0.25">
      <c r="A162" s="5" t="s">
        <v>401</v>
      </c>
      <c r="B162" s="5" t="s">
        <v>402</v>
      </c>
      <c r="C162" s="23">
        <v>26000</v>
      </c>
      <c r="D162" s="24">
        <f t="shared" si="4"/>
        <v>5200</v>
      </c>
      <c r="E162" s="5" t="str">
        <f t="shared" si="5"/>
        <v>SPEAKER 25 W - 26000</v>
      </c>
    </row>
    <row r="163" spans="1:5" x14ac:dyDescent="0.25">
      <c r="A163" s="5" t="s">
        <v>403</v>
      </c>
      <c r="B163" s="5" t="s">
        <v>404</v>
      </c>
      <c r="C163" s="23">
        <v>28000</v>
      </c>
      <c r="D163" s="24">
        <f t="shared" si="4"/>
        <v>5600</v>
      </c>
      <c r="E163" s="5" t="str">
        <f t="shared" si="5"/>
        <v>SPEAKER PROFESSIONAL 70 W - 28000</v>
      </c>
    </row>
    <row r="164" spans="1:5" x14ac:dyDescent="0.25">
      <c r="A164" s="5" t="s">
        <v>405</v>
      </c>
      <c r="B164" s="5" t="s">
        <v>406</v>
      </c>
      <c r="C164" s="23">
        <v>56000</v>
      </c>
      <c r="D164" s="24">
        <f t="shared" si="4"/>
        <v>11200</v>
      </c>
      <c r="E164" s="5" t="str">
        <f t="shared" si="5"/>
        <v>ULTRA SPEAKER 130W - 56000</v>
      </c>
    </row>
    <row r="165" spans="1:5" x14ac:dyDescent="0.25">
      <c r="A165" s="5" t="s">
        <v>407</v>
      </c>
      <c r="C165" s="27"/>
      <c r="D165" s="24">
        <f t="shared" si="4"/>
        <v>0</v>
      </c>
      <c r="E165" s="5" t="str">
        <f t="shared" si="5"/>
        <v xml:space="preserve">MICROPROCESSORI - </v>
      </c>
    </row>
    <row r="166" spans="1:5" x14ac:dyDescent="0.25">
      <c r="A166" s="5" t="s">
        <v>408</v>
      </c>
      <c r="C166" s="23">
        <v>216000</v>
      </c>
      <c r="D166" s="24">
        <f t="shared" si="4"/>
        <v>43200</v>
      </c>
      <c r="E166" s="5" t="str">
        <f t="shared" si="5"/>
        <v>PENTIUM 166 INTEL MMX - 216000</v>
      </c>
    </row>
    <row r="167" spans="1:5" x14ac:dyDescent="0.25">
      <c r="A167" s="5" t="s">
        <v>409</v>
      </c>
      <c r="C167" s="23">
        <v>250000</v>
      </c>
      <c r="D167" s="24">
        <f t="shared" si="4"/>
        <v>50000</v>
      </c>
      <c r="E167" s="5" t="str">
        <f t="shared" si="5"/>
        <v>PENTIUM 200 INTEL MMX - 250000</v>
      </c>
    </row>
    <row r="168" spans="1:5" x14ac:dyDescent="0.25">
      <c r="A168" s="5" t="s">
        <v>410</v>
      </c>
      <c r="C168" s="23">
        <v>382000</v>
      </c>
      <c r="D168" s="24">
        <f t="shared" si="4"/>
        <v>76400</v>
      </c>
      <c r="E168" s="5" t="str">
        <f t="shared" si="5"/>
        <v>PENTIUM 233 INTEL MMX - 382000</v>
      </c>
    </row>
    <row r="169" spans="1:5" x14ac:dyDescent="0.25">
      <c r="A169" s="5" t="s">
        <v>411</v>
      </c>
      <c r="C169" s="23">
        <v>524000</v>
      </c>
      <c r="D169" s="24">
        <f t="shared" si="4"/>
        <v>104800</v>
      </c>
      <c r="E169" s="5" t="str">
        <f t="shared" si="5"/>
        <v>PENTIUM II 233 INTEL 512k - 524000</v>
      </c>
    </row>
    <row r="170" spans="1:5" x14ac:dyDescent="0.25">
      <c r="A170" s="5" t="s">
        <v>412</v>
      </c>
      <c r="C170" s="23">
        <v>757000</v>
      </c>
      <c r="D170" s="24">
        <f t="shared" si="4"/>
        <v>151400</v>
      </c>
      <c r="E170" s="5" t="str">
        <f t="shared" si="5"/>
        <v>PENTIUM II 266 INTEL 512k - 757000</v>
      </c>
    </row>
    <row r="171" spans="1:5" x14ac:dyDescent="0.25">
      <c r="A171" s="5" t="s">
        <v>413</v>
      </c>
      <c r="C171" s="23">
        <v>1045000</v>
      </c>
      <c r="D171" s="24">
        <f t="shared" si="4"/>
        <v>209000</v>
      </c>
      <c r="E171" s="5" t="str">
        <f t="shared" si="5"/>
        <v>PENTIUM II 300 INTEL 512K - 1045000</v>
      </c>
    </row>
    <row r="172" spans="1:5" x14ac:dyDescent="0.25">
      <c r="A172" s="5" t="s">
        <v>414</v>
      </c>
      <c r="C172" s="23">
        <v>1568000</v>
      </c>
      <c r="D172" s="24">
        <f t="shared" si="4"/>
        <v>313600</v>
      </c>
      <c r="E172" s="5" t="str">
        <f t="shared" si="5"/>
        <v>PENTIUM II 333 INTEL 512K - 1568000</v>
      </c>
    </row>
    <row r="173" spans="1:5" x14ac:dyDescent="0.25">
      <c r="A173" s="5" t="s">
        <v>415</v>
      </c>
      <c r="C173" s="23">
        <v>117000</v>
      </c>
      <c r="D173" s="24">
        <f t="shared" si="4"/>
        <v>23400</v>
      </c>
      <c r="E173" s="5" t="str">
        <f t="shared" si="5"/>
        <v>SGS P 166+ - 117000</v>
      </c>
    </row>
    <row r="174" spans="1:5" x14ac:dyDescent="0.25">
      <c r="A174" s="5" t="s">
        <v>416</v>
      </c>
      <c r="C174" s="23">
        <v>158000</v>
      </c>
      <c r="D174" s="24">
        <f t="shared" si="4"/>
        <v>31600</v>
      </c>
      <c r="E174" s="5" t="str">
        <f t="shared" si="5"/>
        <v>IBM 200 MX - 158000</v>
      </c>
    </row>
    <row r="175" spans="1:5" x14ac:dyDescent="0.25">
      <c r="A175" s="5" t="s">
        <v>417</v>
      </c>
      <c r="C175" s="23">
        <v>260000</v>
      </c>
      <c r="D175" s="24">
        <f t="shared" si="4"/>
        <v>52000</v>
      </c>
      <c r="E175" s="5" t="str">
        <f t="shared" si="5"/>
        <v>IBM 233 MX - 260000</v>
      </c>
    </row>
    <row r="176" spans="1:5" x14ac:dyDescent="0.25">
      <c r="A176" s="5" t="s">
        <v>418</v>
      </c>
      <c r="C176" s="23">
        <v>193000</v>
      </c>
      <c r="D176" s="24">
        <f t="shared" si="4"/>
        <v>38600</v>
      </c>
      <c r="E176" s="5" t="str">
        <f t="shared" si="5"/>
        <v>AMD K6-166 - 193000</v>
      </c>
    </row>
    <row r="177" spans="1:5" x14ac:dyDescent="0.25">
      <c r="A177" s="5" t="s">
        <v>419</v>
      </c>
      <c r="C177" s="23">
        <v>270000</v>
      </c>
      <c r="D177" s="24">
        <f t="shared" si="4"/>
        <v>54000</v>
      </c>
      <c r="E177" s="5" t="str">
        <f t="shared" si="5"/>
        <v>AMD K6-200 - 270000</v>
      </c>
    </row>
    <row r="178" spans="1:5" x14ac:dyDescent="0.25">
      <c r="A178" s="5" t="s">
        <v>420</v>
      </c>
      <c r="C178" s="23">
        <v>314000</v>
      </c>
      <c r="D178" s="24">
        <f t="shared" si="4"/>
        <v>62800</v>
      </c>
      <c r="E178" s="5" t="str">
        <f t="shared" si="5"/>
        <v>AMD K6-233 - 314000</v>
      </c>
    </row>
    <row r="179" spans="1:5" x14ac:dyDescent="0.25">
      <c r="A179" s="5" t="s">
        <v>421</v>
      </c>
      <c r="C179" s="23">
        <v>894000</v>
      </c>
      <c r="D179" s="24">
        <f t="shared" si="4"/>
        <v>178800</v>
      </c>
      <c r="E179" s="5" t="str">
        <f t="shared" si="5"/>
        <v>PENTIUM PRO 180 MZH - 894000</v>
      </c>
    </row>
    <row r="180" spans="1:5" x14ac:dyDescent="0.25">
      <c r="A180" s="5" t="s">
        <v>422</v>
      </c>
      <c r="C180" s="23">
        <v>1040000</v>
      </c>
      <c r="D180" s="24">
        <f t="shared" si="4"/>
        <v>208000</v>
      </c>
      <c r="E180" s="5" t="str">
        <f t="shared" si="5"/>
        <v>PENTIUM PRO 200 MZH - 1040000</v>
      </c>
    </row>
    <row r="181" spans="1:5" x14ac:dyDescent="0.25">
      <c r="A181" s="5" t="s">
        <v>423</v>
      </c>
      <c r="C181" s="23">
        <v>8000</v>
      </c>
      <c r="D181" s="24">
        <f t="shared" si="4"/>
        <v>1600</v>
      </c>
      <c r="E181" s="5" t="str">
        <f t="shared" si="5"/>
        <v>VENTOLINA PENTIUM 75-166 - 8000</v>
      </c>
    </row>
    <row r="182" spans="1:5" x14ac:dyDescent="0.25">
      <c r="A182" s="5" t="s">
        <v>424</v>
      </c>
      <c r="C182" s="23">
        <v>10000</v>
      </c>
      <c r="D182" s="24">
        <f t="shared" si="4"/>
        <v>2000</v>
      </c>
      <c r="E182" s="5" t="str">
        <f t="shared" si="5"/>
        <v>VENTOLINA PENTIUM 200 - 10000</v>
      </c>
    </row>
    <row r="183" spans="1:5" x14ac:dyDescent="0.25">
      <c r="A183" s="5" t="s">
        <v>425</v>
      </c>
      <c r="C183" s="23">
        <v>24000</v>
      </c>
      <c r="D183" s="24">
        <f t="shared" si="4"/>
        <v>4800</v>
      </c>
      <c r="E183" s="5" t="str">
        <f t="shared" si="5"/>
        <v>VENTOLA PER PENTIUM PRO - 24000</v>
      </c>
    </row>
    <row r="184" spans="1:5" x14ac:dyDescent="0.25">
      <c r="A184" s="5" t="s">
        <v>426</v>
      </c>
      <c r="B184" s="5" t="s">
        <v>279</v>
      </c>
      <c r="C184" s="23">
        <v>11000</v>
      </c>
      <c r="D184" s="24">
        <f t="shared" si="4"/>
        <v>2200</v>
      </c>
      <c r="E184" s="5" t="str">
        <f t="shared" si="5"/>
        <v>VENTOLINA PER IBM/CYRIX 686 - 11000</v>
      </c>
    </row>
    <row r="185" spans="1:5" x14ac:dyDescent="0.25">
      <c r="A185" s="5" t="s">
        <v>427</v>
      </c>
      <c r="B185" s="5" t="s">
        <v>279</v>
      </c>
      <c r="C185" s="23">
        <v>10000</v>
      </c>
      <c r="D185" s="24">
        <f t="shared" si="4"/>
        <v>2000</v>
      </c>
      <c r="E185" s="5" t="str">
        <f t="shared" si="5"/>
        <v>VENTOLA 3 PIN per TX97 - 10000</v>
      </c>
    </row>
    <row r="186" spans="1:5" x14ac:dyDescent="0.25">
      <c r="A186" s="5" t="s">
        <v>428</v>
      </c>
      <c r="B186" s="5" t="s">
        <v>279</v>
      </c>
      <c r="C186" s="23">
        <v>26000</v>
      </c>
      <c r="D186" s="24">
        <f t="shared" si="4"/>
        <v>5200</v>
      </c>
      <c r="E186" s="5" t="str">
        <f t="shared" si="5"/>
        <v>VENTOLA PENTIUM II - 26000</v>
      </c>
    </row>
    <row r="187" spans="1:5" x14ac:dyDescent="0.25">
      <c r="A187" s="5" t="s">
        <v>429</v>
      </c>
      <c r="C187" s="27"/>
      <c r="D187" s="24">
        <f t="shared" si="4"/>
        <v>0</v>
      </c>
      <c r="E187" s="5" t="str">
        <f t="shared" si="5"/>
        <v xml:space="preserve">TASTIERE - </v>
      </c>
    </row>
    <row r="188" spans="1:5" x14ac:dyDescent="0.25">
      <c r="A188" s="5" t="s">
        <v>430</v>
      </c>
      <c r="B188" s="5" t="s">
        <v>431</v>
      </c>
      <c r="C188" s="23">
        <v>22000</v>
      </c>
      <c r="D188" s="24">
        <f t="shared" si="4"/>
        <v>4400</v>
      </c>
      <c r="E188" s="5" t="str">
        <f t="shared" si="5"/>
        <v>TAST. ITA 105 TASTI WIN 95 - 22000</v>
      </c>
    </row>
    <row r="189" spans="1:5" x14ac:dyDescent="0.25">
      <c r="A189" s="5" t="s">
        <v>432</v>
      </c>
      <c r="B189" s="5" t="s">
        <v>433</v>
      </c>
      <c r="C189" s="23">
        <v>63000</v>
      </c>
      <c r="D189" s="24">
        <f t="shared" si="4"/>
        <v>12600</v>
      </c>
      <c r="E189" s="5" t="str">
        <f t="shared" si="5"/>
        <v>TAST. ITA   79t - 63000</v>
      </c>
    </row>
    <row r="190" spans="1:5" x14ac:dyDescent="0.25">
      <c r="A190" s="5" t="s">
        <v>434</v>
      </c>
      <c r="B190" s="5" t="s">
        <v>433</v>
      </c>
      <c r="C190" s="23">
        <v>63000</v>
      </c>
      <c r="D190" s="24">
        <f t="shared" si="4"/>
        <v>12600</v>
      </c>
      <c r="E190" s="5" t="str">
        <f t="shared" si="5"/>
        <v>TAST. USA 79t - 63000</v>
      </c>
    </row>
    <row r="191" spans="1:5" x14ac:dyDescent="0.25">
      <c r="A191" s="5" t="s">
        <v>435</v>
      </c>
      <c r="B191" s="5" t="s">
        <v>433</v>
      </c>
      <c r="C191" s="23">
        <v>26000</v>
      </c>
      <c r="D191" s="24">
        <f t="shared" si="4"/>
        <v>5200</v>
      </c>
      <c r="E191" s="5" t="str">
        <f t="shared" si="5"/>
        <v>TAST. USA 105 TASTI WIN95 - 26000</v>
      </c>
    </row>
    <row r="192" spans="1:5" x14ac:dyDescent="0.25">
      <c r="A192" s="5" t="s">
        <v>436</v>
      </c>
      <c r="B192" s="5" t="s">
        <v>437</v>
      </c>
      <c r="C192" s="23">
        <v>25000</v>
      </c>
      <c r="D192" s="24">
        <f t="shared" si="4"/>
        <v>5000</v>
      </c>
      <c r="E192" s="5" t="str">
        <f t="shared" si="5"/>
        <v>TAST. ITA  105 TASTI NMB, WIN95 - 25000</v>
      </c>
    </row>
    <row r="193" spans="1:5" x14ac:dyDescent="0.25">
      <c r="A193" s="5" t="s">
        <v>438</v>
      </c>
      <c r="B193" s="5" t="s">
        <v>437</v>
      </c>
      <c r="C193" s="23">
        <v>25000</v>
      </c>
      <c r="D193" s="24">
        <f t="shared" si="4"/>
        <v>5000</v>
      </c>
      <c r="E193" s="5" t="str">
        <f t="shared" si="5"/>
        <v>TAST. ITA  105 TASTI NMB, PS/2 WIN95 - 25000</v>
      </c>
    </row>
    <row r="194" spans="1:5" x14ac:dyDescent="0.25">
      <c r="A194" s="5" t="s">
        <v>439</v>
      </c>
      <c r="B194" s="5" t="s">
        <v>437</v>
      </c>
      <c r="C194" s="23">
        <v>46000</v>
      </c>
      <c r="D194" s="24">
        <f t="shared" si="4"/>
        <v>9200</v>
      </c>
      <c r="E194" s="5" t="str">
        <f t="shared" si="5"/>
        <v>TAST. ITA 105 TASTI "CYPRESS"  WIN95 - 46000</v>
      </c>
    </row>
    <row r="195" spans="1:5" x14ac:dyDescent="0.25">
      <c r="A195" s="5" t="s">
        <v>440</v>
      </c>
      <c r="C195" s="27"/>
      <c r="D195" s="24">
        <f t="shared" si="4"/>
        <v>0</v>
      </c>
      <c r="E195" s="5" t="str">
        <f t="shared" si="5"/>
        <v xml:space="preserve">SCANNER E ACCESSORI - </v>
      </c>
    </row>
    <row r="196" spans="1:5" x14ac:dyDescent="0.25">
      <c r="A196" s="5" t="s">
        <v>441</v>
      </c>
      <c r="B196" s="5" t="s">
        <v>442</v>
      </c>
      <c r="C196" s="23">
        <v>37000</v>
      </c>
      <c r="D196" s="24">
        <f t="shared" si="4"/>
        <v>7400</v>
      </c>
      <c r="E196" s="5" t="str">
        <f t="shared" si="5"/>
        <v>MOUSE  PILOT SERIALE - 37000</v>
      </c>
    </row>
    <row r="197" spans="1:5" x14ac:dyDescent="0.25">
      <c r="A197" s="5" t="s">
        <v>443</v>
      </c>
      <c r="B197" s="5" t="s">
        <v>442</v>
      </c>
      <c r="C197" s="23">
        <v>37000</v>
      </c>
      <c r="D197" s="24">
        <f t="shared" ref="D197:D260" si="6">+C197*IVATOT</f>
        <v>7400</v>
      </c>
      <c r="E197" s="5" t="str">
        <f t="shared" si="5"/>
        <v>MOUSE  PILOT P/S2 - 37000</v>
      </c>
    </row>
    <row r="198" spans="1:5" x14ac:dyDescent="0.25">
      <c r="A198" s="5" t="s">
        <v>444</v>
      </c>
      <c r="B198" s="5" t="s">
        <v>445</v>
      </c>
      <c r="C198" s="23">
        <v>11000</v>
      </c>
      <c r="D198" s="24">
        <f t="shared" si="6"/>
        <v>2200</v>
      </c>
      <c r="E198" s="5" t="str">
        <f t="shared" ref="E198:E261" si="7">+A198&amp;" - "&amp;C198</f>
        <v>MOUSE SERIALE 3 TASTI - 11000</v>
      </c>
    </row>
    <row r="199" spans="1:5" x14ac:dyDescent="0.25">
      <c r="A199" s="5" t="s">
        <v>446</v>
      </c>
      <c r="B199" s="5" t="s">
        <v>445</v>
      </c>
      <c r="C199" s="23">
        <v>46000</v>
      </c>
      <c r="D199" s="24">
        <f t="shared" si="6"/>
        <v>9200</v>
      </c>
      <c r="E199" s="5" t="str">
        <f t="shared" si="7"/>
        <v>MOUSE TRACKBALL  - 46000</v>
      </c>
    </row>
    <row r="200" spans="1:5" x14ac:dyDescent="0.25">
      <c r="A200" s="5" t="s">
        <v>447</v>
      </c>
      <c r="B200" s="5" t="s">
        <v>445</v>
      </c>
      <c r="C200" s="23">
        <v>19000</v>
      </c>
      <c r="D200" s="24">
        <f t="shared" si="6"/>
        <v>3800</v>
      </c>
      <c r="E200" s="5" t="str">
        <f t="shared" si="7"/>
        <v>MOUSE "RAINBOW" SERIALE - 19000</v>
      </c>
    </row>
    <row r="201" spans="1:5" x14ac:dyDescent="0.25">
      <c r="A201" s="5" t="s">
        <v>448</v>
      </c>
      <c r="B201" s="5" t="s">
        <v>445</v>
      </c>
      <c r="C201" s="23">
        <v>13000</v>
      </c>
      <c r="D201" s="24">
        <f t="shared" si="6"/>
        <v>2600</v>
      </c>
      <c r="E201" s="5" t="str">
        <f t="shared" si="7"/>
        <v>MOUSE  ECHO PS/2 - 13000</v>
      </c>
    </row>
    <row r="202" spans="1:5" x14ac:dyDescent="0.25">
      <c r="A202" s="5" t="s">
        <v>449</v>
      </c>
      <c r="B202" s="5" t="s">
        <v>445</v>
      </c>
      <c r="C202" s="23">
        <v>26000</v>
      </c>
      <c r="D202" s="24">
        <f t="shared" si="6"/>
        <v>5200</v>
      </c>
      <c r="E202" s="5" t="str">
        <f t="shared" si="7"/>
        <v>VENUS MOUSE SERIALE - 26000</v>
      </c>
    </row>
    <row r="203" spans="1:5" x14ac:dyDescent="0.25">
      <c r="A203" s="5" t="s">
        <v>450</v>
      </c>
      <c r="B203" s="5" t="s">
        <v>445</v>
      </c>
      <c r="C203" s="23">
        <v>26000</v>
      </c>
      <c r="D203" s="24">
        <f t="shared" si="6"/>
        <v>5200</v>
      </c>
      <c r="E203" s="5" t="str">
        <f t="shared" si="7"/>
        <v>VENUS MOUSE PS/2 - 26000</v>
      </c>
    </row>
    <row r="204" spans="1:5" x14ac:dyDescent="0.25">
      <c r="A204" s="5" t="s">
        <v>451</v>
      </c>
      <c r="B204" s="5" t="s">
        <v>445</v>
      </c>
      <c r="C204" s="23">
        <v>20000</v>
      </c>
      <c r="D204" s="24">
        <f t="shared" si="6"/>
        <v>4000</v>
      </c>
      <c r="E204" s="5" t="str">
        <f t="shared" si="7"/>
        <v>JOYSTICK DIGITALE - 20000</v>
      </c>
    </row>
    <row r="205" spans="1:5" x14ac:dyDescent="0.25">
      <c r="A205" s="5" t="s">
        <v>452</v>
      </c>
      <c r="B205" s="5" t="s">
        <v>445</v>
      </c>
      <c r="C205" s="23">
        <v>49000</v>
      </c>
      <c r="D205" s="24">
        <f t="shared" si="6"/>
        <v>9800</v>
      </c>
      <c r="E205" s="5" t="str">
        <f t="shared" si="7"/>
        <v>JOYSTICK ULTRASTRIKER - 49000</v>
      </c>
    </row>
    <row r="206" spans="1:5" x14ac:dyDescent="0.25">
      <c r="A206" s="5" t="s">
        <v>453</v>
      </c>
      <c r="B206" s="5" t="s">
        <v>445</v>
      </c>
      <c r="C206" s="23">
        <v>33000</v>
      </c>
      <c r="D206" s="24">
        <f t="shared" si="6"/>
        <v>6600</v>
      </c>
      <c r="E206" s="5" t="str">
        <f t="shared" si="7"/>
        <v>NAVIGATOR MOUSE - 33000</v>
      </c>
    </row>
    <row r="207" spans="1:5" x14ac:dyDescent="0.25">
      <c r="A207" s="5" t="s">
        <v>454</v>
      </c>
      <c r="B207" s="5" t="s">
        <v>445</v>
      </c>
      <c r="C207" s="23">
        <v>68000</v>
      </c>
      <c r="D207" s="24">
        <f t="shared" si="6"/>
        <v>13600</v>
      </c>
      <c r="E207" s="5" t="str">
        <f t="shared" si="7"/>
        <v>JOYSTICK EXCALIBUR - 68000</v>
      </c>
    </row>
    <row r="208" spans="1:5" x14ac:dyDescent="0.25">
      <c r="A208" s="5" t="s">
        <v>455</v>
      </c>
      <c r="B208" s="5" t="s">
        <v>445</v>
      </c>
      <c r="C208" s="23">
        <v>33000</v>
      </c>
      <c r="D208" s="24">
        <f t="shared" si="6"/>
        <v>6600</v>
      </c>
      <c r="E208" s="5" t="str">
        <f t="shared" si="7"/>
        <v>GAMEPAD CONQUEROR - 33000</v>
      </c>
    </row>
    <row r="209" spans="1:5" x14ac:dyDescent="0.25">
      <c r="A209" s="5" t="s">
        <v>456</v>
      </c>
      <c r="B209" s="5" t="s">
        <v>445</v>
      </c>
      <c r="C209" s="23">
        <v>147000</v>
      </c>
      <c r="D209" s="24">
        <f t="shared" si="6"/>
        <v>29400</v>
      </c>
      <c r="E209" s="5" t="str">
        <f t="shared" si="7"/>
        <v>COLOR HAND SCANNER - 147000</v>
      </c>
    </row>
    <row r="210" spans="1:5" x14ac:dyDescent="0.25">
      <c r="A210" s="5" t="s">
        <v>457</v>
      </c>
      <c r="B210" s="5" t="s">
        <v>445</v>
      </c>
      <c r="C210" s="23">
        <v>151000</v>
      </c>
      <c r="D210" s="24">
        <f t="shared" si="6"/>
        <v>30200</v>
      </c>
      <c r="E210" s="5" t="str">
        <f t="shared" si="7"/>
        <v>SCANNER COLORADO 4800 SW + OCR  - 151000</v>
      </c>
    </row>
    <row r="211" spans="1:5" x14ac:dyDescent="0.25">
      <c r="A211" s="5" t="s">
        <v>458</v>
      </c>
      <c r="B211" s="5" t="s">
        <v>445</v>
      </c>
      <c r="C211" s="23">
        <v>197000</v>
      </c>
      <c r="D211" s="24">
        <f t="shared" si="6"/>
        <v>39400</v>
      </c>
      <c r="E211" s="5" t="str">
        <f t="shared" si="7"/>
        <v>SCANNER COLORADO D600 SW + OCR  - 197000</v>
      </c>
    </row>
    <row r="212" spans="1:5" x14ac:dyDescent="0.25">
      <c r="A212" s="5" t="s">
        <v>459</v>
      </c>
      <c r="B212" s="5" t="s">
        <v>445</v>
      </c>
      <c r="C212" s="23">
        <v>310000</v>
      </c>
      <c r="D212" s="24">
        <f t="shared" si="6"/>
        <v>62000</v>
      </c>
      <c r="E212" s="5" t="str">
        <f t="shared" si="7"/>
        <v>SCANNER  DIRECT 9600 SW + OCR - 310000</v>
      </c>
    </row>
    <row r="213" spans="1:5" x14ac:dyDescent="0.25">
      <c r="A213" s="5" t="s">
        <v>460</v>
      </c>
      <c r="B213" s="5" t="s">
        <v>445</v>
      </c>
      <c r="C213" s="23">
        <v>271000</v>
      </c>
      <c r="D213" s="24">
        <f t="shared" si="6"/>
        <v>54200</v>
      </c>
      <c r="E213" s="5" t="str">
        <f t="shared" si="7"/>
        <v>SCANNER  JEWEL 4800 SCSI - 271000</v>
      </c>
    </row>
    <row r="214" spans="1:5" x14ac:dyDescent="0.25">
      <c r="A214" s="5" t="s">
        <v>461</v>
      </c>
      <c r="B214" s="5" t="s">
        <v>445</v>
      </c>
      <c r="C214" s="23">
        <v>458000</v>
      </c>
      <c r="D214" s="24">
        <f t="shared" si="6"/>
        <v>91600</v>
      </c>
      <c r="E214" s="5" t="str">
        <f t="shared" si="7"/>
        <v>SCANNER PROFI  9600 SCSI - 458000</v>
      </c>
    </row>
    <row r="215" spans="1:5" x14ac:dyDescent="0.25">
      <c r="A215" s="5" t="s">
        <v>462</v>
      </c>
      <c r="B215" s="5" t="s">
        <v>445</v>
      </c>
      <c r="C215" s="23">
        <v>412000</v>
      </c>
      <c r="D215" s="24">
        <f t="shared" si="6"/>
        <v>82400</v>
      </c>
      <c r="E215" s="5" t="str">
        <f t="shared" si="7"/>
        <v>SCANNER PHODOX U. S. 300 - 412000</v>
      </c>
    </row>
    <row r="216" spans="1:5" x14ac:dyDescent="0.25">
      <c r="A216" s="5" t="s">
        <v>463</v>
      </c>
      <c r="B216" s="5" t="s">
        <v>464</v>
      </c>
      <c r="C216" s="23">
        <v>807000</v>
      </c>
      <c r="D216" s="24">
        <f t="shared" si="6"/>
        <v>161400</v>
      </c>
      <c r="E216" s="5" t="str">
        <f t="shared" si="7"/>
        <v>FILMSCAN-200PC - 807000</v>
      </c>
    </row>
    <row r="217" spans="1:5" x14ac:dyDescent="0.25">
      <c r="A217" s="5" t="s">
        <v>465</v>
      </c>
      <c r="C217" s="23">
        <v>4000</v>
      </c>
      <c r="D217" s="24">
        <f t="shared" si="6"/>
        <v>800</v>
      </c>
      <c r="E217" s="5" t="str">
        <f t="shared" si="7"/>
        <v>TAPPETINO PER MOUSE - 4000</v>
      </c>
    </row>
    <row r="218" spans="1:5" x14ac:dyDescent="0.25">
      <c r="A218" s="5" t="s">
        <v>466</v>
      </c>
      <c r="C218" s="23">
        <v>81000</v>
      </c>
      <c r="D218" s="24">
        <f t="shared" si="6"/>
        <v>16200</v>
      </c>
      <c r="E218" s="5" t="str">
        <f t="shared" si="7"/>
        <v>ALIMENTATORE 200 W CE - 81000</v>
      </c>
    </row>
    <row r="219" spans="1:5" x14ac:dyDescent="0.25">
      <c r="A219" s="5" t="s">
        <v>467</v>
      </c>
      <c r="C219" s="23">
        <v>125000</v>
      </c>
      <c r="D219" s="24">
        <f t="shared" si="6"/>
        <v>25000</v>
      </c>
      <c r="E219" s="5" t="str">
        <f t="shared" si="7"/>
        <v>ALIMENTATORE 250 W CE ATX - 125000</v>
      </c>
    </row>
    <row r="220" spans="1:5" x14ac:dyDescent="0.25">
      <c r="A220" s="5" t="s">
        <v>468</v>
      </c>
      <c r="C220" s="23">
        <v>98000</v>
      </c>
      <c r="D220" s="24">
        <f t="shared" si="6"/>
        <v>19600</v>
      </c>
      <c r="E220" s="5" t="str">
        <f t="shared" si="7"/>
        <v>ALIMENTATORE 230 W CE ATX - 98000</v>
      </c>
    </row>
    <row r="221" spans="1:5" x14ac:dyDescent="0.25">
      <c r="A221" s="5" t="s">
        <v>469</v>
      </c>
      <c r="C221" s="23">
        <v>140000</v>
      </c>
      <c r="D221" s="24">
        <f t="shared" si="6"/>
        <v>28000</v>
      </c>
      <c r="E221" s="5" t="str">
        <f t="shared" si="7"/>
        <v>ALIMENTATORE 300 W CE ATX - 140000</v>
      </c>
    </row>
    <row r="222" spans="1:5" x14ac:dyDescent="0.25">
      <c r="A222" s="5" t="s">
        <v>470</v>
      </c>
      <c r="B222" s="5" t="s">
        <v>471</v>
      </c>
      <c r="C222" s="23">
        <v>5000</v>
      </c>
      <c r="D222" s="24">
        <f t="shared" si="6"/>
        <v>1000</v>
      </c>
      <c r="E222" s="5" t="str">
        <f t="shared" si="7"/>
        <v>CAVO PARALLELO STAMP. MT 1,8 - 5000</v>
      </c>
    </row>
    <row r="223" spans="1:5" x14ac:dyDescent="0.25">
      <c r="A223" s="5" t="s">
        <v>470</v>
      </c>
      <c r="B223" s="5" t="s">
        <v>472</v>
      </c>
      <c r="C223" s="23">
        <v>6000</v>
      </c>
      <c r="D223" s="24">
        <f t="shared" si="6"/>
        <v>1200</v>
      </c>
      <c r="E223" s="5" t="str">
        <f t="shared" si="7"/>
        <v>CAVO PARALLELO STAMP. MT 1,8 - 6000</v>
      </c>
    </row>
    <row r="224" spans="1:5" x14ac:dyDescent="0.25">
      <c r="A224" s="5" t="s">
        <v>473</v>
      </c>
      <c r="C224" s="23">
        <v>9000</v>
      </c>
      <c r="D224" s="24">
        <f t="shared" si="6"/>
        <v>1800</v>
      </c>
      <c r="E224" s="5" t="str">
        <f t="shared" si="7"/>
        <v>CAVO PARALLELO STAMP. MT 3 - 9000</v>
      </c>
    </row>
    <row r="225" spans="1:5" x14ac:dyDescent="0.25">
      <c r="A225" s="5" t="s">
        <v>474</v>
      </c>
      <c r="B225" s="5" t="s">
        <v>475</v>
      </c>
      <c r="C225" s="23">
        <v>8000</v>
      </c>
      <c r="D225" s="24">
        <f t="shared" si="6"/>
        <v>1600</v>
      </c>
      <c r="E225" s="5" t="str">
        <f t="shared" si="7"/>
        <v>CONNETTORE MOUSE PS/2 - 8000</v>
      </c>
    </row>
    <row r="226" spans="1:5" x14ac:dyDescent="0.25">
      <c r="A226" s="5" t="s">
        <v>476</v>
      </c>
      <c r="C226" s="23">
        <v>11000</v>
      </c>
      <c r="D226" s="24">
        <f t="shared" si="6"/>
        <v>2200</v>
      </c>
      <c r="E226" s="5" t="str">
        <f t="shared" si="7"/>
        <v>CONNETTORE TASTIERA PS/2 - 11000</v>
      </c>
    </row>
    <row r="227" spans="1:5" x14ac:dyDescent="0.25">
      <c r="A227" s="5" t="s">
        <v>477</v>
      </c>
      <c r="B227" s="5" t="s">
        <v>478</v>
      </c>
      <c r="C227" s="23">
        <v>21000</v>
      </c>
      <c r="D227" s="24">
        <f t="shared" si="6"/>
        <v>4200</v>
      </c>
      <c r="E227" s="5" t="str">
        <f t="shared" si="7"/>
        <v>CONNETTORE USB/MIR - 21000</v>
      </c>
    </row>
    <row r="228" spans="1:5" x14ac:dyDescent="0.25">
      <c r="A228" s="5" t="s">
        <v>479</v>
      </c>
      <c r="B228" s="5" t="s">
        <v>445</v>
      </c>
      <c r="C228" s="23">
        <v>14000</v>
      </c>
      <c r="D228" s="24">
        <f t="shared" si="6"/>
        <v>2800</v>
      </c>
      <c r="E228" s="5" t="str">
        <f t="shared" si="7"/>
        <v>DATA-SWITCH 2/1 MANUALE - 14000</v>
      </c>
    </row>
    <row r="229" spans="1:5" x14ac:dyDescent="0.25">
      <c r="A229" s="5" t="s">
        <v>480</v>
      </c>
      <c r="B229" s="5" t="s">
        <v>445</v>
      </c>
      <c r="C229" s="23">
        <v>23000</v>
      </c>
      <c r="D229" s="24">
        <f t="shared" si="6"/>
        <v>4600</v>
      </c>
      <c r="E229" s="5" t="str">
        <f t="shared" si="7"/>
        <v>DATA-SWITCH 2/2 MANUALE - 23000</v>
      </c>
    </row>
    <row r="230" spans="1:5" x14ac:dyDescent="0.25">
      <c r="A230" s="5" t="s">
        <v>481</v>
      </c>
      <c r="B230" s="5" t="s">
        <v>445</v>
      </c>
      <c r="C230" s="23">
        <v>51000</v>
      </c>
      <c r="D230" s="24">
        <f t="shared" si="6"/>
        <v>10200</v>
      </c>
      <c r="E230" s="5" t="str">
        <f t="shared" si="7"/>
        <v>DATA-SWITCH 2/1 BIDIREZ. - 51000</v>
      </c>
    </row>
    <row r="231" spans="1:5" x14ac:dyDescent="0.25">
      <c r="A231" s="5" t="s">
        <v>482</v>
      </c>
      <c r="C231" s="27"/>
      <c r="D231" s="24">
        <f t="shared" si="6"/>
        <v>0</v>
      </c>
      <c r="E231" s="5" t="str">
        <f t="shared" si="7"/>
        <v xml:space="preserve">SOFTWARE - </v>
      </c>
    </row>
    <row r="232" spans="1:5" x14ac:dyDescent="0.25">
      <c r="A232" s="5" t="s">
        <v>483</v>
      </c>
      <c r="B232" s="5" t="s">
        <v>484</v>
      </c>
      <c r="C232" s="23">
        <v>198000</v>
      </c>
      <c r="D232" s="24">
        <f t="shared" si="6"/>
        <v>39600</v>
      </c>
      <c r="E232" s="5" t="str">
        <f t="shared" si="7"/>
        <v>COMBO DOS6.22+WIN3.11+DSK.MAN. - 198000</v>
      </c>
    </row>
    <row r="233" spans="1:5" x14ac:dyDescent="0.25">
      <c r="A233" s="5" t="s">
        <v>485</v>
      </c>
      <c r="B233" s="5" t="s">
        <v>484</v>
      </c>
      <c r="C233" s="23">
        <v>167000</v>
      </c>
      <c r="D233" s="24">
        <f t="shared" si="6"/>
        <v>33400</v>
      </c>
      <c r="E233" s="5" t="str">
        <f t="shared" si="7"/>
        <v>WINDOWS 95, MANUALI + CD - 167000</v>
      </c>
    </row>
    <row r="234" spans="1:5" x14ac:dyDescent="0.25">
      <c r="A234" s="5" t="s">
        <v>486</v>
      </c>
      <c r="B234" s="5" t="s">
        <v>487</v>
      </c>
      <c r="C234" s="23">
        <v>95000</v>
      </c>
      <c r="D234" s="24">
        <f t="shared" si="6"/>
        <v>19000</v>
      </c>
      <c r="E234" s="5" t="str">
        <f t="shared" si="7"/>
        <v>LICENZA STUDENTE SISTEMI  - 95000</v>
      </c>
    </row>
    <row r="235" spans="1:5" x14ac:dyDescent="0.25">
      <c r="A235" s="5" t="s">
        <v>488</v>
      </c>
      <c r="B235" s="5" t="s">
        <v>487</v>
      </c>
      <c r="C235" s="23">
        <v>141000</v>
      </c>
      <c r="D235" s="24">
        <f t="shared" si="6"/>
        <v>28200</v>
      </c>
      <c r="E235" s="5" t="str">
        <f t="shared" si="7"/>
        <v>LICENZA STUDENTE APPLICAZIONI - 141000</v>
      </c>
    </row>
    <row r="236" spans="1:5" x14ac:dyDescent="0.25">
      <c r="A236" s="5" t="s">
        <v>489</v>
      </c>
      <c r="B236" s="5" t="s">
        <v>484</v>
      </c>
      <c r="C236" s="23">
        <v>351000</v>
      </c>
      <c r="D236" s="24">
        <f t="shared" si="6"/>
        <v>70200</v>
      </c>
      <c r="E236" s="5" t="str">
        <f t="shared" si="7"/>
        <v>WIN NT WORKSTATION 4.0 - 351000</v>
      </c>
    </row>
    <row r="237" spans="1:5" x14ac:dyDescent="0.25">
      <c r="A237" s="5" t="s">
        <v>490</v>
      </c>
      <c r="B237" s="5" t="s">
        <v>491</v>
      </c>
      <c r="C237" s="23">
        <v>414000</v>
      </c>
      <c r="D237" s="24">
        <f t="shared" si="6"/>
        <v>82800</v>
      </c>
      <c r="E237" s="5" t="str">
        <f t="shared" si="7"/>
        <v>OFFICE SMALL BUSINESS - 414000</v>
      </c>
    </row>
    <row r="238" spans="1:5" x14ac:dyDescent="0.25">
      <c r="A238" s="5" t="s">
        <v>492</v>
      </c>
      <c r="B238" s="5" t="s">
        <v>484</v>
      </c>
      <c r="C238" s="23">
        <v>61000</v>
      </c>
      <c r="D238" s="24">
        <f t="shared" si="6"/>
        <v>12200</v>
      </c>
      <c r="E238" s="5" t="str">
        <f t="shared" si="7"/>
        <v>WORKS 4.5 ITA, MANUALI + CD - 61000</v>
      </c>
    </row>
    <row r="239" spans="1:5" x14ac:dyDescent="0.25">
      <c r="A239" s="5" t="s">
        <v>493</v>
      </c>
      <c r="B239" s="5" t="s">
        <v>484</v>
      </c>
      <c r="C239" s="23">
        <v>893000</v>
      </c>
      <c r="D239" s="24">
        <f t="shared" si="6"/>
        <v>178600</v>
      </c>
      <c r="E239" s="5" t="str">
        <f t="shared" si="7"/>
        <v>FIVE PACK WIN 95 - 893000</v>
      </c>
    </row>
    <row r="240" spans="1:5" x14ac:dyDescent="0.25">
      <c r="A240" s="5" t="s">
        <v>494</v>
      </c>
      <c r="B240" s="5" t="s">
        <v>484</v>
      </c>
      <c r="C240" s="23">
        <v>985000</v>
      </c>
      <c r="D240" s="24">
        <f t="shared" si="6"/>
        <v>197000</v>
      </c>
      <c r="E240" s="5" t="str">
        <f t="shared" si="7"/>
        <v>FIVE PACK COMBO WIN3.11-DOS - 985000</v>
      </c>
    </row>
    <row r="241" spans="1:5" x14ac:dyDescent="0.25">
      <c r="A241" s="5" t="s">
        <v>495</v>
      </c>
      <c r="B241" s="5" t="s">
        <v>484</v>
      </c>
      <c r="C241" s="23">
        <v>296000</v>
      </c>
      <c r="D241" s="24">
        <f t="shared" si="6"/>
        <v>59200</v>
      </c>
      <c r="E241" s="5" t="str">
        <f t="shared" si="7"/>
        <v>FIVE PACK WORKS 4.5 - 296000</v>
      </c>
    </row>
    <row r="242" spans="1:5" x14ac:dyDescent="0.25">
      <c r="A242" s="5" t="s">
        <v>496</v>
      </c>
      <c r="B242" s="5" t="s">
        <v>484</v>
      </c>
      <c r="C242" s="23">
        <v>685000</v>
      </c>
      <c r="D242" s="24">
        <f t="shared" si="6"/>
        <v>137000</v>
      </c>
      <c r="E242" s="5" t="str">
        <f t="shared" si="7"/>
        <v>3-PACK  HOME ESSENTIALS 98 - 685000</v>
      </c>
    </row>
    <row r="243" spans="1:5" x14ac:dyDescent="0.25">
      <c r="A243" s="5" t="s">
        <v>497</v>
      </c>
      <c r="B243" s="5" t="s">
        <v>484</v>
      </c>
      <c r="C243" s="23">
        <v>1138000</v>
      </c>
      <c r="D243" s="24">
        <f t="shared" si="6"/>
        <v>227600</v>
      </c>
      <c r="E243" s="5" t="str">
        <f t="shared" si="7"/>
        <v>3-PACK WIN NT WORKSTATION 4.0 - 1138000</v>
      </c>
    </row>
    <row r="244" spans="1:5" x14ac:dyDescent="0.25">
      <c r="A244" s="5" t="s">
        <v>498</v>
      </c>
      <c r="B244" s="5" t="s">
        <v>484</v>
      </c>
      <c r="C244" s="23">
        <v>1334000</v>
      </c>
      <c r="D244" s="24">
        <f t="shared" si="6"/>
        <v>266800</v>
      </c>
      <c r="E244" s="5" t="str">
        <f t="shared" si="7"/>
        <v>3-PACK OFFICE SMALL BUSINESS - 1334000</v>
      </c>
    </row>
    <row r="245" spans="1:5" x14ac:dyDescent="0.25">
      <c r="A245" s="5" t="s">
        <v>499</v>
      </c>
      <c r="B245" s="5" t="s">
        <v>279</v>
      </c>
      <c r="C245" s="23">
        <v>30000</v>
      </c>
      <c r="D245" s="24">
        <f t="shared" si="6"/>
        <v>6000</v>
      </c>
      <c r="E245" s="5" t="str">
        <f t="shared" si="7"/>
        <v>CD VIDEOGUIDA  WIN'95 - 30000</v>
      </c>
    </row>
    <row r="246" spans="1:5" x14ac:dyDescent="0.25">
      <c r="A246" s="5" t="s">
        <v>500</v>
      </c>
      <c r="B246" s="5" t="s">
        <v>279</v>
      </c>
      <c r="C246" s="23">
        <v>30000</v>
      </c>
      <c r="D246" s="24">
        <f t="shared" si="6"/>
        <v>6000</v>
      </c>
      <c r="E246" s="5" t="str">
        <f t="shared" si="7"/>
        <v>CD VIDEGUIDA INTERNET - 30000</v>
      </c>
    </row>
    <row r="247" spans="1:5" x14ac:dyDescent="0.25">
      <c r="A247" s="5" t="s">
        <v>501</v>
      </c>
      <c r="B247" s="5" t="s">
        <v>502</v>
      </c>
      <c r="C247" s="23">
        <v>406000</v>
      </c>
      <c r="D247" s="24">
        <f t="shared" si="6"/>
        <v>81200</v>
      </c>
      <c r="E247" s="5" t="str">
        <f t="shared" si="7"/>
        <v>WINDOWS 95  - 406000</v>
      </c>
    </row>
    <row r="248" spans="1:5" x14ac:dyDescent="0.25">
      <c r="A248" s="5" t="s">
        <v>503</v>
      </c>
      <c r="B248" s="5" t="s">
        <v>502</v>
      </c>
      <c r="C248" s="23">
        <v>197000</v>
      </c>
      <c r="D248" s="24">
        <f t="shared" si="6"/>
        <v>39400</v>
      </c>
      <c r="E248" s="5" t="str">
        <f t="shared" si="7"/>
        <v>WINDOWS 95 Lic. Agg. - 197000</v>
      </c>
    </row>
    <row r="249" spans="1:5" x14ac:dyDescent="0.25">
      <c r="A249" s="5" t="s">
        <v>504</v>
      </c>
      <c r="B249" s="5" t="s">
        <v>502</v>
      </c>
      <c r="C249" s="23">
        <v>645000</v>
      </c>
      <c r="D249" s="24">
        <f t="shared" si="6"/>
        <v>129000</v>
      </c>
      <c r="E249" s="5" t="str">
        <f t="shared" si="7"/>
        <v>EXCEL 7.0 - 645000</v>
      </c>
    </row>
    <row r="250" spans="1:5" x14ac:dyDescent="0.25">
      <c r="A250" s="5" t="s">
        <v>505</v>
      </c>
      <c r="B250" s="5" t="s">
        <v>502</v>
      </c>
      <c r="C250" s="23">
        <v>645000</v>
      </c>
      <c r="D250" s="24">
        <f t="shared" si="6"/>
        <v>129000</v>
      </c>
      <c r="E250" s="5" t="str">
        <f t="shared" si="7"/>
        <v>EXCEL 97 - 645000</v>
      </c>
    </row>
    <row r="251" spans="1:5" x14ac:dyDescent="0.25">
      <c r="A251" s="5" t="s">
        <v>506</v>
      </c>
      <c r="B251" s="5" t="s">
        <v>502</v>
      </c>
      <c r="C251" s="23">
        <v>259000</v>
      </c>
      <c r="D251" s="24">
        <f t="shared" si="6"/>
        <v>51800</v>
      </c>
      <c r="E251" s="5" t="str">
        <f t="shared" si="7"/>
        <v>EXCEL 97 Agg. - 259000</v>
      </c>
    </row>
    <row r="252" spans="1:5" x14ac:dyDescent="0.25">
      <c r="A252" s="5" t="s">
        <v>507</v>
      </c>
      <c r="B252" s="5" t="s">
        <v>502</v>
      </c>
      <c r="C252" s="23">
        <v>646000</v>
      </c>
      <c r="D252" s="24">
        <f t="shared" si="6"/>
        <v>129200</v>
      </c>
      <c r="E252" s="5" t="str">
        <f t="shared" si="7"/>
        <v>WORD 97 - 646000</v>
      </c>
    </row>
    <row r="253" spans="1:5" x14ac:dyDescent="0.25">
      <c r="A253" s="5" t="s">
        <v>508</v>
      </c>
      <c r="B253" s="5" t="s">
        <v>502</v>
      </c>
      <c r="C253" s="23">
        <v>259000</v>
      </c>
      <c r="D253" s="24">
        <f t="shared" si="6"/>
        <v>51800</v>
      </c>
      <c r="E253" s="5" t="str">
        <f t="shared" si="7"/>
        <v>WORD 97 Agg. - 259000</v>
      </c>
    </row>
    <row r="254" spans="1:5" x14ac:dyDescent="0.25">
      <c r="A254" s="5" t="s">
        <v>509</v>
      </c>
      <c r="B254" s="5" t="s">
        <v>502</v>
      </c>
      <c r="C254" s="23">
        <v>645000</v>
      </c>
      <c r="D254" s="24">
        <f t="shared" si="6"/>
        <v>129000</v>
      </c>
      <c r="E254" s="5" t="str">
        <f t="shared" si="7"/>
        <v>ACCESS 97 - 645000</v>
      </c>
    </row>
    <row r="255" spans="1:5" x14ac:dyDescent="0.25">
      <c r="A255" s="5" t="s">
        <v>510</v>
      </c>
      <c r="B255" s="5" t="s">
        <v>502</v>
      </c>
      <c r="C255" s="23">
        <v>879000</v>
      </c>
      <c r="D255" s="24">
        <f t="shared" si="6"/>
        <v>175800</v>
      </c>
      <c r="E255" s="5" t="str">
        <f t="shared" si="7"/>
        <v>OFFICE 97 SMALL BUSINESS - 879000</v>
      </c>
    </row>
    <row r="256" spans="1:5" x14ac:dyDescent="0.25">
      <c r="A256" s="5" t="s">
        <v>511</v>
      </c>
      <c r="B256" s="5" t="s">
        <v>502</v>
      </c>
      <c r="C256" s="23">
        <v>259000</v>
      </c>
      <c r="D256" s="24">
        <f t="shared" si="6"/>
        <v>51800</v>
      </c>
      <c r="E256" s="5" t="str">
        <f t="shared" si="7"/>
        <v>HOME ESSENTIALS 98 - 259000</v>
      </c>
    </row>
    <row r="257" spans="1:5" x14ac:dyDescent="0.25">
      <c r="A257" s="5" t="s">
        <v>512</v>
      </c>
      <c r="B257" s="5" t="s">
        <v>502</v>
      </c>
      <c r="C257" s="23">
        <v>274000</v>
      </c>
      <c r="D257" s="24">
        <f t="shared" si="6"/>
        <v>54800</v>
      </c>
      <c r="E257" s="5" t="str">
        <f t="shared" si="7"/>
        <v>FRONTPAGE 98 - 274000</v>
      </c>
    </row>
    <row r="258" spans="1:5" x14ac:dyDescent="0.25">
      <c r="A258" s="5" t="s">
        <v>513</v>
      </c>
      <c r="B258" s="5" t="s">
        <v>502</v>
      </c>
      <c r="C258" s="23">
        <v>975000</v>
      </c>
      <c r="D258" s="24">
        <f t="shared" si="6"/>
        <v>195000</v>
      </c>
      <c r="E258" s="5" t="str">
        <f t="shared" si="7"/>
        <v>OFFICE '97 - 975000</v>
      </c>
    </row>
    <row r="259" spans="1:5" x14ac:dyDescent="0.25">
      <c r="A259" s="5" t="s">
        <v>514</v>
      </c>
      <c r="B259" s="5" t="s">
        <v>502</v>
      </c>
      <c r="C259" s="23">
        <v>480000</v>
      </c>
      <c r="D259" s="24">
        <f t="shared" si="6"/>
        <v>96000</v>
      </c>
      <c r="E259" s="5" t="str">
        <f t="shared" si="7"/>
        <v>OFFICE '97 Agg. - 480000</v>
      </c>
    </row>
    <row r="260" spans="1:5" x14ac:dyDescent="0.25">
      <c r="A260" s="5" t="s">
        <v>515</v>
      </c>
      <c r="B260" s="5" t="s">
        <v>502</v>
      </c>
      <c r="C260" s="23">
        <v>1187000</v>
      </c>
      <c r="D260" s="24">
        <f t="shared" si="6"/>
        <v>237400</v>
      </c>
      <c r="E260" s="5" t="str">
        <f t="shared" si="7"/>
        <v>OFFICE '97 Professional - 1187000</v>
      </c>
    </row>
    <row r="261" spans="1:5" x14ac:dyDescent="0.25">
      <c r="A261" s="5" t="s">
        <v>516</v>
      </c>
      <c r="B261" s="5" t="s">
        <v>502</v>
      </c>
      <c r="C261" s="23">
        <v>832000</v>
      </c>
      <c r="D261" s="24">
        <f t="shared" ref="D261:D324" si="8">+C261*IVATOT</f>
        <v>166400</v>
      </c>
      <c r="E261" s="5" t="str">
        <f t="shared" si="7"/>
        <v>OFFICE '97 Professional Agg. - 832000</v>
      </c>
    </row>
    <row r="262" spans="1:5" x14ac:dyDescent="0.25">
      <c r="A262" s="5" t="s">
        <v>517</v>
      </c>
      <c r="B262" s="5" t="s">
        <v>502</v>
      </c>
      <c r="C262" s="23">
        <v>227000</v>
      </c>
      <c r="D262" s="24">
        <f t="shared" si="8"/>
        <v>45400</v>
      </c>
      <c r="E262" s="5" t="str">
        <f t="shared" ref="E262:E325" si="9">+A262&amp;" - "&amp;C262</f>
        <v>VISUAL BASIC 4.0 STD - 227000</v>
      </c>
    </row>
    <row r="263" spans="1:5" x14ac:dyDescent="0.25">
      <c r="A263" s="5" t="s">
        <v>518</v>
      </c>
      <c r="B263" s="5" t="s">
        <v>502</v>
      </c>
      <c r="C263" s="23">
        <v>98000</v>
      </c>
      <c r="D263" s="24">
        <f t="shared" si="8"/>
        <v>19600</v>
      </c>
      <c r="E263" s="5" t="str">
        <f t="shared" si="9"/>
        <v>VISUAL BASIC 4.0 Agg. - 98000</v>
      </c>
    </row>
    <row r="264" spans="1:5" x14ac:dyDescent="0.25">
      <c r="A264" s="5" t="s">
        <v>519</v>
      </c>
      <c r="B264" s="5" t="s">
        <v>502</v>
      </c>
      <c r="C264" s="23">
        <v>1190000</v>
      </c>
      <c r="D264" s="24">
        <f t="shared" si="8"/>
        <v>238000</v>
      </c>
      <c r="E264" s="5" t="str">
        <f t="shared" si="9"/>
        <v>VISUAL BASIC 4.0 PROFESSIONAL - 1190000</v>
      </c>
    </row>
    <row r="265" spans="1:5" x14ac:dyDescent="0.25">
      <c r="A265" s="5" t="s">
        <v>520</v>
      </c>
      <c r="B265" s="5" t="s">
        <v>502</v>
      </c>
      <c r="C265" s="23">
        <v>300000</v>
      </c>
      <c r="D265" s="24">
        <f t="shared" si="8"/>
        <v>60000</v>
      </c>
      <c r="E265" s="5" t="str">
        <f t="shared" si="9"/>
        <v>VISUAL BASIC 4.0 PROF. Agg. - 300000</v>
      </c>
    </row>
    <row r="266" spans="1:5" x14ac:dyDescent="0.25">
      <c r="A266" s="5" t="s">
        <v>521</v>
      </c>
      <c r="B266" s="5" t="s">
        <v>502</v>
      </c>
      <c r="C266" s="23">
        <v>2407000</v>
      </c>
      <c r="D266" s="24">
        <f t="shared" si="8"/>
        <v>481400</v>
      </c>
      <c r="E266" s="5" t="str">
        <f t="shared" si="9"/>
        <v>VISUAL BASIC 4.0 ENTERPRICE - 2407000</v>
      </c>
    </row>
    <row r="267" spans="1:5" x14ac:dyDescent="0.25">
      <c r="A267" s="5" t="s">
        <v>522</v>
      </c>
      <c r="B267" s="5" t="s">
        <v>502</v>
      </c>
      <c r="C267" s="23">
        <v>1021000</v>
      </c>
      <c r="D267" s="24">
        <f t="shared" si="8"/>
        <v>204200</v>
      </c>
      <c r="E267" s="5" t="str">
        <f t="shared" si="9"/>
        <v>VISUAL BASIC 4.0 ENTERPRICE Agg. - 1021000</v>
      </c>
    </row>
    <row r="268" spans="1:5" x14ac:dyDescent="0.25">
      <c r="A268" s="5" t="s">
        <v>523</v>
      </c>
      <c r="B268" s="5" t="s">
        <v>502</v>
      </c>
      <c r="C268" s="23">
        <v>646000</v>
      </c>
      <c r="D268" s="24">
        <f t="shared" si="8"/>
        <v>129200</v>
      </c>
      <c r="E268" s="5" t="str">
        <f t="shared" si="9"/>
        <v>POWERPOINT 97 - 646000</v>
      </c>
    </row>
    <row r="269" spans="1:5" x14ac:dyDescent="0.25">
      <c r="A269" s="5" t="s">
        <v>524</v>
      </c>
      <c r="B269" s="5" t="s">
        <v>502</v>
      </c>
      <c r="C269" s="23">
        <v>259000</v>
      </c>
      <c r="D269" s="24">
        <f t="shared" si="8"/>
        <v>51800</v>
      </c>
      <c r="E269" s="5" t="str">
        <f t="shared" si="9"/>
        <v>POWERPOINT 97 Agg. - 259000</v>
      </c>
    </row>
    <row r="270" spans="1:5" x14ac:dyDescent="0.25">
      <c r="A270" s="5" t="s">
        <v>525</v>
      </c>
      <c r="B270" s="5" t="s">
        <v>502</v>
      </c>
      <c r="C270" s="23">
        <v>193000</v>
      </c>
      <c r="D270" s="24">
        <f t="shared" si="8"/>
        <v>38600</v>
      </c>
      <c r="E270" s="5" t="str">
        <f t="shared" si="9"/>
        <v>PUBLISHER 3.0 - 193000</v>
      </c>
    </row>
    <row r="271" spans="1:5" x14ac:dyDescent="0.25">
      <c r="A271" s="5" t="s">
        <v>526</v>
      </c>
      <c r="B271" s="5" t="s">
        <v>502</v>
      </c>
      <c r="C271" s="23">
        <v>96000</v>
      </c>
      <c r="D271" s="24">
        <f t="shared" si="8"/>
        <v>19200</v>
      </c>
      <c r="E271" s="5" t="str">
        <f t="shared" si="9"/>
        <v>PUBLISHER 3.0 Agg. - 96000</v>
      </c>
    </row>
    <row r="272" spans="1:5" x14ac:dyDescent="0.25">
      <c r="A272" s="5" t="s">
        <v>527</v>
      </c>
      <c r="B272" s="5" t="s">
        <v>502</v>
      </c>
      <c r="C272" s="23">
        <v>594000</v>
      </c>
      <c r="D272" s="24">
        <f t="shared" si="8"/>
        <v>118800</v>
      </c>
      <c r="E272" s="5" t="str">
        <f t="shared" si="9"/>
        <v>WINDOWS NT 4.0 WORKSTATION - 594000</v>
      </c>
    </row>
    <row r="273" spans="1:5" x14ac:dyDescent="0.25">
      <c r="A273" s="5" t="s">
        <v>528</v>
      </c>
      <c r="B273" s="5" t="s">
        <v>502</v>
      </c>
      <c r="C273" s="23">
        <v>282000</v>
      </c>
      <c r="D273" s="24">
        <f t="shared" si="8"/>
        <v>56400</v>
      </c>
      <c r="E273" s="5" t="str">
        <f t="shared" si="9"/>
        <v>WINDOWS NT 4.0 Agg. WORKSTATION - 282000</v>
      </c>
    </row>
    <row r="274" spans="1:5" x14ac:dyDescent="0.25">
      <c r="A274" s="5" t="s">
        <v>529</v>
      </c>
      <c r="B274" s="5" t="s">
        <v>502</v>
      </c>
      <c r="C274" s="23">
        <v>1814000</v>
      </c>
      <c r="D274" s="24">
        <f t="shared" si="8"/>
        <v>362800</v>
      </c>
      <c r="E274" s="5" t="str">
        <f t="shared" si="9"/>
        <v>WINDOWS NT 4.0 SERVER 5 client - 1814000</v>
      </c>
    </row>
    <row r="275" spans="1:5" x14ac:dyDescent="0.25">
      <c r="A275" s="5" t="s">
        <v>530</v>
      </c>
      <c r="B275" s="5" t="s">
        <v>502</v>
      </c>
      <c r="C275" s="23">
        <v>193000</v>
      </c>
      <c r="D275" s="24">
        <f t="shared" si="8"/>
        <v>38600</v>
      </c>
      <c r="E275" s="5" t="str">
        <f t="shared" si="9"/>
        <v>WINDOWS 3.1 - 193000</v>
      </c>
    </row>
    <row r="276" spans="1:5" x14ac:dyDescent="0.25">
      <c r="A276" s="5" t="s">
        <v>531</v>
      </c>
      <c r="B276" s="5" t="s">
        <v>502</v>
      </c>
      <c r="C276" s="23">
        <v>654000</v>
      </c>
      <c r="D276" s="24">
        <f t="shared" si="8"/>
        <v>130800</v>
      </c>
      <c r="E276" s="5" t="str">
        <f t="shared" si="9"/>
        <v>POWERPOINT 4.0 - 654000</v>
      </c>
    </row>
    <row r="277" spans="1:5" x14ac:dyDescent="0.25">
      <c r="A277" s="5" t="s">
        <v>532</v>
      </c>
      <c r="B277" s="5" t="s">
        <v>502</v>
      </c>
      <c r="C277" s="23">
        <v>729000</v>
      </c>
      <c r="D277" s="24">
        <f t="shared" si="8"/>
        <v>145800</v>
      </c>
      <c r="E277" s="5" t="str">
        <f t="shared" si="9"/>
        <v>EXCEL 5.0 - 729000</v>
      </c>
    </row>
    <row r="278" spans="1:5" x14ac:dyDescent="0.25">
      <c r="A278" s="5" t="s">
        <v>533</v>
      </c>
      <c r="B278" s="5" t="s">
        <v>502</v>
      </c>
      <c r="C278" s="23">
        <v>632000</v>
      </c>
      <c r="D278" s="24">
        <f t="shared" si="8"/>
        <v>126400</v>
      </c>
      <c r="E278" s="5" t="str">
        <f t="shared" si="9"/>
        <v>ACCESS 2.0 - 632000</v>
      </c>
    </row>
    <row r="279" spans="1:5" x14ac:dyDescent="0.25">
      <c r="A279" s="5" t="s">
        <v>534</v>
      </c>
      <c r="B279" s="5" t="s">
        <v>502</v>
      </c>
      <c r="C279" s="23">
        <v>240000</v>
      </c>
      <c r="D279" s="24">
        <f t="shared" si="8"/>
        <v>48000</v>
      </c>
      <c r="E279" s="5" t="str">
        <f t="shared" si="9"/>
        <v>ACCESS 2.0 Competitivo - 240000</v>
      </c>
    </row>
    <row r="280" spans="1:5" x14ac:dyDescent="0.25">
      <c r="A280" s="5" t="s">
        <v>535</v>
      </c>
      <c r="B280" s="5" t="s">
        <v>536</v>
      </c>
      <c r="C280" s="23">
        <v>955000</v>
      </c>
      <c r="D280" s="24">
        <f t="shared" si="8"/>
        <v>191000</v>
      </c>
      <c r="E280" s="5" t="str">
        <f t="shared" si="9"/>
        <v>OFFICE 4.2 - 955000</v>
      </c>
    </row>
    <row r="281" spans="1:5" x14ac:dyDescent="0.25">
      <c r="A281" s="5" t="s">
        <v>537</v>
      </c>
      <c r="B281" s="5" t="s">
        <v>536</v>
      </c>
      <c r="C281" s="23">
        <v>1126000</v>
      </c>
      <c r="D281" s="24">
        <f t="shared" si="8"/>
        <v>225200</v>
      </c>
      <c r="E281" s="5" t="str">
        <f t="shared" si="9"/>
        <v>OFFICE 4.3 PROFESSIONAL - 1126000</v>
      </c>
    </row>
    <row r="282" spans="1:5" x14ac:dyDescent="0.25">
      <c r="A282" s="5" t="s">
        <v>538</v>
      </c>
      <c r="C282" s="27"/>
      <c r="D282" s="24">
        <f t="shared" si="8"/>
        <v>0</v>
      </c>
      <c r="E282" s="5" t="str">
        <f t="shared" si="9"/>
        <v xml:space="preserve">STAMPANTI - </v>
      </c>
    </row>
    <row r="283" spans="1:5" x14ac:dyDescent="0.25">
      <c r="A283" s="5" t="s">
        <v>539</v>
      </c>
      <c r="B283" s="5" t="s">
        <v>540</v>
      </c>
      <c r="C283" s="23">
        <v>297000</v>
      </c>
      <c r="D283" s="24">
        <f t="shared" si="8"/>
        <v>59400</v>
      </c>
      <c r="E283" s="5" t="str">
        <f t="shared" si="9"/>
        <v>STAMP.EPSON LX300 - 297000</v>
      </c>
    </row>
    <row r="284" spans="1:5" x14ac:dyDescent="0.25">
      <c r="A284" s="5" t="s">
        <v>541</v>
      </c>
      <c r="B284" s="5" t="s">
        <v>542</v>
      </c>
      <c r="C284" s="23">
        <v>646000</v>
      </c>
      <c r="D284" s="24">
        <f t="shared" si="8"/>
        <v>129200</v>
      </c>
      <c r="E284" s="5" t="str">
        <f t="shared" si="9"/>
        <v>STAMP.EPSON LX1050+ - 646000</v>
      </c>
    </row>
    <row r="285" spans="1:5" x14ac:dyDescent="0.25">
      <c r="A285" s="5" t="s">
        <v>543</v>
      </c>
      <c r="B285" s="5" t="s">
        <v>544</v>
      </c>
      <c r="C285" s="23">
        <v>714000</v>
      </c>
      <c r="D285" s="24">
        <f t="shared" si="8"/>
        <v>142800</v>
      </c>
      <c r="E285" s="5" t="str">
        <f t="shared" si="9"/>
        <v>STAMP.EPSON FX870 - 714000</v>
      </c>
    </row>
    <row r="286" spans="1:5" x14ac:dyDescent="0.25">
      <c r="A286" s="5" t="s">
        <v>545</v>
      </c>
      <c r="B286" s="5" t="s">
        <v>546</v>
      </c>
      <c r="C286" s="23">
        <v>807000</v>
      </c>
      <c r="D286" s="24">
        <f t="shared" si="8"/>
        <v>161400</v>
      </c>
      <c r="E286" s="5" t="str">
        <f t="shared" si="9"/>
        <v>STAMP.EPSON FX1170 - 807000</v>
      </c>
    </row>
    <row r="287" spans="1:5" x14ac:dyDescent="0.25">
      <c r="A287" s="5" t="s">
        <v>547</v>
      </c>
      <c r="B287" s="5" t="s">
        <v>548</v>
      </c>
      <c r="C287" s="23">
        <v>591000</v>
      </c>
      <c r="D287" s="24">
        <f t="shared" si="8"/>
        <v>118200</v>
      </c>
      <c r="E287" s="5" t="str">
        <f t="shared" si="9"/>
        <v>STAMP.EPSON LQ570+ - 591000</v>
      </c>
    </row>
    <row r="288" spans="1:5" x14ac:dyDescent="0.25">
      <c r="A288" s="5" t="s">
        <v>549</v>
      </c>
      <c r="B288" s="5" t="s">
        <v>550</v>
      </c>
      <c r="C288" s="23">
        <v>918000</v>
      </c>
      <c r="D288" s="24">
        <f t="shared" si="8"/>
        <v>183600</v>
      </c>
      <c r="E288" s="5" t="str">
        <f t="shared" si="9"/>
        <v>STAMP.EPSON LQ2070+ - 918000</v>
      </c>
    </row>
    <row r="289" spans="1:5" x14ac:dyDescent="0.25">
      <c r="A289" s="5" t="s">
        <v>551</v>
      </c>
      <c r="B289" s="5" t="s">
        <v>552</v>
      </c>
      <c r="C289" s="23">
        <v>1265000</v>
      </c>
      <c r="D289" s="24">
        <f t="shared" si="8"/>
        <v>253000</v>
      </c>
      <c r="E289" s="5" t="str">
        <f t="shared" si="9"/>
        <v>STAMP.EPSON LQ 2170 - 1265000</v>
      </c>
    </row>
    <row r="290" spans="1:5" x14ac:dyDescent="0.25">
      <c r="A290" s="5" t="s">
        <v>553</v>
      </c>
      <c r="B290" s="5" t="s">
        <v>554</v>
      </c>
      <c r="C290" s="23">
        <v>256000</v>
      </c>
      <c r="D290" s="24">
        <f t="shared" si="8"/>
        <v>51200</v>
      </c>
      <c r="E290" s="5" t="str">
        <f t="shared" si="9"/>
        <v>STAMP.EPSON STYLUS 300COLOR - 256000</v>
      </c>
    </row>
    <row r="291" spans="1:5" x14ac:dyDescent="0.25">
      <c r="A291" s="5" t="s">
        <v>555</v>
      </c>
      <c r="B291" s="5" t="s">
        <v>556</v>
      </c>
      <c r="C291" s="23">
        <v>371000</v>
      </c>
      <c r="D291" s="24">
        <f t="shared" si="8"/>
        <v>74200</v>
      </c>
      <c r="E291" s="5" t="str">
        <f t="shared" si="9"/>
        <v>STAMP.EPSON STYLUS 400COLOR - 371000</v>
      </c>
    </row>
    <row r="292" spans="1:5" x14ac:dyDescent="0.25">
      <c r="A292" s="5" t="s">
        <v>557</v>
      </c>
      <c r="B292" s="5" t="s">
        <v>558</v>
      </c>
      <c r="C292" s="23">
        <v>457000</v>
      </c>
      <c r="D292" s="24">
        <f t="shared" si="8"/>
        <v>91400</v>
      </c>
      <c r="E292" s="5" t="str">
        <f t="shared" si="9"/>
        <v>STAMP.EPSON STYLUS 600COLOR - 457000</v>
      </c>
    </row>
    <row r="293" spans="1:5" x14ac:dyDescent="0.25">
      <c r="A293" s="5" t="s">
        <v>559</v>
      </c>
      <c r="B293" s="5" t="s">
        <v>560</v>
      </c>
      <c r="C293" s="23">
        <v>642000</v>
      </c>
      <c r="D293" s="24">
        <f t="shared" si="8"/>
        <v>128400</v>
      </c>
      <c r="E293" s="5" t="str">
        <f t="shared" si="9"/>
        <v>STAMP.EPSON STYLUS 800COLOR - 642000</v>
      </c>
    </row>
    <row r="294" spans="1:5" x14ac:dyDescent="0.25">
      <c r="A294" s="5" t="s">
        <v>561</v>
      </c>
      <c r="B294" s="5" t="s">
        <v>562</v>
      </c>
      <c r="C294" s="23">
        <v>1571000</v>
      </c>
      <c r="D294" s="24">
        <f t="shared" si="8"/>
        <v>314200</v>
      </c>
      <c r="E294" s="5" t="str">
        <f t="shared" si="9"/>
        <v>STAMP.EPSON STYLUS 1520COLOR - 1571000</v>
      </c>
    </row>
    <row r="295" spans="1:5" x14ac:dyDescent="0.25">
      <c r="A295" s="5" t="s">
        <v>563</v>
      </c>
      <c r="B295" s="5" t="s">
        <v>564</v>
      </c>
      <c r="C295" s="23">
        <v>756000</v>
      </c>
      <c r="D295" s="24">
        <f t="shared" si="8"/>
        <v>151200</v>
      </c>
      <c r="E295" s="5" t="str">
        <f t="shared" si="9"/>
        <v>STAMP.EPSON STYLUS 1000 - 756000</v>
      </c>
    </row>
    <row r="296" spans="1:5" x14ac:dyDescent="0.25">
      <c r="A296" s="5" t="s">
        <v>565</v>
      </c>
      <c r="B296" s="5" t="s">
        <v>566</v>
      </c>
      <c r="C296" s="23">
        <v>1571000</v>
      </c>
      <c r="D296" s="24">
        <f t="shared" si="8"/>
        <v>314200</v>
      </c>
      <c r="E296" s="5" t="str">
        <f t="shared" si="9"/>
        <v>STAMP.EPSON STYLUS PRO XL+ - 1571000</v>
      </c>
    </row>
    <row r="297" spans="1:5" x14ac:dyDescent="0.25">
      <c r="A297" s="5" t="s">
        <v>567</v>
      </c>
      <c r="B297" s="5" t="s">
        <v>568</v>
      </c>
      <c r="C297" s="23">
        <v>2716000</v>
      </c>
      <c r="D297" s="24">
        <f t="shared" si="8"/>
        <v>543200</v>
      </c>
      <c r="E297" s="5" t="str">
        <f t="shared" si="9"/>
        <v>STAMP.EPSON STYLUS  3000 - 2716000</v>
      </c>
    </row>
    <row r="298" spans="1:5" x14ac:dyDescent="0.25">
      <c r="A298" s="5" t="s">
        <v>569</v>
      </c>
      <c r="B298" s="5" t="s">
        <v>570</v>
      </c>
      <c r="C298" s="23">
        <v>640000</v>
      </c>
      <c r="D298" s="24">
        <f t="shared" si="8"/>
        <v>128000</v>
      </c>
      <c r="E298" s="5" t="str">
        <f t="shared" si="9"/>
        <v>STAMP.EPSON STYLUS PHOTO - 640000</v>
      </c>
    </row>
    <row r="299" spans="1:5" x14ac:dyDescent="0.25">
      <c r="A299" s="5" t="s">
        <v>571</v>
      </c>
      <c r="B299" s="5" t="s">
        <v>572</v>
      </c>
      <c r="C299" s="23">
        <v>255000</v>
      </c>
      <c r="D299" s="24">
        <f t="shared" si="8"/>
        <v>51000</v>
      </c>
      <c r="E299" s="5" t="str">
        <f t="shared" si="9"/>
        <v>STAMP. CANON BJ-250 COLOR - 255000</v>
      </c>
    </row>
    <row r="300" spans="1:5" x14ac:dyDescent="0.25">
      <c r="A300" s="5" t="s">
        <v>573</v>
      </c>
      <c r="B300" s="5" t="s">
        <v>574</v>
      </c>
      <c r="C300" s="23">
        <v>413000</v>
      </c>
      <c r="D300" s="24">
        <f t="shared" si="8"/>
        <v>82600</v>
      </c>
      <c r="E300" s="5" t="str">
        <f t="shared" si="9"/>
        <v>STAMP. CANON BJC-80 COLOR - 413000</v>
      </c>
    </row>
    <row r="301" spans="1:5" x14ac:dyDescent="0.25">
      <c r="A301" s="5" t="s">
        <v>575</v>
      </c>
      <c r="B301" s="5" t="s">
        <v>576</v>
      </c>
      <c r="C301" s="23">
        <v>361000</v>
      </c>
      <c r="D301" s="24">
        <f t="shared" si="8"/>
        <v>72200</v>
      </c>
      <c r="E301" s="5" t="str">
        <f t="shared" si="9"/>
        <v>STAMP. CANON BJC-4300 COLOR - 361000</v>
      </c>
    </row>
    <row r="302" spans="1:5" x14ac:dyDescent="0.25">
      <c r="A302" s="5" t="s">
        <v>577</v>
      </c>
      <c r="B302" s="5" t="s">
        <v>578</v>
      </c>
      <c r="C302" s="23">
        <v>544000</v>
      </c>
      <c r="D302" s="24">
        <f t="shared" si="8"/>
        <v>108800</v>
      </c>
      <c r="E302" s="5" t="str">
        <f t="shared" si="9"/>
        <v>STAMP. CANON BJC-4550 COLOR - 544000</v>
      </c>
    </row>
    <row r="303" spans="1:5" x14ac:dyDescent="0.25">
      <c r="A303" s="5" t="s">
        <v>579</v>
      </c>
      <c r="B303" s="5" t="s">
        <v>580</v>
      </c>
      <c r="C303" s="23">
        <v>678000</v>
      </c>
      <c r="D303" s="24">
        <f t="shared" si="8"/>
        <v>135600</v>
      </c>
      <c r="E303" s="5" t="str">
        <f t="shared" si="9"/>
        <v>STAMP. CANON BJC-4650 COLOR - 678000</v>
      </c>
    </row>
    <row r="304" spans="1:5" x14ac:dyDescent="0.25">
      <c r="A304" s="5" t="s">
        <v>581</v>
      </c>
      <c r="B304" s="5" t="s">
        <v>582</v>
      </c>
      <c r="C304" s="23">
        <v>1054000</v>
      </c>
      <c r="D304" s="24">
        <f t="shared" si="8"/>
        <v>210800</v>
      </c>
      <c r="E304" s="5" t="str">
        <f t="shared" si="9"/>
        <v>STAMP. CANON BJC-5500 COLOR - 1054000</v>
      </c>
    </row>
    <row r="305" spans="1:5" x14ac:dyDescent="0.25">
      <c r="A305" s="5" t="s">
        <v>583</v>
      </c>
      <c r="B305" s="5" t="s">
        <v>584</v>
      </c>
      <c r="C305" s="23">
        <v>482000</v>
      </c>
      <c r="D305" s="24">
        <f t="shared" si="8"/>
        <v>96400</v>
      </c>
      <c r="E305" s="5" t="str">
        <f t="shared" si="9"/>
        <v>STAMP. CANON BJC-620 COLOR - 482000</v>
      </c>
    </row>
    <row r="306" spans="1:5" x14ac:dyDescent="0.25">
      <c r="A306" s="5" t="s">
        <v>585</v>
      </c>
      <c r="B306" s="5" t="s">
        <v>586</v>
      </c>
      <c r="C306" s="23">
        <v>722000</v>
      </c>
      <c r="D306" s="24">
        <f t="shared" si="8"/>
        <v>144400</v>
      </c>
      <c r="E306" s="5" t="str">
        <f t="shared" si="9"/>
        <v>STAMP. CANON BJC-7000 COLOR - 722000</v>
      </c>
    </row>
    <row r="307" spans="1:5" x14ac:dyDescent="0.25">
      <c r="A307" s="5" t="s">
        <v>587</v>
      </c>
      <c r="B307" s="5" t="s">
        <v>588</v>
      </c>
      <c r="C307" s="23">
        <v>269000</v>
      </c>
      <c r="D307" s="24">
        <f t="shared" si="8"/>
        <v>53800</v>
      </c>
      <c r="E307" s="5" t="str">
        <f t="shared" si="9"/>
        <v>STAMP. HP 400L - 269000</v>
      </c>
    </row>
    <row r="308" spans="1:5" x14ac:dyDescent="0.25">
      <c r="A308" s="5" t="s">
        <v>589</v>
      </c>
      <c r="B308" s="5" t="s">
        <v>588</v>
      </c>
      <c r="C308" s="23">
        <v>371000</v>
      </c>
      <c r="D308" s="24">
        <f t="shared" si="8"/>
        <v>74200</v>
      </c>
      <c r="E308" s="5" t="str">
        <f t="shared" si="9"/>
        <v>STAMP. HP 670 - 371000</v>
      </c>
    </row>
    <row r="309" spans="1:5" x14ac:dyDescent="0.25">
      <c r="A309" s="5" t="s">
        <v>590</v>
      </c>
      <c r="B309" s="5" t="s">
        <v>591</v>
      </c>
      <c r="C309" s="23">
        <v>462000</v>
      </c>
      <c r="D309" s="24">
        <f t="shared" si="8"/>
        <v>92400</v>
      </c>
      <c r="E309" s="5" t="str">
        <f t="shared" si="9"/>
        <v>STAMP. HP 690+ - 462000</v>
      </c>
    </row>
    <row r="310" spans="1:5" x14ac:dyDescent="0.25">
      <c r="A310" s="5" t="s">
        <v>592</v>
      </c>
      <c r="B310" s="5" t="s">
        <v>593</v>
      </c>
      <c r="C310" s="23">
        <v>541000</v>
      </c>
      <c r="D310" s="24">
        <f t="shared" si="8"/>
        <v>108200</v>
      </c>
      <c r="E310" s="5" t="str">
        <f t="shared" si="9"/>
        <v>STAMP. HP 720C - 541000</v>
      </c>
    </row>
    <row r="311" spans="1:5" x14ac:dyDescent="0.25">
      <c r="A311" s="5" t="s">
        <v>594</v>
      </c>
      <c r="B311" s="5" t="s">
        <v>595</v>
      </c>
      <c r="C311" s="23">
        <v>648000</v>
      </c>
      <c r="D311" s="24">
        <f t="shared" si="8"/>
        <v>129600</v>
      </c>
      <c r="E311" s="5" t="str">
        <f t="shared" si="9"/>
        <v>STAMP. HP 870 CXI - 648000</v>
      </c>
    </row>
    <row r="312" spans="1:5" x14ac:dyDescent="0.25">
      <c r="A312" s="5" t="s">
        <v>596</v>
      </c>
      <c r="B312" s="5" t="s">
        <v>597</v>
      </c>
      <c r="C312" s="23">
        <v>644000</v>
      </c>
      <c r="D312" s="24">
        <f t="shared" si="8"/>
        <v>128800</v>
      </c>
      <c r="E312" s="5" t="str">
        <f t="shared" si="9"/>
        <v>STAMP. HP 890C - 644000</v>
      </c>
    </row>
    <row r="313" spans="1:5" x14ac:dyDescent="0.25">
      <c r="A313" s="5" t="s">
        <v>598</v>
      </c>
      <c r="B313" s="5" t="s">
        <v>599</v>
      </c>
      <c r="C313" s="23">
        <v>902000</v>
      </c>
      <c r="D313" s="24">
        <f t="shared" si="8"/>
        <v>180400</v>
      </c>
      <c r="E313" s="5" t="str">
        <f t="shared" si="9"/>
        <v>STAMP. HP 1100C - 902000</v>
      </c>
    </row>
    <row r="314" spans="1:5" x14ac:dyDescent="0.25">
      <c r="A314" s="5" t="s">
        <v>600</v>
      </c>
      <c r="B314" s="5" t="s">
        <v>601</v>
      </c>
      <c r="C314" s="23">
        <v>722000</v>
      </c>
      <c r="D314" s="24">
        <f t="shared" si="8"/>
        <v>144400</v>
      </c>
      <c r="E314" s="5" t="str">
        <f t="shared" si="9"/>
        <v>STAMP. HP 6L - 722000</v>
      </c>
    </row>
    <row r="315" spans="1:5" x14ac:dyDescent="0.25">
      <c r="A315" s="5" t="s">
        <v>602</v>
      </c>
      <c r="B315" s="5" t="s">
        <v>601</v>
      </c>
      <c r="C315" s="23">
        <v>1457000</v>
      </c>
      <c r="D315" s="24">
        <f t="shared" si="8"/>
        <v>291400</v>
      </c>
      <c r="E315" s="5" t="str">
        <f t="shared" si="9"/>
        <v>STAMP. HP 6P - 1457000</v>
      </c>
    </row>
    <row r="316" spans="1:5" x14ac:dyDescent="0.25">
      <c r="A316" s="5" t="s">
        <v>603</v>
      </c>
      <c r="B316" s="5" t="s">
        <v>604</v>
      </c>
      <c r="C316" s="23">
        <v>1786000</v>
      </c>
      <c r="D316" s="24">
        <f t="shared" si="8"/>
        <v>357200</v>
      </c>
      <c r="E316" s="5" t="str">
        <f t="shared" si="9"/>
        <v>STAMP. HP 6MP - 1786000</v>
      </c>
    </row>
    <row r="317" spans="1:5" x14ac:dyDescent="0.25">
      <c r="A317" s="5" t="s">
        <v>605</v>
      </c>
      <c r="C317" s="27"/>
      <c r="D317" s="24">
        <f t="shared" si="8"/>
        <v>0</v>
      </c>
      <c r="E317" s="5" t="str">
        <f t="shared" si="9"/>
        <v xml:space="preserve">CABINATI  - </v>
      </c>
    </row>
    <row r="318" spans="1:5" x14ac:dyDescent="0.25">
      <c r="A318" s="5" t="s">
        <v>606</v>
      </c>
      <c r="B318" s="5" t="s">
        <v>607</v>
      </c>
      <c r="C318" s="23">
        <v>85000</v>
      </c>
      <c r="D318" s="24">
        <f t="shared" si="8"/>
        <v>17000</v>
      </c>
      <c r="E318" s="5" t="str">
        <f t="shared" si="9"/>
        <v>CASE DESKTOP   CE CK 131-6 - 85000</v>
      </c>
    </row>
    <row r="319" spans="1:5" x14ac:dyDescent="0.25">
      <c r="A319" s="5" t="s">
        <v>608</v>
      </c>
      <c r="B319" s="5" t="s">
        <v>607</v>
      </c>
      <c r="C319" s="23">
        <v>84000</v>
      </c>
      <c r="D319" s="24">
        <f t="shared" si="8"/>
        <v>16800</v>
      </c>
      <c r="E319" s="5" t="str">
        <f t="shared" si="9"/>
        <v>CASE MINITOWER CE CK 136-1 - 84000</v>
      </c>
    </row>
    <row r="320" spans="1:5" x14ac:dyDescent="0.25">
      <c r="A320" s="5" t="s">
        <v>609</v>
      </c>
      <c r="B320" s="5" t="s">
        <v>610</v>
      </c>
      <c r="C320" s="23">
        <v>115000</v>
      </c>
      <c r="D320" s="24">
        <f t="shared" si="8"/>
        <v>23000</v>
      </c>
      <c r="E320" s="5" t="str">
        <f t="shared" si="9"/>
        <v>CASE MIDITOWER CE CK 135-1 - 115000</v>
      </c>
    </row>
    <row r="321" spans="1:5" x14ac:dyDescent="0.25">
      <c r="A321" s="5" t="s">
        <v>611</v>
      </c>
      <c r="B321" s="5" t="s">
        <v>610</v>
      </c>
      <c r="C321" s="23">
        <v>152000</v>
      </c>
      <c r="D321" s="24">
        <f t="shared" si="8"/>
        <v>30400</v>
      </c>
      <c r="E321" s="5" t="str">
        <f t="shared" si="9"/>
        <v>CASE BIG TOWER CE   CK139-1 - 152000</v>
      </c>
    </row>
    <row r="322" spans="1:5" x14ac:dyDescent="0.25">
      <c r="A322" s="5" t="s">
        <v>612</v>
      </c>
      <c r="B322" s="5" t="s">
        <v>607</v>
      </c>
      <c r="C322" s="23">
        <v>82000</v>
      </c>
      <c r="D322" s="24">
        <f t="shared" si="8"/>
        <v>16400</v>
      </c>
      <c r="E322" s="5" t="str">
        <f t="shared" si="9"/>
        <v>CASE DESKTOP CE CK 131-8 - 82000</v>
      </c>
    </row>
    <row r="323" spans="1:5" x14ac:dyDescent="0.25">
      <c r="A323" s="5" t="s">
        <v>613</v>
      </c>
      <c r="B323" s="5" t="s">
        <v>607</v>
      </c>
      <c r="C323" s="23">
        <v>84000</v>
      </c>
      <c r="D323" s="24">
        <f t="shared" si="8"/>
        <v>16800</v>
      </c>
      <c r="E323" s="5" t="str">
        <f t="shared" si="9"/>
        <v>CASE SUB-MIDITOWER CE  CK 132-3 - 84000</v>
      </c>
    </row>
    <row r="324" spans="1:5" x14ac:dyDescent="0.25">
      <c r="A324" s="5" t="s">
        <v>614</v>
      </c>
      <c r="B324" s="5" t="s">
        <v>615</v>
      </c>
      <c r="C324" s="23">
        <v>115000</v>
      </c>
      <c r="D324" s="24">
        <f t="shared" si="8"/>
        <v>23000</v>
      </c>
      <c r="E324" s="5" t="str">
        <f t="shared" si="9"/>
        <v>CASE  MIDITOWER CE  CK 135-2 - 115000</v>
      </c>
    </row>
    <row r="325" spans="1:5" x14ac:dyDescent="0.25">
      <c r="A325" s="5" t="s">
        <v>616</v>
      </c>
      <c r="B325" s="5" t="s">
        <v>615</v>
      </c>
      <c r="C325" s="23">
        <v>153000</v>
      </c>
      <c r="D325" s="24">
        <f t="shared" ref="D325:D388" si="10">+C325*IVATOT</f>
        <v>30600</v>
      </c>
      <c r="E325" s="5" t="str">
        <f t="shared" si="9"/>
        <v>CASE TOWER CE CK 139-2 - 153000</v>
      </c>
    </row>
    <row r="326" spans="1:5" x14ac:dyDescent="0.25">
      <c r="A326" s="5" t="s">
        <v>617</v>
      </c>
      <c r="B326" s="5" t="s">
        <v>615</v>
      </c>
      <c r="C326" s="23">
        <v>80000</v>
      </c>
      <c r="D326" s="24">
        <f t="shared" si="10"/>
        <v>16000</v>
      </c>
      <c r="E326" s="5" t="str">
        <f t="shared" ref="E326:E340" si="11">+A326&amp;" - "&amp;C326</f>
        <v>CASE MIDITOWER BC VIP 432 - 80000</v>
      </c>
    </row>
    <row r="327" spans="1:5" x14ac:dyDescent="0.25">
      <c r="A327" s="5" t="s">
        <v>618</v>
      </c>
      <c r="B327" s="5" t="s">
        <v>615</v>
      </c>
      <c r="C327" s="23">
        <v>102000</v>
      </c>
      <c r="D327" s="24">
        <f t="shared" si="10"/>
        <v>20400</v>
      </c>
      <c r="E327" s="5" t="str">
        <f t="shared" si="11"/>
        <v>CASE TOWER BC VIP 730 - 102000</v>
      </c>
    </row>
    <row r="328" spans="1:5" x14ac:dyDescent="0.25">
      <c r="A328" s="5" t="s">
        <v>619</v>
      </c>
      <c r="C328" s="27"/>
      <c r="D328" s="24">
        <f t="shared" si="10"/>
        <v>0</v>
      </c>
      <c r="E328" s="5" t="str">
        <f t="shared" si="11"/>
        <v xml:space="preserve">GRUPPI DI CONTINUITA' - </v>
      </c>
    </row>
    <row r="329" spans="1:5" x14ac:dyDescent="0.25">
      <c r="A329" s="5" t="s">
        <v>620</v>
      </c>
      <c r="B329" s="5" t="s">
        <v>621</v>
      </c>
      <c r="C329" s="23">
        <v>198000</v>
      </c>
      <c r="D329" s="24">
        <f t="shared" si="10"/>
        <v>39600</v>
      </c>
      <c r="E329" s="5" t="str">
        <f t="shared" si="11"/>
        <v>GR.CONT.REVOLUTION E300  - 198000</v>
      </c>
    </row>
    <row r="330" spans="1:5" x14ac:dyDescent="0.25">
      <c r="A330" s="5" t="s">
        <v>622</v>
      </c>
      <c r="B330" s="5" t="s">
        <v>621</v>
      </c>
      <c r="C330" s="23">
        <v>233000</v>
      </c>
      <c r="D330" s="24">
        <f t="shared" si="10"/>
        <v>46600</v>
      </c>
      <c r="E330" s="5" t="str">
        <f t="shared" si="11"/>
        <v>GR.CONT.REVOLUTION F450 - 233000</v>
      </c>
    </row>
    <row r="331" spans="1:5" x14ac:dyDescent="0.25">
      <c r="A331" s="5" t="s">
        <v>623</v>
      </c>
      <c r="B331" s="5" t="s">
        <v>621</v>
      </c>
      <c r="C331" s="23">
        <v>279000</v>
      </c>
      <c r="D331" s="24">
        <f t="shared" si="10"/>
        <v>55800</v>
      </c>
      <c r="E331" s="5" t="str">
        <f t="shared" si="11"/>
        <v>GR.CONT.REVOLUTION L600 - 279000</v>
      </c>
    </row>
    <row r="332" spans="1:5" x14ac:dyDescent="0.25">
      <c r="A332" s="5" t="s">
        <v>624</v>
      </c>
      <c r="B332" s="5" t="s">
        <v>625</v>
      </c>
      <c r="C332" s="23">
        <v>298000</v>
      </c>
      <c r="D332" s="24">
        <f t="shared" si="10"/>
        <v>59600</v>
      </c>
      <c r="E332" s="5" t="str">
        <f t="shared" si="11"/>
        <v>GR.CONT.POWER PRO 600 - 298000</v>
      </c>
    </row>
    <row r="333" spans="1:5" x14ac:dyDescent="0.25">
      <c r="A333" s="5" t="s">
        <v>626</v>
      </c>
      <c r="B333" s="5" t="s">
        <v>625</v>
      </c>
      <c r="C333" s="23">
        <v>478000</v>
      </c>
      <c r="D333" s="24">
        <f t="shared" si="10"/>
        <v>95600</v>
      </c>
      <c r="E333" s="5" t="str">
        <f t="shared" si="11"/>
        <v>GR.CONT.POWER PRO 750 - 478000</v>
      </c>
    </row>
    <row r="334" spans="1:5" x14ac:dyDescent="0.25">
      <c r="A334" s="5" t="s">
        <v>627</v>
      </c>
      <c r="B334" s="5" t="s">
        <v>625</v>
      </c>
      <c r="C334" s="23">
        <v>626000</v>
      </c>
      <c r="D334" s="24">
        <f t="shared" si="10"/>
        <v>125200</v>
      </c>
      <c r="E334" s="5" t="str">
        <f t="shared" si="11"/>
        <v>GR.CONT.POWER PRO 900 - 626000</v>
      </c>
    </row>
    <row r="335" spans="1:5" x14ac:dyDescent="0.25">
      <c r="A335" s="5" t="s">
        <v>628</v>
      </c>
      <c r="B335" s="5" t="s">
        <v>625</v>
      </c>
      <c r="C335" s="23">
        <v>757000</v>
      </c>
      <c r="D335" s="24">
        <f t="shared" si="10"/>
        <v>151400</v>
      </c>
      <c r="E335" s="5" t="str">
        <f t="shared" si="11"/>
        <v>GR.CONT.POWER PRO 1000 - 757000</v>
      </c>
    </row>
    <row r="336" spans="1:5" x14ac:dyDescent="0.25">
      <c r="A336" s="5" t="s">
        <v>629</v>
      </c>
      <c r="B336" s="5" t="s">
        <v>625</v>
      </c>
      <c r="C336" s="23">
        <v>1128000</v>
      </c>
      <c r="D336" s="24">
        <f t="shared" si="10"/>
        <v>225600</v>
      </c>
      <c r="E336" s="5" t="str">
        <f t="shared" si="11"/>
        <v>GR.CONT.POWER PRO 1600 - 1128000</v>
      </c>
    </row>
    <row r="337" spans="1:5" x14ac:dyDescent="0.25">
      <c r="A337" s="5" t="s">
        <v>630</v>
      </c>
      <c r="B337" s="5" t="s">
        <v>625</v>
      </c>
      <c r="C337" s="23">
        <v>1527000</v>
      </c>
      <c r="D337" s="24">
        <f t="shared" si="10"/>
        <v>305400</v>
      </c>
      <c r="E337" s="5" t="str">
        <f t="shared" si="11"/>
        <v>GR.CONT.POWER PRO 2400 - 1527000</v>
      </c>
    </row>
    <row r="338" spans="1:5" x14ac:dyDescent="0.25">
      <c r="A338" s="5" t="s">
        <v>631</v>
      </c>
      <c r="B338" s="5" t="s">
        <v>632</v>
      </c>
      <c r="C338" s="23">
        <v>4134000</v>
      </c>
      <c r="D338" s="24">
        <f t="shared" si="10"/>
        <v>826800</v>
      </c>
      <c r="E338" s="5" t="str">
        <f t="shared" si="11"/>
        <v>GR.CONT.POWERSAVE 4000 - 4134000</v>
      </c>
    </row>
    <row r="339" spans="1:5" x14ac:dyDescent="0.25">
      <c r="A339" s="5" t="s">
        <v>633</v>
      </c>
      <c r="B339" s="5" t="s">
        <v>632</v>
      </c>
      <c r="C339" s="23">
        <v>6850000</v>
      </c>
      <c r="D339" s="24">
        <f t="shared" si="10"/>
        <v>1370000</v>
      </c>
      <c r="E339" s="5" t="str">
        <f t="shared" si="11"/>
        <v>GR.CONT.POWERSAVE 7500 - 6850000</v>
      </c>
    </row>
    <row r="340" spans="1:5" x14ac:dyDescent="0.25">
      <c r="A340" s="5" t="s">
        <v>634</v>
      </c>
      <c r="B340" s="5" t="s">
        <v>632</v>
      </c>
      <c r="C340" s="23">
        <v>11712000</v>
      </c>
      <c r="D340" s="24">
        <f t="shared" si="10"/>
        <v>2342400</v>
      </c>
      <c r="E340" s="5" t="str">
        <f t="shared" si="11"/>
        <v>GR.CONT.POWERSAVE 12500 - 11712000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H14"/>
  <sheetViews>
    <sheetView showGridLines="0" zoomScale="120" zoomScaleNormal="120" workbookViewId="0">
      <selection activeCell="H24" sqref="H24"/>
    </sheetView>
  </sheetViews>
  <sheetFormatPr defaultRowHeight="13.2" outlineLevelCol="1" x14ac:dyDescent="0.25"/>
  <cols>
    <col min="1" max="1" width="11.21875" style="42" customWidth="1"/>
    <col min="2" max="2" width="29.44140625" style="42" bestFit="1" customWidth="1"/>
    <col min="3" max="3" width="5.5546875" style="42" customWidth="1"/>
    <col min="4" max="4" width="10.5546875" style="42" bestFit="1" customWidth="1"/>
    <col min="5" max="5" width="30.109375" style="42" bestFit="1" customWidth="1"/>
    <col min="6" max="6" width="4.6640625" style="42" customWidth="1"/>
    <col min="7" max="7" width="15" style="42" hidden="1" customWidth="1" outlineLevel="1"/>
    <col min="8" max="8" width="44.21875" style="42" bestFit="1" customWidth="1" collapsed="1"/>
    <col min="9" max="16384" width="8.88671875" style="42"/>
  </cols>
  <sheetData>
    <row r="1" spans="1:8" ht="14.4" thickBot="1" x14ac:dyDescent="0.35">
      <c r="A1" s="40" t="s">
        <v>635</v>
      </c>
      <c r="B1" s="41" t="s">
        <v>644</v>
      </c>
      <c r="D1" s="43" t="s">
        <v>652</v>
      </c>
      <c r="E1" s="44" t="s">
        <v>645</v>
      </c>
      <c r="G1" s="45" t="s">
        <v>665</v>
      </c>
      <c r="H1" s="66" t="s">
        <v>670</v>
      </c>
    </row>
    <row r="2" spans="1:8" ht="13.8" x14ac:dyDescent="0.3">
      <c r="A2" s="64" t="s">
        <v>636</v>
      </c>
      <c r="B2" s="64" t="str">
        <f>+REPLACE(A2,1,1,"")</f>
        <v>23</v>
      </c>
      <c r="D2" s="65">
        <v>33086</v>
      </c>
      <c r="E2" s="64">
        <f>+DAY(D2)</f>
        <v>1</v>
      </c>
      <c r="G2" s="39" t="str">
        <f>+UPPER(LEFT(A2,1))</f>
        <v>A</v>
      </c>
      <c r="H2" s="64" t="str">
        <f>+CONCATENATE(G2,"-",B2)</f>
        <v>A-23</v>
      </c>
    </row>
    <row r="3" spans="1:8" ht="13.8" x14ac:dyDescent="0.3">
      <c r="A3" s="64" t="s">
        <v>637</v>
      </c>
      <c r="B3" s="64" t="str">
        <f t="shared" ref="B3:B9" si="0">+REPLACE(A3,1,1,"")</f>
        <v>31</v>
      </c>
      <c r="D3" s="65">
        <v>33087</v>
      </c>
      <c r="E3" s="64">
        <f t="shared" ref="E3:E9" si="1">+DAY(D3)</f>
        <v>2</v>
      </c>
      <c r="G3" s="39" t="str">
        <f t="shared" ref="G3:G9" si="2">+UPPER(LEFT(A3,1))</f>
        <v>B</v>
      </c>
      <c r="H3" s="64" t="str">
        <f t="shared" ref="H3:H9" si="3">+CONCATENATE(G3,"-",B3)</f>
        <v>B-31</v>
      </c>
    </row>
    <row r="4" spans="1:8" ht="13.8" x14ac:dyDescent="0.3">
      <c r="A4" s="64" t="s">
        <v>638</v>
      </c>
      <c r="B4" s="64" t="str">
        <f t="shared" si="0"/>
        <v>45</v>
      </c>
      <c r="D4" s="65">
        <v>33088</v>
      </c>
      <c r="E4" s="64">
        <f t="shared" si="1"/>
        <v>3</v>
      </c>
      <c r="G4" s="39" t="str">
        <f t="shared" si="2"/>
        <v>C</v>
      </c>
      <c r="H4" s="64" t="str">
        <f t="shared" si="3"/>
        <v>C-45</v>
      </c>
    </row>
    <row r="5" spans="1:8" ht="13.8" x14ac:dyDescent="0.3">
      <c r="A5" s="64" t="s">
        <v>639</v>
      </c>
      <c r="B5" s="64" t="str">
        <f t="shared" si="0"/>
        <v>87</v>
      </c>
      <c r="D5" s="65">
        <v>44278</v>
      </c>
      <c r="E5" s="64">
        <f t="shared" si="1"/>
        <v>23</v>
      </c>
      <c r="G5" s="39" t="str">
        <f t="shared" si="2"/>
        <v>U</v>
      </c>
      <c r="H5" s="64" t="str">
        <f t="shared" si="3"/>
        <v>U-87</v>
      </c>
    </row>
    <row r="6" spans="1:8" ht="13.8" x14ac:dyDescent="0.3">
      <c r="A6" s="64" t="s">
        <v>640</v>
      </c>
      <c r="B6" s="64" t="str">
        <f t="shared" si="0"/>
        <v>09</v>
      </c>
      <c r="D6" s="65">
        <v>33090</v>
      </c>
      <c r="E6" s="64">
        <f t="shared" si="1"/>
        <v>5</v>
      </c>
      <c r="G6" s="39" t="str">
        <f t="shared" si="2"/>
        <v>A</v>
      </c>
      <c r="H6" s="64" t="str">
        <f t="shared" si="3"/>
        <v>A-09</v>
      </c>
    </row>
    <row r="7" spans="1:8" ht="13.8" x14ac:dyDescent="0.3">
      <c r="A7" s="64" t="s">
        <v>641</v>
      </c>
      <c r="B7" s="64" t="str">
        <f t="shared" si="0"/>
        <v>98</v>
      </c>
      <c r="D7" s="65">
        <v>33091</v>
      </c>
      <c r="E7" s="64">
        <f t="shared" si="1"/>
        <v>6</v>
      </c>
      <c r="G7" s="39" t="str">
        <f t="shared" si="2"/>
        <v>L</v>
      </c>
      <c r="H7" s="64" t="str">
        <f t="shared" si="3"/>
        <v>L-98</v>
      </c>
    </row>
    <row r="8" spans="1:8" ht="13.8" x14ac:dyDescent="0.3">
      <c r="A8" s="64" t="s">
        <v>642</v>
      </c>
      <c r="B8" s="64" t="str">
        <f t="shared" si="0"/>
        <v>34</v>
      </c>
      <c r="D8" s="65">
        <v>33092</v>
      </c>
      <c r="E8" s="64">
        <f t="shared" si="1"/>
        <v>7</v>
      </c>
      <c r="G8" s="39" t="str">
        <f t="shared" si="2"/>
        <v>V</v>
      </c>
      <c r="H8" s="64" t="str">
        <f t="shared" si="3"/>
        <v>V-34</v>
      </c>
    </row>
    <row r="9" spans="1:8" ht="13.8" x14ac:dyDescent="0.3">
      <c r="A9" s="64" t="s">
        <v>643</v>
      </c>
      <c r="B9" s="64" t="str">
        <f t="shared" si="0"/>
        <v>11</v>
      </c>
      <c r="D9" s="65">
        <v>33093</v>
      </c>
      <c r="E9" s="64">
        <f t="shared" si="1"/>
        <v>8</v>
      </c>
      <c r="G9" s="39" t="str">
        <f t="shared" si="2"/>
        <v>Q</v>
      </c>
      <c r="H9" s="64" t="str">
        <f t="shared" si="3"/>
        <v>Q-11</v>
      </c>
    </row>
    <row r="14" spans="1:8" x14ac:dyDescent="0.25">
      <c r="E14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showGridLines="0" zoomScale="150" zoomScaleNormal="150" workbookViewId="0">
      <selection activeCell="K11" sqref="K11"/>
    </sheetView>
  </sheetViews>
  <sheetFormatPr defaultColWidth="9.21875" defaultRowHeight="13.2" x14ac:dyDescent="0.25"/>
  <cols>
    <col min="1" max="1" width="16.21875" style="5" bestFit="1" customWidth="1"/>
    <col min="2" max="2" width="18.5546875" style="5" bestFit="1" customWidth="1"/>
    <col min="3" max="3" width="19.33203125" style="5" customWidth="1"/>
    <col min="4" max="4" width="14" style="5" customWidth="1"/>
    <col min="5" max="5" width="9.21875" style="5"/>
    <col min="6" max="6" width="7.21875" style="5" customWidth="1"/>
    <col min="7" max="7" width="14.33203125" style="5" customWidth="1"/>
    <col min="8" max="8" width="8" style="5" bestFit="1" customWidth="1"/>
    <col min="9" max="16384" width="9.21875" style="5"/>
  </cols>
  <sheetData>
    <row r="2" spans="1:8" x14ac:dyDescent="0.25">
      <c r="F2" s="5" t="s">
        <v>150</v>
      </c>
      <c r="G2" s="5" t="s">
        <v>149</v>
      </c>
    </row>
    <row r="3" spans="1:8" x14ac:dyDescent="0.25">
      <c r="B3" s="18" t="s">
        <v>148</v>
      </c>
      <c r="C3" s="18" t="s">
        <v>147</v>
      </c>
      <c r="D3" s="18" t="s">
        <v>146</v>
      </c>
      <c r="F3" s="17">
        <v>0</v>
      </c>
      <c r="G3" s="16" t="s">
        <v>145</v>
      </c>
      <c r="H3" s="15" t="s">
        <v>145</v>
      </c>
    </row>
    <row r="4" spans="1:8" x14ac:dyDescent="0.25">
      <c r="B4" s="5" t="s">
        <v>144</v>
      </c>
      <c r="C4" s="5">
        <v>40</v>
      </c>
      <c r="D4" s="5" t="str">
        <f>+VLOOKUP(Tabella2[[#This Row],[Punteggio]],$F$3:H6,2,FALSE)</f>
        <v>Sufficiente</v>
      </c>
      <c r="F4" s="14">
        <v>40</v>
      </c>
      <c r="G4" s="5" t="s">
        <v>143</v>
      </c>
      <c r="H4" s="13" t="s">
        <v>142</v>
      </c>
    </row>
    <row r="5" spans="1:8" x14ac:dyDescent="0.25">
      <c r="B5" s="5" t="s">
        <v>141</v>
      </c>
      <c r="C5" s="5">
        <v>60</v>
      </c>
      <c r="D5" s="5" t="str">
        <f>+VLOOKUP(Tabella2[[#This Row],[Punteggio]],$F$3:H7,2,FALSE)</f>
        <v>Discreto</v>
      </c>
      <c r="F5" s="14">
        <v>60</v>
      </c>
      <c r="G5" s="5" t="s">
        <v>140</v>
      </c>
      <c r="H5" s="13" t="s">
        <v>139</v>
      </c>
    </row>
    <row r="6" spans="1:8" x14ac:dyDescent="0.25">
      <c r="B6" s="5" t="s">
        <v>138</v>
      </c>
      <c r="C6" s="5">
        <v>60</v>
      </c>
      <c r="D6" s="5" t="str">
        <f>+VLOOKUP(Tabella2[[#This Row],[Punteggio]],$F$3:H8,2,FALSE)</f>
        <v>Discreto</v>
      </c>
      <c r="F6" s="12">
        <v>70</v>
      </c>
      <c r="G6" s="11" t="s">
        <v>137</v>
      </c>
      <c r="H6" s="10" t="s">
        <v>136</v>
      </c>
    </row>
    <row r="7" spans="1:8" x14ac:dyDescent="0.25">
      <c r="B7" s="5" t="s">
        <v>135</v>
      </c>
      <c r="C7" s="5">
        <v>40</v>
      </c>
      <c r="D7" s="5" t="str">
        <f>+VLOOKUP(Tabella2[[#This Row],[Punteggio]],$F$3:H9,2,FALSE)</f>
        <v>Sufficiente</v>
      </c>
    </row>
    <row r="8" spans="1:8" x14ac:dyDescent="0.25">
      <c r="B8" s="5" t="s">
        <v>134</v>
      </c>
      <c r="C8" s="5">
        <v>70</v>
      </c>
      <c r="D8" s="5" t="str">
        <f>+VLOOKUP(Tabella2[[#This Row],[Punteggio]],$F$3:H10,2,FALSE)</f>
        <v>Buono</v>
      </c>
    </row>
    <row r="9" spans="1:8" x14ac:dyDescent="0.25">
      <c r="B9" s="5" t="s">
        <v>133</v>
      </c>
      <c r="C9" s="5">
        <v>0</v>
      </c>
      <c r="D9" s="5" t="str">
        <f>+VLOOKUP(Tabella2[[#This Row],[Punteggio]],$F$3:H11,2,FALSE)</f>
        <v>Respinto</v>
      </c>
    </row>
    <row r="10" spans="1:8" x14ac:dyDescent="0.25">
      <c r="B10" s="5" t="s">
        <v>132</v>
      </c>
      <c r="C10" s="5">
        <v>0</v>
      </c>
      <c r="D10" s="5" t="str">
        <f>+VLOOKUP(Tabella2[[#This Row],[Punteggio]],$F$3:H12,2,FALSE)</f>
        <v>Respinto</v>
      </c>
    </row>
    <row r="14" spans="1:8" x14ac:dyDescent="0.25">
      <c r="A14" s="28" t="s">
        <v>646</v>
      </c>
      <c r="B14" s="19" t="s">
        <v>131</v>
      </c>
      <c r="C14" s="19"/>
      <c r="D14" s="19"/>
      <c r="E14" s="19"/>
      <c r="F14" s="19"/>
      <c r="G14" s="19"/>
    </row>
    <row r="15" spans="1:8" x14ac:dyDescent="0.25">
      <c r="A15" s="28" t="s">
        <v>646</v>
      </c>
      <c r="B15" s="19" t="s">
        <v>658</v>
      </c>
      <c r="C15" s="19"/>
      <c r="D15" s="19"/>
      <c r="E15" s="19"/>
      <c r="F15" s="19"/>
      <c r="G15" s="19"/>
    </row>
    <row r="16" spans="1:8" x14ac:dyDescent="0.25">
      <c r="A16" s="28"/>
      <c r="B16" s="19" t="s">
        <v>130</v>
      </c>
      <c r="C16" s="19"/>
      <c r="D16" s="19"/>
      <c r="E16" s="19"/>
      <c r="F16" s="19"/>
      <c r="G16" s="19"/>
    </row>
    <row r="17" spans="1:7" x14ac:dyDescent="0.25">
      <c r="A17" s="28"/>
      <c r="B17" s="19" t="s">
        <v>129</v>
      </c>
      <c r="C17" s="19"/>
      <c r="D17" s="19"/>
      <c r="E17" s="19"/>
      <c r="F17" s="19"/>
      <c r="G17" s="19"/>
    </row>
    <row r="18" spans="1:7" x14ac:dyDescent="0.25">
      <c r="A18" s="28"/>
      <c r="B18" s="19" t="s">
        <v>128</v>
      </c>
      <c r="C18" s="19"/>
      <c r="D18" s="19"/>
      <c r="E18" s="19"/>
      <c r="F18" s="19"/>
      <c r="G18" s="19"/>
    </row>
    <row r="19" spans="1:7" x14ac:dyDescent="0.25">
      <c r="A19" s="28"/>
      <c r="B19" s="19" t="s">
        <v>127</v>
      </c>
      <c r="C19" s="19"/>
      <c r="D19" s="19"/>
      <c r="E19" s="19"/>
      <c r="F19" s="19"/>
      <c r="G19" s="19"/>
    </row>
    <row r="20" spans="1:7" x14ac:dyDescent="0.25">
      <c r="A20" s="28" t="s">
        <v>646</v>
      </c>
      <c r="B20" s="19" t="s">
        <v>647</v>
      </c>
      <c r="C20" s="19"/>
      <c r="D20" s="19"/>
      <c r="E20" s="19"/>
      <c r="F20" s="19"/>
      <c r="G20" s="19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3" priority="3" operator="equal">
      <formula>"Buono"</formula>
    </cfRule>
    <cfRule type="cellIs" dxfId="2" priority="4" operator="equal">
      <formula>"Discreto"</formula>
    </cfRule>
    <cfRule type="cellIs" dxfId="1" priority="5" operator="equal">
      <formula>"Sufficiente"</formula>
    </cfRule>
    <cfRule type="cellIs" dxfId="0" priority="6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showGridLines="0" zoomScale="120" zoomScaleNormal="120" workbookViewId="0">
      <selection activeCell="G4" sqref="G4"/>
    </sheetView>
  </sheetViews>
  <sheetFormatPr defaultColWidth="9.21875" defaultRowHeight="13.2" x14ac:dyDescent="0.25"/>
  <cols>
    <col min="1" max="3" width="9.21875" style="5"/>
    <col min="4" max="4" width="10.77734375" style="5" bestFit="1" customWidth="1"/>
    <col min="5" max="6" width="9.21875" style="5"/>
    <col min="7" max="7" width="10.21875" style="5" bestFit="1" customWidth="1"/>
    <col min="8" max="8" width="11.77734375" style="5" customWidth="1"/>
    <col min="9" max="9" width="9.21875" style="5"/>
    <col min="10" max="10" width="20.77734375" style="5" customWidth="1"/>
    <col min="11" max="16384" width="9.21875" style="5"/>
  </cols>
  <sheetData>
    <row r="1" spans="3:10" x14ac:dyDescent="0.25">
      <c r="G1" s="71" t="s">
        <v>126</v>
      </c>
      <c r="H1" s="71"/>
      <c r="I1" s="71"/>
      <c r="J1" s="71"/>
    </row>
    <row r="3" spans="3:10" x14ac:dyDescent="0.25">
      <c r="C3" s="5" t="s">
        <v>125</v>
      </c>
      <c r="D3" s="5" t="s">
        <v>124</v>
      </c>
      <c r="G3" s="9" t="s">
        <v>125</v>
      </c>
      <c r="H3" s="9" t="s">
        <v>124</v>
      </c>
    </row>
    <row r="4" spans="3:10" ht="14.4" x14ac:dyDescent="0.3">
      <c r="C4" s="5" t="s">
        <v>5</v>
      </c>
      <c r="D4" s="6">
        <v>266</v>
      </c>
      <c r="G4" s="7" t="s">
        <v>116</v>
      </c>
      <c r="H4" s="8">
        <f>+VLOOKUP(G4,spesemese[[#Headers],[#Data]],2,FALSE)</f>
        <v>488</v>
      </c>
    </row>
    <row r="5" spans="3:10" x14ac:dyDescent="0.25">
      <c r="C5" s="5" t="s">
        <v>19</v>
      </c>
      <c r="D5" s="6">
        <v>402</v>
      </c>
    </row>
    <row r="6" spans="3:10" x14ac:dyDescent="0.25">
      <c r="C6" s="5" t="s">
        <v>26</v>
      </c>
      <c r="D6" s="6">
        <v>496</v>
      </c>
    </row>
    <row r="7" spans="3:10" x14ac:dyDescent="0.25">
      <c r="C7" s="5" t="s">
        <v>123</v>
      </c>
      <c r="D7" s="6">
        <v>204</v>
      </c>
    </row>
    <row r="8" spans="3:10" x14ac:dyDescent="0.25">
      <c r="C8" s="5" t="s">
        <v>122</v>
      </c>
      <c r="D8" s="6">
        <v>154</v>
      </c>
    </row>
    <row r="9" spans="3:10" x14ac:dyDescent="0.25">
      <c r="C9" s="5" t="s">
        <v>121</v>
      </c>
      <c r="D9" s="6">
        <v>409</v>
      </c>
    </row>
    <row r="10" spans="3:10" x14ac:dyDescent="0.25">
      <c r="C10" s="5" t="s">
        <v>120</v>
      </c>
      <c r="D10" s="6">
        <v>522</v>
      </c>
    </row>
    <row r="11" spans="3:10" x14ac:dyDescent="0.25">
      <c r="C11" s="5" t="s">
        <v>119</v>
      </c>
      <c r="D11" s="6">
        <v>490</v>
      </c>
    </row>
    <row r="12" spans="3:10" x14ac:dyDescent="0.25">
      <c r="C12" s="5" t="s">
        <v>118</v>
      </c>
      <c r="D12" s="6">
        <v>249</v>
      </c>
    </row>
    <row r="13" spans="3:10" x14ac:dyDescent="0.25">
      <c r="C13" s="5" t="s">
        <v>117</v>
      </c>
      <c r="D13" s="6">
        <v>417</v>
      </c>
    </row>
    <row r="14" spans="3:10" x14ac:dyDescent="0.25">
      <c r="C14" s="5" t="s">
        <v>116</v>
      </c>
      <c r="D14" s="6">
        <v>488</v>
      </c>
    </row>
    <row r="15" spans="3:10" x14ac:dyDescent="0.25">
      <c r="C15" s="5" t="s">
        <v>115</v>
      </c>
      <c r="D15" s="6">
        <v>329</v>
      </c>
    </row>
    <row r="16" spans="3:10" x14ac:dyDescent="0.25">
      <c r="C16" s="33" t="s">
        <v>107</v>
      </c>
      <c r="D16" s="34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showGridLines="0" topLeftCell="A12" workbookViewId="0">
      <selection activeCell="C31" sqref="C31"/>
    </sheetView>
  </sheetViews>
  <sheetFormatPr defaultRowHeight="13.2" x14ac:dyDescent="0.25"/>
  <cols>
    <col min="1" max="1" width="13.5546875" bestFit="1" customWidth="1"/>
    <col min="2" max="2" width="20.5546875" style="29" bestFit="1" customWidth="1"/>
    <col min="3" max="3" width="17.77734375" style="29" customWidth="1"/>
  </cols>
  <sheetData>
    <row r="1" spans="1:3" ht="13.8" x14ac:dyDescent="0.25">
      <c r="A1" s="62" t="s">
        <v>114</v>
      </c>
      <c r="B1" s="63" t="s">
        <v>648</v>
      </c>
      <c r="C1" s="63" t="s">
        <v>112</v>
      </c>
    </row>
    <row r="2" spans="1:3" ht="13.8" x14ac:dyDescent="0.3">
      <c r="A2" s="61" t="s">
        <v>110</v>
      </c>
      <c r="B2" s="61">
        <v>1000</v>
      </c>
      <c r="C2" s="61">
        <v>200</v>
      </c>
    </row>
    <row r="3" spans="1:3" ht="13.8" x14ac:dyDescent="0.3">
      <c r="A3" s="61" t="s">
        <v>109</v>
      </c>
      <c r="B3" s="61">
        <v>2000</v>
      </c>
      <c r="C3" s="61">
        <v>500</v>
      </c>
    </row>
    <row r="4" spans="1:3" ht="13.8" x14ac:dyDescent="0.3">
      <c r="A4" s="61" t="s">
        <v>108</v>
      </c>
      <c r="B4" s="61">
        <v>580</v>
      </c>
      <c r="C4" s="61">
        <v>200</v>
      </c>
    </row>
    <row r="5" spans="1:3" ht="13.8" x14ac:dyDescent="0.3">
      <c r="A5" s="61" t="s">
        <v>113</v>
      </c>
      <c r="B5" s="61">
        <v>1168</v>
      </c>
      <c r="C5" s="61">
        <v>300</v>
      </c>
    </row>
    <row r="6" spans="1:3" ht="13.8" x14ac:dyDescent="0.3">
      <c r="A6" s="61" t="s">
        <v>111</v>
      </c>
      <c r="B6" s="61">
        <v>2647</v>
      </c>
      <c r="C6" s="61">
        <v>500</v>
      </c>
    </row>
    <row r="9" spans="1:3" x14ac:dyDescent="0.25">
      <c r="A9" s="72" t="s">
        <v>649</v>
      </c>
      <c r="B9" s="73"/>
      <c r="C9" s="73"/>
    </row>
    <row r="10" spans="1:3" x14ac:dyDescent="0.25">
      <c r="A10" s="73"/>
      <c r="B10" s="73"/>
      <c r="C10" s="73"/>
    </row>
    <row r="11" spans="1:3" x14ac:dyDescent="0.25">
      <c r="A11" s="73"/>
      <c r="B11" s="73"/>
      <c r="C11" s="73"/>
    </row>
    <row r="12" spans="1:3" x14ac:dyDescent="0.25">
      <c r="A12" s="73"/>
      <c r="B12" s="73"/>
      <c r="C12" s="73"/>
    </row>
    <row r="13" spans="1:3" x14ac:dyDescent="0.25">
      <c r="A13" s="73"/>
      <c r="B13" s="73"/>
      <c r="C13" s="73"/>
    </row>
    <row r="14" spans="1:3" x14ac:dyDescent="0.25">
      <c r="A14" s="73"/>
      <c r="B14" s="73"/>
      <c r="C14" s="73"/>
    </row>
    <row r="15" spans="1:3" x14ac:dyDescent="0.25">
      <c r="A15" s="73"/>
      <c r="B15" s="73"/>
      <c r="C15" s="73"/>
    </row>
    <row r="16" spans="1:3" x14ac:dyDescent="0.25">
      <c r="A16" s="73"/>
      <c r="B16" s="73"/>
      <c r="C16" s="73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showGridLines="0" zoomScale="120" zoomScaleNormal="120" workbookViewId="0">
      <selection activeCell="H20" sqref="H20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4.21875" customWidth="1"/>
    <col min="7" max="7" width="2.44140625" customWidth="1"/>
    <col min="8" max="8" width="44.6640625" customWidth="1"/>
    <col min="9" max="9" width="14.77734375" customWidth="1"/>
  </cols>
  <sheetData>
    <row r="1" spans="1:9" s="1" customFormat="1" ht="17.399999999999999" x14ac:dyDescent="0.35">
      <c r="A1" s="48" t="s">
        <v>30</v>
      </c>
      <c r="B1" s="48" t="s">
        <v>31</v>
      </c>
      <c r="C1" s="48" t="s">
        <v>32</v>
      </c>
      <c r="D1" s="49" t="s">
        <v>33</v>
      </c>
      <c r="E1" s="49" t="s">
        <v>34</v>
      </c>
      <c r="F1" s="49" t="s">
        <v>666</v>
      </c>
      <c r="H1" s="20" t="s">
        <v>656</v>
      </c>
    </row>
    <row r="2" spans="1:9" x14ac:dyDescent="0.25">
      <c r="A2" s="50">
        <v>36529</v>
      </c>
      <c r="B2" s="51" t="s">
        <v>91</v>
      </c>
      <c r="C2" s="51" t="s">
        <v>36</v>
      </c>
      <c r="D2" s="52">
        <v>50000</v>
      </c>
      <c r="E2" s="52">
        <v>16</v>
      </c>
      <c r="F2" s="53">
        <f>+D2+E2</f>
        <v>50016</v>
      </c>
    </row>
    <row r="3" spans="1:9" x14ac:dyDescent="0.25">
      <c r="A3" s="50">
        <v>36534</v>
      </c>
      <c r="B3" s="51" t="s">
        <v>71</v>
      </c>
      <c r="C3" s="51" t="s">
        <v>36</v>
      </c>
      <c r="D3" s="52">
        <v>29970</v>
      </c>
      <c r="E3" s="52">
        <v>29</v>
      </c>
      <c r="F3" s="53">
        <f t="shared" ref="F3:F66" si="0">+D3+E3</f>
        <v>29999</v>
      </c>
      <c r="H3" s="54" t="s">
        <v>36</v>
      </c>
      <c r="I3" s="55">
        <f>+SUMIF($C$2:$C$80,H3,$F$2:$F$80)</f>
        <v>611998</v>
      </c>
    </row>
    <row r="4" spans="1:9" x14ac:dyDescent="0.25">
      <c r="A4" s="50">
        <v>36537</v>
      </c>
      <c r="B4" s="51" t="s">
        <v>105</v>
      </c>
      <c r="C4" s="51" t="s">
        <v>68</v>
      </c>
      <c r="D4" s="52">
        <v>27560</v>
      </c>
      <c r="E4" s="52">
        <v>21</v>
      </c>
      <c r="F4" s="53">
        <f t="shared" si="0"/>
        <v>27581</v>
      </c>
      <c r="H4" s="54" t="s">
        <v>94</v>
      </c>
      <c r="I4" s="55">
        <f t="shared" ref="I4:I6" si="1">+SUMIF($C$2:$C$80,H4,$F$2:$F$80)</f>
        <v>30962</v>
      </c>
    </row>
    <row r="5" spans="1:9" x14ac:dyDescent="0.25">
      <c r="A5" s="50">
        <v>36543</v>
      </c>
      <c r="B5" s="51" t="s">
        <v>92</v>
      </c>
      <c r="C5" s="51" t="s">
        <v>58</v>
      </c>
      <c r="D5" s="52">
        <v>43500</v>
      </c>
      <c r="E5" s="52">
        <v>29</v>
      </c>
      <c r="F5" s="53">
        <f t="shared" si="0"/>
        <v>43529</v>
      </c>
      <c r="H5" s="54" t="s">
        <v>56</v>
      </c>
      <c r="I5" s="55">
        <f t="shared" si="1"/>
        <v>54074</v>
      </c>
    </row>
    <row r="6" spans="1:9" x14ac:dyDescent="0.25">
      <c r="A6" s="50">
        <v>36545</v>
      </c>
      <c r="B6" s="51" t="s">
        <v>55</v>
      </c>
      <c r="C6" s="51" t="s">
        <v>56</v>
      </c>
      <c r="D6" s="52">
        <v>13500</v>
      </c>
      <c r="E6" s="52">
        <v>15</v>
      </c>
      <c r="F6" s="53">
        <f t="shared" si="0"/>
        <v>13515</v>
      </c>
      <c r="H6" s="54" t="s">
        <v>88</v>
      </c>
      <c r="I6" s="55">
        <f t="shared" si="1"/>
        <v>6765662</v>
      </c>
    </row>
    <row r="7" spans="1:9" x14ac:dyDescent="0.25">
      <c r="A7" s="50">
        <v>36547</v>
      </c>
      <c r="B7" s="51" t="s">
        <v>43</v>
      </c>
      <c r="C7" s="51" t="s">
        <v>44</v>
      </c>
      <c r="D7" s="52">
        <v>50800</v>
      </c>
      <c r="E7" s="52">
        <v>22</v>
      </c>
      <c r="F7" s="53">
        <f t="shared" si="0"/>
        <v>50822</v>
      </c>
      <c r="I7" s="55"/>
    </row>
    <row r="8" spans="1:9" x14ac:dyDescent="0.25">
      <c r="A8" s="50">
        <v>36548</v>
      </c>
      <c r="B8" s="51" t="s">
        <v>64</v>
      </c>
      <c r="C8" s="51" t="s">
        <v>65</v>
      </c>
      <c r="D8" s="52">
        <v>98450</v>
      </c>
      <c r="E8" s="52">
        <v>21</v>
      </c>
      <c r="F8" s="53">
        <f t="shared" si="0"/>
        <v>98471</v>
      </c>
      <c r="H8" s="54" t="s">
        <v>105</v>
      </c>
      <c r="I8" s="55">
        <f>+SUMIF($B$2:B$80,H8,F$2:F$80)</f>
        <v>73489</v>
      </c>
    </row>
    <row r="9" spans="1:9" x14ac:dyDescent="0.25">
      <c r="A9" s="50">
        <v>36551</v>
      </c>
      <c r="B9" s="51" t="s">
        <v>105</v>
      </c>
      <c r="C9" s="51" t="s">
        <v>68</v>
      </c>
      <c r="D9" s="52">
        <v>45890</v>
      </c>
      <c r="E9" s="52">
        <v>18</v>
      </c>
      <c r="F9" s="53">
        <f t="shared" si="0"/>
        <v>45908</v>
      </c>
      <c r="H9" s="54" t="s">
        <v>43</v>
      </c>
      <c r="I9" s="55">
        <f>+SUMIF($B$2:B$80,H9,F$2:F$80)</f>
        <v>50822</v>
      </c>
    </row>
    <row r="10" spans="1:9" x14ac:dyDescent="0.25">
      <c r="A10" s="50">
        <v>36552</v>
      </c>
      <c r="B10" s="51" t="s">
        <v>45</v>
      </c>
      <c r="C10" s="51" t="s">
        <v>46</v>
      </c>
      <c r="D10" s="52">
        <v>7950</v>
      </c>
      <c r="E10" s="52">
        <v>23</v>
      </c>
      <c r="F10" s="53">
        <f t="shared" si="0"/>
        <v>7973</v>
      </c>
      <c r="H10" s="54" t="s">
        <v>64</v>
      </c>
      <c r="I10" s="55">
        <f>+SUMIF($B$2:B$80,H10,F$2:F$80)</f>
        <v>98471</v>
      </c>
    </row>
    <row r="11" spans="1:9" x14ac:dyDescent="0.25">
      <c r="A11" s="50">
        <v>36553</v>
      </c>
      <c r="B11" s="51" t="s">
        <v>85</v>
      </c>
      <c r="C11" s="51" t="s">
        <v>65</v>
      </c>
      <c r="D11" s="52">
        <v>87450</v>
      </c>
      <c r="E11" s="52">
        <v>24</v>
      </c>
      <c r="F11" s="53">
        <f t="shared" si="0"/>
        <v>87474</v>
      </c>
      <c r="H11" s="54" t="s">
        <v>45</v>
      </c>
      <c r="I11" s="55">
        <f>+SUMIF($B$2:B$80,H11,F$2:F$80)</f>
        <v>7973</v>
      </c>
    </row>
    <row r="12" spans="1:9" x14ac:dyDescent="0.25">
      <c r="A12" s="50">
        <v>36554</v>
      </c>
      <c r="B12" s="51" t="s">
        <v>37</v>
      </c>
      <c r="C12" s="51" t="s">
        <v>38</v>
      </c>
      <c r="D12" s="52">
        <v>295000</v>
      </c>
      <c r="E12" s="52">
        <v>27</v>
      </c>
      <c r="F12" s="53">
        <f t="shared" si="0"/>
        <v>295027</v>
      </c>
      <c r="H12" s="54" t="s">
        <v>61</v>
      </c>
      <c r="I12" s="55">
        <f>+SUMIF($B$2:B$80,H12,F$2:F$80)</f>
        <v>283071</v>
      </c>
    </row>
    <row r="13" spans="1:9" x14ac:dyDescent="0.25">
      <c r="A13" s="50">
        <v>36555</v>
      </c>
      <c r="B13" s="51" t="s">
        <v>92</v>
      </c>
      <c r="C13" s="51" t="s">
        <v>78</v>
      </c>
      <c r="D13" s="52">
        <v>348980</v>
      </c>
      <c r="E13" s="52">
        <v>15</v>
      </c>
      <c r="F13" s="53">
        <f t="shared" si="0"/>
        <v>348995</v>
      </c>
      <c r="H13" s="54" t="s">
        <v>89</v>
      </c>
      <c r="I13" s="55">
        <f>+SUMIF($B$2:B$80,H13,F$2:F$80)</f>
        <v>107734</v>
      </c>
    </row>
    <row r="14" spans="1:9" x14ac:dyDescent="0.25">
      <c r="A14" s="50">
        <v>36558</v>
      </c>
      <c r="B14" s="51" t="s">
        <v>97</v>
      </c>
      <c r="C14" s="51" t="s">
        <v>98</v>
      </c>
      <c r="D14" s="52">
        <v>127490</v>
      </c>
      <c r="E14" s="52">
        <v>17</v>
      </c>
      <c r="F14" s="53">
        <f t="shared" si="0"/>
        <v>127507</v>
      </c>
      <c r="H14" s="54" t="s">
        <v>59</v>
      </c>
      <c r="I14" s="55">
        <f>+SUMIF($B$2:B$80,H14,F$2:F$80)</f>
        <v>27284</v>
      </c>
    </row>
    <row r="15" spans="1:9" x14ac:dyDescent="0.25">
      <c r="A15" s="50">
        <v>36558</v>
      </c>
      <c r="B15" s="51" t="s">
        <v>74</v>
      </c>
      <c r="C15" s="51" t="s">
        <v>68</v>
      </c>
      <c r="D15" s="52">
        <v>49400</v>
      </c>
      <c r="E15" s="52">
        <v>13</v>
      </c>
      <c r="F15" s="53">
        <f t="shared" si="0"/>
        <v>49413</v>
      </c>
    </row>
    <row r="16" spans="1:9" x14ac:dyDescent="0.25">
      <c r="A16" s="50">
        <v>36573</v>
      </c>
      <c r="B16" s="51" t="s">
        <v>41</v>
      </c>
      <c r="C16" s="51" t="s">
        <v>42</v>
      </c>
      <c r="D16" s="52">
        <v>201000</v>
      </c>
      <c r="E16" s="52">
        <v>14</v>
      </c>
      <c r="F16" s="53">
        <f t="shared" si="0"/>
        <v>201014</v>
      </c>
    </row>
    <row r="17" spans="1:6" x14ac:dyDescent="0.25">
      <c r="A17" s="50">
        <v>36573</v>
      </c>
      <c r="B17" s="51" t="s">
        <v>47</v>
      </c>
      <c r="C17" s="51" t="s">
        <v>42</v>
      </c>
      <c r="D17" s="52">
        <v>1368000</v>
      </c>
      <c r="E17" s="52">
        <v>28</v>
      </c>
      <c r="F17" s="53">
        <f t="shared" si="0"/>
        <v>1368028</v>
      </c>
    </row>
    <row r="18" spans="1:6" x14ac:dyDescent="0.25">
      <c r="A18" s="50">
        <v>36576</v>
      </c>
      <c r="B18" s="51" t="s">
        <v>82</v>
      </c>
      <c r="C18" s="51" t="s">
        <v>52</v>
      </c>
      <c r="D18" s="52">
        <v>36850</v>
      </c>
      <c r="E18" s="52">
        <v>16</v>
      </c>
      <c r="F18" s="53">
        <f t="shared" si="0"/>
        <v>36866</v>
      </c>
    </row>
    <row r="19" spans="1:6" x14ac:dyDescent="0.25">
      <c r="A19" s="50">
        <v>36580</v>
      </c>
      <c r="B19" s="51" t="s">
        <v>61</v>
      </c>
      <c r="C19" s="51" t="s">
        <v>36</v>
      </c>
      <c r="D19" s="52">
        <v>151500</v>
      </c>
      <c r="E19" s="52">
        <v>13</v>
      </c>
      <c r="F19" s="53">
        <f t="shared" si="0"/>
        <v>151513</v>
      </c>
    </row>
    <row r="20" spans="1:6" x14ac:dyDescent="0.25">
      <c r="A20" s="50">
        <v>36589</v>
      </c>
      <c r="B20" s="51" t="s">
        <v>55</v>
      </c>
      <c r="C20" s="51" t="s">
        <v>56</v>
      </c>
      <c r="D20" s="52">
        <v>13500</v>
      </c>
      <c r="E20" s="52">
        <v>20</v>
      </c>
      <c r="F20" s="53">
        <f t="shared" si="0"/>
        <v>13520</v>
      </c>
    </row>
    <row r="21" spans="1:6" x14ac:dyDescent="0.25">
      <c r="A21" s="50">
        <v>36593</v>
      </c>
      <c r="B21" s="51" t="s">
        <v>39</v>
      </c>
      <c r="C21" s="51" t="s">
        <v>40</v>
      </c>
      <c r="D21" s="52">
        <v>17000</v>
      </c>
      <c r="E21" s="52">
        <v>18</v>
      </c>
      <c r="F21" s="53">
        <f t="shared" si="0"/>
        <v>17018</v>
      </c>
    </row>
    <row r="22" spans="1:6" x14ac:dyDescent="0.25">
      <c r="A22" s="50">
        <v>36594</v>
      </c>
      <c r="B22" s="51" t="s">
        <v>89</v>
      </c>
      <c r="C22" s="51" t="s">
        <v>68</v>
      </c>
      <c r="D22" s="52">
        <v>35900</v>
      </c>
      <c r="E22" s="52">
        <v>16</v>
      </c>
      <c r="F22" s="53">
        <f t="shared" si="0"/>
        <v>35916</v>
      </c>
    </row>
    <row r="23" spans="1:6" x14ac:dyDescent="0.25">
      <c r="A23" s="50">
        <v>36594</v>
      </c>
      <c r="B23" s="51" t="s">
        <v>59</v>
      </c>
      <c r="C23" s="51" t="s">
        <v>60</v>
      </c>
      <c r="D23" s="52">
        <v>27270</v>
      </c>
      <c r="E23" s="52">
        <v>14</v>
      </c>
      <c r="F23" s="53">
        <f t="shared" si="0"/>
        <v>27284</v>
      </c>
    </row>
    <row r="24" spans="1:6" x14ac:dyDescent="0.25">
      <c r="A24" s="50">
        <v>36594</v>
      </c>
      <c r="B24" s="51" t="s">
        <v>86</v>
      </c>
      <c r="C24" s="51" t="s">
        <v>60</v>
      </c>
      <c r="D24" s="52">
        <v>13400</v>
      </c>
      <c r="E24" s="52">
        <v>14</v>
      </c>
      <c r="F24" s="53">
        <f t="shared" si="0"/>
        <v>13414</v>
      </c>
    </row>
    <row r="25" spans="1:6" x14ac:dyDescent="0.25">
      <c r="A25" s="50">
        <v>36595</v>
      </c>
      <c r="B25" s="51" t="s">
        <v>61</v>
      </c>
      <c r="C25" s="51" t="s">
        <v>36</v>
      </c>
      <c r="D25" s="52">
        <v>19000</v>
      </c>
      <c r="E25" s="52">
        <v>17</v>
      </c>
      <c r="F25" s="53">
        <f t="shared" si="0"/>
        <v>19017</v>
      </c>
    </row>
    <row r="26" spans="1:6" x14ac:dyDescent="0.25">
      <c r="A26" s="50">
        <v>36595</v>
      </c>
      <c r="B26" s="51" t="s">
        <v>89</v>
      </c>
      <c r="C26" s="51" t="s">
        <v>68</v>
      </c>
      <c r="D26" s="52">
        <v>71800</v>
      </c>
      <c r="E26" s="52">
        <v>18</v>
      </c>
      <c r="F26" s="53">
        <f t="shared" si="0"/>
        <v>71818</v>
      </c>
    </row>
    <row r="27" spans="1:6" x14ac:dyDescent="0.25">
      <c r="A27" s="50">
        <v>36595</v>
      </c>
      <c r="B27" s="51" t="s">
        <v>86</v>
      </c>
      <c r="C27" s="51" t="s">
        <v>60</v>
      </c>
      <c r="D27" s="52">
        <v>12280</v>
      </c>
      <c r="E27" s="52">
        <v>14</v>
      </c>
      <c r="F27" s="53">
        <f t="shared" si="0"/>
        <v>12294</v>
      </c>
    </row>
    <row r="28" spans="1:6" x14ac:dyDescent="0.25">
      <c r="A28" s="50">
        <v>36595</v>
      </c>
      <c r="B28" s="51" t="s">
        <v>86</v>
      </c>
      <c r="C28" s="51" t="s">
        <v>60</v>
      </c>
      <c r="D28" s="52">
        <v>14670</v>
      </c>
      <c r="E28" s="52">
        <v>17</v>
      </c>
      <c r="F28" s="53">
        <f t="shared" si="0"/>
        <v>14687</v>
      </c>
    </row>
    <row r="29" spans="1:6" x14ac:dyDescent="0.25">
      <c r="A29" s="50">
        <v>36596</v>
      </c>
      <c r="B29" s="51" t="s">
        <v>35</v>
      </c>
      <c r="C29" s="51" t="s">
        <v>36</v>
      </c>
      <c r="D29" s="52">
        <v>163500</v>
      </c>
      <c r="E29" s="52">
        <v>18</v>
      </c>
      <c r="F29" s="53">
        <f t="shared" si="0"/>
        <v>163518</v>
      </c>
    </row>
    <row r="30" spans="1:6" x14ac:dyDescent="0.25">
      <c r="A30" s="50">
        <v>36596</v>
      </c>
      <c r="B30" s="51" t="s">
        <v>77</v>
      </c>
      <c r="C30" s="51" t="s">
        <v>78</v>
      </c>
      <c r="D30" s="52">
        <v>183900</v>
      </c>
      <c r="E30" s="52">
        <v>26</v>
      </c>
      <c r="F30" s="53">
        <f t="shared" si="0"/>
        <v>183926</v>
      </c>
    </row>
    <row r="31" spans="1:6" x14ac:dyDescent="0.25">
      <c r="A31" s="50">
        <v>36596</v>
      </c>
      <c r="B31" s="51" t="s">
        <v>69</v>
      </c>
      <c r="C31" s="51" t="s">
        <v>70</v>
      </c>
      <c r="D31" s="52">
        <v>43500</v>
      </c>
      <c r="E31" s="52">
        <v>16</v>
      </c>
      <c r="F31" s="53">
        <f t="shared" si="0"/>
        <v>43516</v>
      </c>
    </row>
    <row r="32" spans="1:6" x14ac:dyDescent="0.25">
      <c r="A32" s="50">
        <v>36596</v>
      </c>
      <c r="B32" s="51" t="s">
        <v>66</v>
      </c>
      <c r="C32" s="51" t="s">
        <v>60</v>
      </c>
      <c r="D32" s="52">
        <v>10730</v>
      </c>
      <c r="E32" s="52">
        <v>17</v>
      </c>
      <c r="F32" s="53">
        <f t="shared" si="0"/>
        <v>10747</v>
      </c>
    </row>
    <row r="33" spans="1:6" x14ac:dyDescent="0.25">
      <c r="A33" s="50">
        <v>36596</v>
      </c>
      <c r="B33" s="51" t="s">
        <v>79</v>
      </c>
      <c r="C33" s="51" t="s">
        <v>60</v>
      </c>
      <c r="D33" s="52">
        <v>11210</v>
      </c>
      <c r="E33" s="52">
        <v>25</v>
      </c>
      <c r="F33" s="53">
        <f t="shared" si="0"/>
        <v>11235</v>
      </c>
    </row>
    <row r="34" spans="1:6" x14ac:dyDescent="0.25">
      <c r="A34" s="50">
        <v>36596</v>
      </c>
      <c r="B34" s="51" t="s">
        <v>50</v>
      </c>
      <c r="C34" s="51" t="s">
        <v>40</v>
      </c>
      <c r="D34" s="52">
        <v>127950</v>
      </c>
      <c r="E34" s="52">
        <v>20</v>
      </c>
      <c r="F34" s="53">
        <f t="shared" si="0"/>
        <v>127970</v>
      </c>
    </row>
    <row r="35" spans="1:6" x14ac:dyDescent="0.25">
      <c r="A35" s="50">
        <v>36597</v>
      </c>
      <c r="B35" s="51" t="s">
        <v>48</v>
      </c>
      <c r="C35" s="51" t="s">
        <v>49</v>
      </c>
      <c r="D35" s="52">
        <v>20000</v>
      </c>
      <c r="E35" s="52">
        <v>23</v>
      </c>
      <c r="F35" s="53">
        <f t="shared" si="0"/>
        <v>20023</v>
      </c>
    </row>
    <row r="36" spans="1:6" x14ac:dyDescent="0.25">
      <c r="A36" s="50">
        <v>36597</v>
      </c>
      <c r="B36" s="51" t="s">
        <v>76</v>
      </c>
      <c r="C36" s="51" t="s">
        <v>60</v>
      </c>
      <c r="D36" s="52">
        <v>7850</v>
      </c>
      <c r="E36" s="52">
        <v>25</v>
      </c>
      <c r="F36" s="53">
        <f t="shared" si="0"/>
        <v>7875</v>
      </c>
    </row>
    <row r="37" spans="1:6" x14ac:dyDescent="0.25">
      <c r="A37" s="50">
        <v>36598</v>
      </c>
      <c r="B37" s="51" t="s">
        <v>97</v>
      </c>
      <c r="C37" s="51" t="s">
        <v>98</v>
      </c>
      <c r="D37" s="52">
        <v>127490</v>
      </c>
      <c r="E37" s="52">
        <v>21</v>
      </c>
      <c r="F37" s="53">
        <f t="shared" si="0"/>
        <v>127511</v>
      </c>
    </row>
    <row r="38" spans="1:6" x14ac:dyDescent="0.25">
      <c r="A38" s="50">
        <v>36598</v>
      </c>
      <c r="B38" s="51" t="s">
        <v>51</v>
      </c>
      <c r="C38" s="51" t="s">
        <v>52</v>
      </c>
      <c r="D38" s="52">
        <v>3950</v>
      </c>
      <c r="E38" s="52">
        <v>17</v>
      </c>
      <c r="F38" s="53">
        <f t="shared" si="0"/>
        <v>3967</v>
      </c>
    </row>
    <row r="39" spans="1:6" x14ac:dyDescent="0.25">
      <c r="A39" s="50">
        <v>36598</v>
      </c>
      <c r="B39" s="51" t="s">
        <v>91</v>
      </c>
      <c r="C39" s="51" t="s">
        <v>54</v>
      </c>
      <c r="D39" s="52">
        <v>50000</v>
      </c>
      <c r="E39" s="52">
        <v>15</v>
      </c>
      <c r="F39" s="53">
        <f t="shared" si="0"/>
        <v>50015</v>
      </c>
    </row>
    <row r="40" spans="1:6" x14ac:dyDescent="0.25">
      <c r="A40" s="50">
        <v>36600</v>
      </c>
      <c r="B40" s="51" t="s">
        <v>72</v>
      </c>
      <c r="C40" s="51" t="s">
        <v>73</v>
      </c>
      <c r="D40" s="52">
        <v>16650</v>
      </c>
      <c r="E40" s="52">
        <v>24</v>
      </c>
      <c r="F40" s="53">
        <f t="shared" si="0"/>
        <v>16674</v>
      </c>
    </row>
    <row r="41" spans="1:6" x14ac:dyDescent="0.25">
      <c r="A41" s="50">
        <v>36603</v>
      </c>
      <c r="B41" s="51" t="s">
        <v>74</v>
      </c>
      <c r="C41" s="51" t="s">
        <v>68</v>
      </c>
      <c r="D41" s="52">
        <v>87300</v>
      </c>
      <c r="E41" s="52">
        <v>18</v>
      </c>
      <c r="F41" s="53">
        <f t="shared" si="0"/>
        <v>87318</v>
      </c>
    </row>
    <row r="42" spans="1:6" x14ac:dyDescent="0.25">
      <c r="A42" s="50">
        <v>36604</v>
      </c>
      <c r="B42" s="51" t="s">
        <v>100</v>
      </c>
      <c r="C42" s="51" t="s">
        <v>88</v>
      </c>
      <c r="D42" s="52">
        <v>2425000</v>
      </c>
      <c r="E42" s="52">
        <v>11</v>
      </c>
      <c r="F42" s="53">
        <f t="shared" si="0"/>
        <v>2425011</v>
      </c>
    </row>
    <row r="43" spans="1:6" x14ac:dyDescent="0.25">
      <c r="A43" s="50">
        <v>36608</v>
      </c>
      <c r="B43" s="51" t="s">
        <v>63</v>
      </c>
      <c r="C43" s="51" t="s">
        <v>36</v>
      </c>
      <c r="D43" s="52">
        <v>18230</v>
      </c>
      <c r="E43" s="52">
        <v>21</v>
      </c>
      <c r="F43" s="53">
        <f t="shared" si="0"/>
        <v>18251</v>
      </c>
    </row>
    <row r="44" spans="1:6" x14ac:dyDescent="0.25">
      <c r="A44" s="50">
        <v>36609</v>
      </c>
      <c r="B44" s="51" t="s">
        <v>50</v>
      </c>
      <c r="C44" s="51" t="s">
        <v>40</v>
      </c>
      <c r="D44" s="52">
        <v>78530</v>
      </c>
      <c r="E44" s="52">
        <v>25</v>
      </c>
      <c r="F44" s="53">
        <f t="shared" si="0"/>
        <v>78555</v>
      </c>
    </row>
    <row r="45" spans="1:6" x14ac:dyDescent="0.25">
      <c r="A45" s="50">
        <v>36609</v>
      </c>
      <c r="B45" s="51" t="s">
        <v>75</v>
      </c>
      <c r="C45" s="51" t="s">
        <v>40</v>
      </c>
      <c r="D45" s="52">
        <v>21000</v>
      </c>
      <c r="E45" s="52">
        <v>18</v>
      </c>
      <c r="F45" s="53">
        <f t="shared" si="0"/>
        <v>21018</v>
      </c>
    </row>
    <row r="46" spans="1:6" x14ac:dyDescent="0.25">
      <c r="A46" s="50">
        <v>36612</v>
      </c>
      <c r="B46" s="51" t="s">
        <v>80</v>
      </c>
      <c r="C46" s="51" t="s">
        <v>81</v>
      </c>
      <c r="D46" s="52">
        <v>34900</v>
      </c>
      <c r="E46" s="52">
        <v>16</v>
      </c>
      <c r="F46" s="53">
        <f t="shared" si="0"/>
        <v>34916</v>
      </c>
    </row>
    <row r="47" spans="1:6" x14ac:dyDescent="0.25">
      <c r="A47" s="50">
        <v>36614</v>
      </c>
      <c r="B47" s="51" t="s">
        <v>51</v>
      </c>
      <c r="C47" s="51" t="s">
        <v>52</v>
      </c>
      <c r="D47" s="52">
        <v>8000</v>
      </c>
      <c r="E47" s="52">
        <v>22</v>
      </c>
      <c r="F47" s="53">
        <f t="shared" si="0"/>
        <v>8022</v>
      </c>
    </row>
    <row r="48" spans="1:6" x14ac:dyDescent="0.25">
      <c r="A48" s="50">
        <v>36614</v>
      </c>
      <c r="B48" s="51" t="s">
        <v>90</v>
      </c>
      <c r="C48" s="51" t="s">
        <v>68</v>
      </c>
      <c r="D48" s="52">
        <v>24660</v>
      </c>
      <c r="E48" s="52">
        <v>27</v>
      </c>
      <c r="F48" s="53">
        <f t="shared" si="0"/>
        <v>24687</v>
      </c>
    </row>
    <row r="49" spans="1:6" x14ac:dyDescent="0.25">
      <c r="A49" s="50">
        <v>36616</v>
      </c>
      <c r="B49" s="51" t="s">
        <v>99</v>
      </c>
      <c r="C49" s="51" t="s">
        <v>81</v>
      </c>
      <c r="D49" s="52">
        <v>22450</v>
      </c>
      <c r="E49" s="52">
        <v>18</v>
      </c>
      <c r="F49" s="53">
        <f t="shared" si="0"/>
        <v>22468</v>
      </c>
    </row>
    <row r="50" spans="1:6" x14ac:dyDescent="0.25">
      <c r="A50" s="50">
        <v>36622</v>
      </c>
      <c r="B50" s="51" t="s">
        <v>99</v>
      </c>
      <c r="C50" s="51" t="s">
        <v>81</v>
      </c>
      <c r="D50" s="52">
        <v>44950</v>
      </c>
      <c r="E50" s="52">
        <v>20</v>
      </c>
      <c r="F50" s="53">
        <f t="shared" si="0"/>
        <v>44970</v>
      </c>
    </row>
    <row r="51" spans="1:6" x14ac:dyDescent="0.25">
      <c r="A51" s="50">
        <v>36624</v>
      </c>
      <c r="B51" s="51" t="s">
        <v>87</v>
      </c>
      <c r="C51" s="51" t="s">
        <v>88</v>
      </c>
      <c r="D51" s="52">
        <v>55600</v>
      </c>
      <c r="E51" s="52">
        <v>11</v>
      </c>
      <c r="F51" s="53">
        <f t="shared" si="0"/>
        <v>55611</v>
      </c>
    </row>
    <row r="52" spans="1:6" x14ac:dyDescent="0.25">
      <c r="A52" s="50">
        <v>36629</v>
      </c>
      <c r="B52" s="51" t="s">
        <v>83</v>
      </c>
      <c r="C52" s="51" t="s">
        <v>84</v>
      </c>
      <c r="D52" s="52">
        <v>84500</v>
      </c>
      <c r="E52" s="52">
        <v>21</v>
      </c>
      <c r="F52" s="53">
        <f t="shared" si="0"/>
        <v>84521</v>
      </c>
    </row>
    <row r="53" spans="1:6" x14ac:dyDescent="0.25">
      <c r="A53" s="50">
        <v>36632</v>
      </c>
      <c r="B53" s="51" t="s">
        <v>35</v>
      </c>
      <c r="C53" s="51" t="s">
        <v>36</v>
      </c>
      <c r="D53" s="52">
        <v>51800</v>
      </c>
      <c r="E53" s="52">
        <v>21</v>
      </c>
      <c r="F53" s="53">
        <f t="shared" si="0"/>
        <v>51821</v>
      </c>
    </row>
    <row r="54" spans="1:6" x14ac:dyDescent="0.25">
      <c r="A54" s="50">
        <v>36632</v>
      </c>
      <c r="B54" s="51" t="s">
        <v>61</v>
      </c>
      <c r="C54" s="51" t="s">
        <v>36</v>
      </c>
      <c r="D54" s="52">
        <v>31000</v>
      </c>
      <c r="E54" s="52">
        <v>16</v>
      </c>
      <c r="F54" s="53">
        <f t="shared" si="0"/>
        <v>31016</v>
      </c>
    </row>
    <row r="55" spans="1:6" x14ac:dyDescent="0.25">
      <c r="A55" s="50">
        <v>36637</v>
      </c>
      <c r="B55" s="51" t="s">
        <v>61</v>
      </c>
      <c r="C55" s="51" t="s">
        <v>36</v>
      </c>
      <c r="D55" s="52">
        <v>81500</v>
      </c>
      <c r="E55" s="52">
        <v>25</v>
      </c>
      <c r="F55" s="53">
        <f t="shared" si="0"/>
        <v>81525</v>
      </c>
    </row>
    <row r="56" spans="1:6" x14ac:dyDescent="0.25">
      <c r="A56" s="50">
        <v>36637</v>
      </c>
      <c r="B56" s="51" t="s">
        <v>77</v>
      </c>
      <c r="C56" s="51" t="s">
        <v>78</v>
      </c>
      <c r="D56" s="52">
        <v>183900</v>
      </c>
      <c r="E56" s="52">
        <v>18</v>
      </c>
      <c r="F56" s="53">
        <f t="shared" si="0"/>
        <v>183918</v>
      </c>
    </row>
    <row r="57" spans="1:6" x14ac:dyDescent="0.25">
      <c r="A57" s="50">
        <v>36637</v>
      </c>
      <c r="B57" s="51" t="s">
        <v>55</v>
      </c>
      <c r="C57" s="51" t="s">
        <v>56</v>
      </c>
      <c r="D57" s="52">
        <v>13500</v>
      </c>
      <c r="E57" s="52">
        <v>18</v>
      </c>
      <c r="F57" s="53">
        <f t="shared" si="0"/>
        <v>13518</v>
      </c>
    </row>
    <row r="58" spans="1:6" x14ac:dyDescent="0.25">
      <c r="A58" s="50">
        <v>36638</v>
      </c>
      <c r="B58" s="51" t="s">
        <v>95</v>
      </c>
      <c r="C58" s="51" t="s">
        <v>94</v>
      </c>
      <c r="D58" s="52">
        <v>2010</v>
      </c>
      <c r="E58" s="52">
        <v>21</v>
      </c>
      <c r="F58" s="53">
        <f t="shared" si="0"/>
        <v>2031</v>
      </c>
    </row>
    <row r="59" spans="1:6" x14ac:dyDescent="0.25">
      <c r="A59" s="50">
        <v>36640</v>
      </c>
      <c r="B59" s="51" t="s">
        <v>96</v>
      </c>
      <c r="C59" s="51" t="s">
        <v>81</v>
      </c>
      <c r="D59" s="52">
        <v>36300</v>
      </c>
      <c r="E59" s="52">
        <v>23</v>
      </c>
      <c r="F59" s="53">
        <f t="shared" si="0"/>
        <v>36323</v>
      </c>
    </row>
    <row r="60" spans="1:6" x14ac:dyDescent="0.25">
      <c r="A60" s="50">
        <v>36642</v>
      </c>
      <c r="B60" s="51" t="s">
        <v>63</v>
      </c>
      <c r="C60" s="51" t="s">
        <v>36</v>
      </c>
      <c r="D60" s="52">
        <v>7640</v>
      </c>
      <c r="E60" s="52">
        <v>20</v>
      </c>
      <c r="F60" s="53">
        <f t="shared" si="0"/>
        <v>7660</v>
      </c>
    </row>
    <row r="61" spans="1:6" x14ac:dyDescent="0.25">
      <c r="A61" s="50">
        <v>36644</v>
      </c>
      <c r="B61" s="51" t="s">
        <v>39</v>
      </c>
      <c r="C61" s="51" t="s">
        <v>40</v>
      </c>
      <c r="D61" s="52">
        <v>18000</v>
      </c>
      <c r="E61" s="52">
        <v>21</v>
      </c>
      <c r="F61" s="53">
        <f t="shared" si="0"/>
        <v>18021</v>
      </c>
    </row>
    <row r="62" spans="1:6" x14ac:dyDescent="0.25">
      <c r="A62" s="50">
        <v>36645</v>
      </c>
      <c r="B62" s="51" t="s">
        <v>95</v>
      </c>
      <c r="C62" s="51" t="s">
        <v>94</v>
      </c>
      <c r="D62" s="52">
        <v>8730</v>
      </c>
      <c r="E62" s="52">
        <v>18</v>
      </c>
      <c r="F62" s="53">
        <f t="shared" si="0"/>
        <v>8748</v>
      </c>
    </row>
    <row r="63" spans="1:6" x14ac:dyDescent="0.25">
      <c r="A63" s="50">
        <v>36645</v>
      </c>
      <c r="B63" s="51" t="s">
        <v>39</v>
      </c>
      <c r="C63" s="51" t="s">
        <v>40</v>
      </c>
      <c r="D63" s="52">
        <v>19000</v>
      </c>
      <c r="E63" s="52">
        <v>12</v>
      </c>
      <c r="F63" s="53">
        <f t="shared" si="0"/>
        <v>19012</v>
      </c>
    </row>
    <row r="64" spans="1:6" x14ac:dyDescent="0.25">
      <c r="A64" s="50">
        <v>36649</v>
      </c>
      <c r="B64" s="51" t="s">
        <v>100</v>
      </c>
      <c r="C64" s="51" t="s">
        <v>88</v>
      </c>
      <c r="D64" s="52">
        <v>2425000</v>
      </c>
      <c r="E64" s="52">
        <v>21</v>
      </c>
      <c r="F64" s="53">
        <f t="shared" si="0"/>
        <v>2425021</v>
      </c>
    </row>
    <row r="65" spans="1:6" x14ac:dyDescent="0.25">
      <c r="A65" s="50">
        <v>36651</v>
      </c>
      <c r="B65" s="51" t="s">
        <v>100</v>
      </c>
      <c r="C65" s="51" t="s">
        <v>88</v>
      </c>
      <c r="D65" s="52">
        <v>1860000</v>
      </c>
      <c r="E65" s="52">
        <v>19</v>
      </c>
      <c r="F65" s="53">
        <f t="shared" si="0"/>
        <v>1860019</v>
      </c>
    </row>
    <row r="66" spans="1:6" x14ac:dyDescent="0.25">
      <c r="A66" s="50">
        <v>36652</v>
      </c>
      <c r="B66" s="51" t="s">
        <v>103</v>
      </c>
      <c r="C66" s="51" t="s">
        <v>94</v>
      </c>
      <c r="D66" s="52">
        <v>6570</v>
      </c>
      <c r="E66" s="52">
        <v>13</v>
      </c>
      <c r="F66" s="53">
        <f t="shared" si="0"/>
        <v>6583</v>
      </c>
    </row>
    <row r="67" spans="1:6" x14ac:dyDescent="0.25">
      <c r="A67" s="50">
        <v>36653</v>
      </c>
      <c r="B67" s="51" t="s">
        <v>101</v>
      </c>
      <c r="C67" s="51" t="s">
        <v>102</v>
      </c>
      <c r="D67" s="52">
        <v>14000</v>
      </c>
      <c r="E67" s="52">
        <v>16</v>
      </c>
      <c r="F67" s="53">
        <f t="shared" ref="F67:F80" si="2">+D67+E67</f>
        <v>14016</v>
      </c>
    </row>
    <row r="68" spans="1:6" x14ac:dyDescent="0.25">
      <c r="A68" s="50">
        <v>36665</v>
      </c>
      <c r="B68" s="51" t="s">
        <v>57</v>
      </c>
      <c r="C68" s="51" t="s">
        <v>58</v>
      </c>
      <c r="D68" s="52">
        <v>29980</v>
      </c>
      <c r="E68" s="52">
        <v>19</v>
      </c>
      <c r="F68" s="53">
        <f t="shared" si="2"/>
        <v>29999</v>
      </c>
    </row>
    <row r="69" spans="1:6" x14ac:dyDescent="0.25">
      <c r="A69" s="50">
        <v>36666</v>
      </c>
      <c r="B69" s="51" t="s">
        <v>67</v>
      </c>
      <c r="C69" s="51" t="s">
        <v>68</v>
      </c>
      <c r="D69" s="52">
        <v>17950</v>
      </c>
      <c r="E69" s="52">
        <v>17</v>
      </c>
      <c r="F69" s="53">
        <f t="shared" si="2"/>
        <v>17967</v>
      </c>
    </row>
    <row r="70" spans="1:6" x14ac:dyDescent="0.25">
      <c r="A70" s="50">
        <v>36666</v>
      </c>
      <c r="B70" s="51" t="s">
        <v>90</v>
      </c>
      <c r="C70" s="51" t="s">
        <v>68</v>
      </c>
      <c r="D70" s="52">
        <v>32320</v>
      </c>
      <c r="E70" s="52">
        <v>20</v>
      </c>
      <c r="F70" s="53">
        <f t="shared" si="2"/>
        <v>32340</v>
      </c>
    </row>
    <row r="71" spans="1:6" x14ac:dyDescent="0.25">
      <c r="A71" s="50">
        <v>36667</v>
      </c>
      <c r="B71" s="51" t="s">
        <v>53</v>
      </c>
      <c r="C71" s="51" t="s">
        <v>54</v>
      </c>
      <c r="D71" s="52">
        <v>27350</v>
      </c>
      <c r="E71" s="52">
        <v>19</v>
      </c>
      <c r="F71" s="53">
        <f t="shared" si="2"/>
        <v>27369</v>
      </c>
    </row>
    <row r="72" spans="1:6" x14ac:dyDescent="0.25">
      <c r="A72" s="50">
        <v>36672</v>
      </c>
      <c r="B72" s="51" t="s">
        <v>101</v>
      </c>
      <c r="C72" s="51" t="s">
        <v>102</v>
      </c>
      <c r="D72" s="52">
        <v>15000</v>
      </c>
      <c r="E72" s="52">
        <v>20</v>
      </c>
      <c r="F72" s="53">
        <f t="shared" si="2"/>
        <v>15020</v>
      </c>
    </row>
    <row r="73" spans="1:6" x14ac:dyDescent="0.25">
      <c r="A73" s="50">
        <v>36681</v>
      </c>
      <c r="B73" s="51" t="s">
        <v>55</v>
      </c>
      <c r="C73" s="51" t="s">
        <v>56</v>
      </c>
      <c r="D73" s="52">
        <v>13500</v>
      </c>
      <c r="E73" s="52">
        <v>21</v>
      </c>
      <c r="F73" s="53">
        <f t="shared" si="2"/>
        <v>13521</v>
      </c>
    </row>
    <row r="74" spans="1:6" x14ac:dyDescent="0.25">
      <c r="A74" s="50">
        <v>36682</v>
      </c>
      <c r="B74" s="51" t="s">
        <v>103</v>
      </c>
      <c r="C74" s="51" t="s">
        <v>94</v>
      </c>
      <c r="D74" s="52">
        <v>8600</v>
      </c>
      <c r="E74" s="52">
        <v>22</v>
      </c>
      <c r="F74" s="53">
        <f t="shared" si="2"/>
        <v>8622</v>
      </c>
    </row>
    <row r="75" spans="1:6" x14ac:dyDescent="0.25">
      <c r="A75" s="50">
        <v>36685</v>
      </c>
      <c r="B75" s="51" t="s">
        <v>92</v>
      </c>
      <c r="C75" s="51" t="s">
        <v>58</v>
      </c>
      <c r="D75" s="52">
        <v>15980</v>
      </c>
      <c r="E75" s="52">
        <v>14</v>
      </c>
      <c r="F75" s="53">
        <f t="shared" si="2"/>
        <v>15994</v>
      </c>
    </row>
    <row r="76" spans="1:6" x14ac:dyDescent="0.25">
      <c r="A76" s="50">
        <v>36686</v>
      </c>
      <c r="B76" s="51" t="s">
        <v>63</v>
      </c>
      <c r="C76" s="51" t="s">
        <v>36</v>
      </c>
      <c r="D76" s="52">
        <v>7640</v>
      </c>
      <c r="E76" s="52">
        <v>22</v>
      </c>
      <c r="F76" s="53">
        <f t="shared" si="2"/>
        <v>7662</v>
      </c>
    </row>
    <row r="77" spans="1:6" x14ac:dyDescent="0.25">
      <c r="A77" s="50">
        <v>36697</v>
      </c>
      <c r="B77" s="51" t="s">
        <v>62</v>
      </c>
      <c r="C77" s="51" t="s">
        <v>52</v>
      </c>
      <c r="D77" s="52">
        <v>40650</v>
      </c>
      <c r="E77" s="52">
        <v>17</v>
      </c>
      <c r="F77" s="53">
        <f t="shared" si="2"/>
        <v>40667</v>
      </c>
    </row>
    <row r="78" spans="1:6" x14ac:dyDescent="0.25">
      <c r="A78" s="50">
        <v>36700</v>
      </c>
      <c r="B78" s="51" t="s">
        <v>104</v>
      </c>
      <c r="C78" s="51" t="s">
        <v>68</v>
      </c>
      <c r="D78" s="52">
        <v>50280</v>
      </c>
      <c r="E78" s="52">
        <v>20</v>
      </c>
      <c r="F78" s="53">
        <f t="shared" si="2"/>
        <v>50300</v>
      </c>
    </row>
    <row r="79" spans="1:6" x14ac:dyDescent="0.25">
      <c r="A79" s="50">
        <v>36700</v>
      </c>
      <c r="B79" s="51" t="s">
        <v>104</v>
      </c>
      <c r="C79" s="51" t="s">
        <v>68</v>
      </c>
      <c r="D79" s="52">
        <v>1050</v>
      </c>
      <c r="E79" s="52">
        <v>21</v>
      </c>
      <c r="F79" s="53">
        <f t="shared" si="2"/>
        <v>1071</v>
      </c>
    </row>
    <row r="80" spans="1:6" x14ac:dyDescent="0.25">
      <c r="A80" s="50">
        <v>36705</v>
      </c>
      <c r="B80" s="51" t="s">
        <v>93</v>
      </c>
      <c r="C80" s="51" t="s">
        <v>94</v>
      </c>
      <c r="D80" s="52">
        <v>4950</v>
      </c>
      <c r="E80" s="52">
        <v>28</v>
      </c>
      <c r="F80" s="53">
        <f t="shared" si="2"/>
        <v>4978</v>
      </c>
    </row>
    <row r="82" spans="5:6" x14ac:dyDescent="0.25">
      <c r="E82" s="4"/>
      <c r="F82" s="4"/>
    </row>
    <row r="84" spans="5:6" x14ac:dyDescent="0.25">
      <c r="F84" s="47"/>
    </row>
  </sheetData>
  <sortState xmlns:xlrd2="http://schemas.microsoft.com/office/spreadsheetml/2017/richdata2" ref="A2:E456">
    <sortCondition ref="A1"/>
  </sortState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showGridLines="0" workbookViewId="0">
      <selection activeCell="E4" sqref="E4:E26"/>
    </sheetView>
  </sheetViews>
  <sheetFormatPr defaultRowHeight="13.2" x14ac:dyDescent="0.25"/>
  <cols>
    <col min="1" max="1" width="11.77734375" bestFit="1" customWidth="1"/>
    <col min="2" max="2" width="9.88671875" bestFit="1" customWidth="1"/>
    <col min="3" max="3" width="11.77734375" bestFit="1" customWidth="1"/>
    <col min="4" max="4" width="11.88671875" bestFit="1" customWidth="1"/>
    <col min="5" max="5" width="10.33203125" bestFit="1" customWidth="1"/>
    <col min="7" max="7" width="21" customWidth="1"/>
    <col min="8" max="8" width="14.88671875" customWidth="1"/>
    <col min="11" max="11" width="23.6640625" customWidth="1"/>
  </cols>
  <sheetData>
    <row r="1" spans="1:11" ht="20.399999999999999" thickBot="1" x14ac:dyDescent="0.45">
      <c r="B1" s="74" t="s">
        <v>106</v>
      </c>
      <c r="C1" s="74"/>
      <c r="D1" s="74"/>
    </row>
    <row r="2" spans="1:11" ht="13.8" thickTop="1" x14ac:dyDescent="0.25"/>
    <row r="3" spans="1:11" ht="17.399999999999999" x14ac:dyDescent="0.35">
      <c r="A3" s="57" t="s">
        <v>0</v>
      </c>
      <c r="B3" s="58" t="s">
        <v>1</v>
      </c>
      <c r="C3" s="58" t="s">
        <v>2</v>
      </c>
      <c r="D3" s="57" t="s">
        <v>3</v>
      </c>
      <c r="E3" s="59" t="s">
        <v>4</v>
      </c>
      <c r="G3" s="21" t="s">
        <v>657</v>
      </c>
      <c r="H3" s="22"/>
      <c r="I3" s="22"/>
      <c r="J3" s="22"/>
      <c r="K3" s="22"/>
    </row>
    <row r="4" spans="1:11" x14ac:dyDescent="0.25">
      <c r="A4" s="51" t="s">
        <v>5</v>
      </c>
      <c r="B4" s="50">
        <v>37622</v>
      </c>
      <c r="C4" s="51" t="s">
        <v>6</v>
      </c>
      <c r="D4" s="51" t="s">
        <v>7</v>
      </c>
      <c r="E4" s="52">
        <v>23</v>
      </c>
    </row>
    <row r="5" spans="1:11" ht="14.4" x14ac:dyDescent="0.3">
      <c r="A5" s="51" t="s">
        <v>5</v>
      </c>
      <c r="B5" s="50">
        <v>37626</v>
      </c>
      <c r="C5" s="51" t="s">
        <v>17</v>
      </c>
      <c r="D5" s="51" t="s">
        <v>9</v>
      </c>
      <c r="E5" s="52">
        <v>25</v>
      </c>
      <c r="G5" s="54" t="s">
        <v>14</v>
      </c>
      <c r="H5" s="56">
        <f>+SUMIF($C$4:$C$26,G5,$E$4:$E$26)</f>
        <v>893.5</v>
      </c>
    </row>
    <row r="6" spans="1:11" ht="14.4" x14ac:dyDescent="0.3">
      <c r="A6" s="51" t="s">
        <v>5</v>
      </c>
      <c r="B6" s="50">
        <v>10</v>
      </c>
      <c r="C6" s="51" t="s">
        <v>10</v>
      </c>
      <c r="D6" s="51" t="s">
        <v>11</v>
      </c>
      <c r="E6" s="52">
        <v>69</v>
      </c>
      <c r="G6" s="54" t="s">
        <v>6</v>
      </c>
      <c r="H6" s="56">
        <f t="shared" ref="H6:H10" si="0">+SUMIF($C$4:$C$26,G6,$E$4:$E$26)</f>
        <v>121</v>
      </c>
    </row>
    <row r="7" spans="1:11" ht="14.4" x14ac:dyDescent="0.3">
      <c r="A7" s="51" t="s">
        <v>5</v>
      </c>
      <c r="B7" s="50">
        <v>37634</v>
      </c>
      <c r="C7" s="51" t="s">
        <v>12</v>
      </c>
      <c r="D7" s="51" t="s">
        <v>13</v>
      </c>
      <c r="E7" s="52">
        <v>554</v>
      </c>
      <c r="G7" s="54" t="s">
        <v>22</v>
      </c>
      <c r="H7" s="56">
        <f t="shared" si="0"/>
        <v>832</v>
      </c>
    </row>
    <row r="8" spans="1:11" ht="14.4" x14ac:dyDescent="0.3">
      <c r="A8" s="51" t="s">
        <v>5</v>
      </c>
      <c r="B8" s="50">
        <v>37635</v>
      </c>
      <c r="C8" s="51" t="s">
        <v>17</v>
      </c>
      <c r="D8" s="51" t="s">
        <v>15</v>
      </c>
      <c r="E8" s="52">
        <v>569</v>
      </c>
      <c r="G8" s="54" t="s">
        <v>8</v>
      </c>
      <c r="H8" s="56">
        <f t="shared" si="0"/>
        <v>19</v>
      </c>
    </row>
    <row r="9" spans="1:11" ht="14.4" x14ac:dyDescent="0.3">
      <c r="A9" s="51" t="s">
        <v>5</v>
      </c>
      <c r="B9" s="50">
        <v>37642</v>
      </c>
      <c r="C9" s="51" t="s">
        <v>12</v>
      </c>
      <c r="D9" s="51" t="s">
        <v>16</v>
      </c>
      <c r="E9" s="52">
        <v>58</v>
      </c>
      <c r="G9" s="54" t="s">
        <v>12</v>
      </c>
      <c r="H9" s="56">
        <f t="shared" si="0"/>
        <v>766</v>
      </c>
    </row>
    <row r="10" spans="1:11" ht="14.4" x14ac:dyDescent="0.3">
      <c r="A10" s="51" t="s">
        <v>5</v>
      </c>
      <c r="B10" s="50">
        <v>37650</v>
      </c>
      <c r="C10" s="51" t="s">
        <v>17</v>
      </c>
      <c r="D10" s="51" t="s">
        <v>18</v>
      </c>
      <c r="E10" s="52">
        <v>885</v>
      </c>
      <c r="G10" s="54" t="s">
        <v>17</v>
      </c>
      <c r="H10" s="56">
        <f t="shared" si="0"/>
        <v>1479</v>
      </c>
    </row>
    <row r="11" spans="1:11" x14ac:dyDescent="0.25">
      <c r="A11" s="51" t="s">
        <v>19</v>
      </c>
      <c r="B11" s="50">
        <v>37653</v>
      </c>
      <c r="C11" s="51" t="s">
        <v>14</v>
      </c>
      <c r="D11" s="51" t="s">
        <v>20</v>
      </c>
      <c r="E11" s="52">
        <v>821</v>
      </c>
    </row>
    <row r="12" spans="1:11" x14ac:dyDescent="0.25">
      <c r="A12" s="51" t="s">
        <v>19</v>
      </c>
      <c r="B12" s="50">
        <v>37657</v>
      </c>
      <c r="C12" s="51" t="s">
        <v>12</v>
      </c>
      <c r="D12" s="51" t="s">
        <v>16</v>
      </c>
      <c r="E12" s="52">
        <v>23</v>
      </c>
    </row>
    <row r="13" spans="1:11" x14ac:dyDescent="0.25">
      <c r="A13" s="51" t="s">
        <v>19</v>
      </c>
      <c r="B13" s="50">
        <v>37658</v>
      </c>
      <c r="C13" s="51" t="s">
        <v>6</v>
      </c>
      <c r="D13" s="51" t="s">
        <v>7</v>
      </c>
      <c r="E13" s="52">
        <v>36</v>
      </c>
    </row>
    <row r="14" spans="1:11" x14ac:dyDescent="0.25">
      <c r="A14" s="51" t="s">
        <v>19</v>
      </c>
      <c r="B14" s="50">
        <v>37663</v>
      </c>
      <c r="C14" s="51" t="s">
        <v>8</v>
      </c>
      <c r="D14" s="51" t="s">
        <v>21</v>
      </c>
      <c r="E14" s="52">
        <v>5</v>
      </c>
    </row>
    <row r="15" spans="1:11" x14ac:dyDescent="0.25">
      <c r="A15" s="51" t="s">
        <v>19</v>
      </c>
      <c r="B15" s="50">
        <v>37666</v>
      </c>
      <c r="C15" s="51" t="s">
        <v>22</v>
      </c>
      <c r="D15" s="51" t="s">
        <v>23</v>
      </c>
      <c r="E15" s="52">
        <v>266</v>
      </c>
    </row>
    <row r="16" spans="1:11" x14ac:dyDescent="0.25">
      <c r="A16" s="51" t="s">
        <v>19</v>
      </c>
      <c r="B16" s="50">
        <v>37671</v>
      </c>
      <c r="C16" s="51" t="s">
        <v>22</v>
      </c>
      <c r="D16" s="51" t="s">
        <v>24</v>
      </c>
      <c r="E16" s="52">
        <v>221</v>
      </c>
    </row>
    <row r="17" spans="1:5" x14ac:dyDescent="0.25">
      <c r="A17" s="51" t="s">
        <v>19</v>
      </c>
      <c r="B17" s="50">
        <v>37673</v>
      </c>
      <c r="C17" s="51" t="s">
        <v>12</v>
      </c>
      <c r="D17" s="51" t="s">
        <v>16</v>
      </c>
      <c r="E17" s="52">
        <v>56</v>
      </c>
    </row>
    <row r="18" spans="1:5" x14ac:dyDescent="0.25">
      <c r="A18" s="51" t="s">
        <v>19</v>
      </c>
      <c r="B18" s="50">
        <v>37675</v>
      </c>
      <c r="C18" s="51" t="s">
        <v>6</v>
      </c>
      <c r="D18" s="51" t="s">
        <v>25</v>
      </c>
      <c r="E18" s="52">
        <v>11</v>
      </c>
    </row>
    <row r="19" spans="1:5" x14ac:dyDescent="0.25">
      <c r="A19" s="51" t="s">
        <v>19</v>
      </c>
      <c r="B19" s="50">
        <v>37678</v>
      </c>
      <c r="C19" s="51" t="s">
        <v>12</v>
      </c>
      <c r="D19" s="51" t="s">
        <v>16</v>
      </c>
      <c r="E19" s="52">
        <v>25</v>
      </c>
    </row>
    <row r="20" spans="1:5" x14ac:dyDescent="0.25">
      <c r="A20" s="51" t="s">
        <v>26</v>
      </c>
      <c r="B20" s="50">
        <v>37682</v>
      </c>
      <c r="C20" s="51" t="s">
        <v>14</v>
      </c>
      <c r="D20" s="51" t="s">
        <v>29</v>
      </c>
      <c r="E20" s="52">
        <v>72.5</v>
      </c>
    </row>
    <row r="21" spans="1:5" x14ac:dyDescent="0.25">
      <c r="A21" s="51" t="s">
        <v>26</v>
      </c>
      <c r="B21" s="50">
        <v>37685</v>
      </c>
      <c r="C21" s="51" t="s">
        <v>12</v>
      </c>
      <c r="D21" s="51" t="s">
        <v>16</v>
      </c>
      <c r="E21" s="52">
        <v>30</v>
      </c>
    </row>
    <row r="22" spans="1:5" x14ac:dyDescent="0.25">
      <c r="A22" s="51" t="s">
        <v>26</v>
      </c>
      <c r="B22" s="50">
        <v>37690</v>
      </c>
      <c r="C22" s="51" t="s">
        <v>6</v>
      </c>
      <c r="D22" s="51" t="s">
        <v>7</v>
      </c>
      <c r="E22" s="52">
        <v>51</v>
      </c>
    </row>
    <row r="23" spans="1:5" x14ac:dyDescent="0.25">
      <c r="A23" s="51" t="s">
        <v>26</v>
      </c>
      <c r="B23" s="50">
        <v>37695</v>
      </c>
      <c r="C23" s="51" t="s">
        <v>8</v>
      </c>
      <c r="D23" s="51" t="s">
        <v>21</v>
      </c>
      <c r="E23" s="52">
        <v>14</v>
      </c>
    </row>
    <row r="24" spans="1:5" x14ac:dyDescent="0.25">
      <c r="A24" s="51" t="s">
        <v>26</v>
      </c>
      <c r="B24" s="50">
        <v>37699</v>
      </c>
      <c r="C24" s="51" t="s">
        <v>22</v>
      </c>
      <c r="D24" s="51" t="s">
        <v>27</v>
      </c>
      <c r="E24" s="52">
        <v>75</v>
      </c>
    </row>
    <row r="25" spans="1:5" x14ac:dyDescent="0.25">
      <c r="A25" s="51" t="s">
        <v>26</v>
      </c>
      <c r="B25" s="50">
        <v>37701</v>
      </c>
      <c r="C25" s="51" t="s">
        <v>22</v>
      </c>
      <c r="D25" s="51" t="s">
        <v>28</v>
      </c>
      <c r="E25" s="52">
        <v>270</v>
      </c>
    </row>
    <row r="26" spans="1:5" x14ac:dyDescent="0.25">
      <c r="A26" s="51" t="s">
        <v>26</v>
      </c>
      <c r="B26" s="50">
        <v>37705</v>
      </c>
      <c r="C26" s="51" t="s">
        <v>12</v>
      </c>
      <c r="D26" s="51" t="s">
        <v>16</v>
      </c>
      <c r="E26" s="52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I29"/>
  <sheetViews>
    <sheetView showGridLines="0" tabSelected="1" workbookViewId="0">
      <selection activeCell="M11" sqref="M11"/>
    </sheetView>
  </sheetViews>
  <sheetFormatPr defaultRowHeight="13.2" x14ac:dyDescent="0.25"/>
  <cols>
    <col min="1" max="1" width="10.109375" style="2" bestFit="1" customWidth="1"/>
    <col min="2" max="2" width="12.109375" bestFit="1" customWidth="1"/>
    <col min="3" max="3" width="11.88671875" bestFit="1" customWidth="1"/>
    <col min="4" max="4" width="7" bestFit="1" customWidth="1"/>
    <col min="5" max="5" width="17.5546875" customWidth="1"/>
    <col min="7" max="7" width="11.33203125" customWidth="1"/>
    <col min="8" max="8" width="20.88671875" customWidth="1"/>
    <col min="9" max="9" width="29.33203125" bestFit="1" customWidth="1"/>
  </cols>
  <sheetData>
    <row r="1" spans="1:9" ht="15.6" x14ac:dyDescent="0.3">
      <c r="A1" s="37" t="s">
        <v>664</v>
      </c>
    </row>
    <row r="2" spans="1:9" ht="15.6" x14ac:dyDescent="0.3">
      <c r="A2" s="37"/>
    </row>
    <row r="3" spans="1:9" ht="13.8" thickBot="1" x14ac:dyDescent="0.3"/>
    <row r="4" spans="1:9" ht="13.8" thickBot="1" x14ac:dyDescent="0.3">
      <c r="E4" s="21" t="s">
        <v>661</v>
      </c>
      <c r="F4" s="35"/>
      <c r="G4" s="36"/>
    </row>
    <row r="5" spans="1:9" x14ac:dyDescent="0.25">
      <c r="E5" s="36"/>
      <c r="F5" s="36"/>
      <c r="G5" s="36"/>
    </row>
    <row r="6" spans="1:9" x14ac:dyDescent="0.25">
      <c r="A6" s="60" t="s">
        <v>667</v>
      </c>
      <c r="B6" s="33" t="s">
        <v>668</v>
      </c>
      <c r="C6" s="33" t="s">
        <v>669</v>
      </c>
      <c r="D6" s="33" t="s">
        <v>648</v>
      </c>
      <c r="E6" s="21" t="s">
        <v>659</v>
      </c>
      <c r="F6" s="21" t="s">
        <v>125</v>
      </c>
      <c r="G6" s="21" t="s">
        <v>660</v>
      </c>
      <c r="H6" s="21" t="s">
        <v>662</v>
      </c>
      <c r="I6" s="21" t="s">
        <v>663</v>
      </c>
    </row>
    <row r="7" spans="1:9" x14ac:dyDescent="0.25">
      <c r="A7" s="50">
        <v>37622</v>
      </c>
      <c r="B7" s="51" t="s">
        <v>6</v>
      </c>
      <c r="C7" s="51" t="s">
        <v>7</v>
      </c>
      <c r="D7" s="51">
        <v>23</v>
      </c>
      <c r="E7" s="38">
        <f>+YEAR(A7)</f>
        <v>2003</v>
      </c>
      <c r="F7" s="38">
        <f>+MONTH(A7)</f>
        <v>1</v>
      </c>
      <c r="G7" s="38">
        <f>+DAY(A7)</f>
        <v>1</v>
      </c>
      <c r="H7" s="67">
        <f ca="1">+TODAY()-A7</f>
        <v>7484</v>
      </c>
      <c r="I7" s="67">
        <f ca="1">+NETWORKDAYS(A7,TODAY())</f>
        <v>5347</v>
      </c>
    </row>
    <row r="8" spans="1:9" x14ac:dyDescent="0.25">
      <c r="A8" s="50">
        <v>37261</v>
      </c>
      <c r="B8" s="51" t="s">
        <v>17</v>
      </c>
      <c r="C8" s="51" t="s">
        <v>9</v>
      </c>
      <c r="D8" s="51">
        <v>25</v>
      </c>
      <c r="E8" s="38">
        <f t="shared" ref="E8:E29" si="0">+YEAR(A8)</f>
        <v>2002</v>
      </c>
      <c r="F8" s="38">
        <f t="shared" ref="F8:F29" si="1">+MONTH(A8)</f>
        <v>1</v>
      </c>
      <c r="G8" s="38">
        <f t="shared" ref="G8:G29" si="2">+DAY(A8)</f>
        <v>5</v>
      </c>
      <c r="H8" s="67">
        <f t="shared" ref="H8:H29" ca="1" si="3">+TODAY()-A8</f>
        <v>7845</v>
      </c>
      <c r="I8" s="67">
        <f t="shared" ref="I8:I29" ca="1" si="4">+NETWORKDAYS(A8,TODAY())</f>
        <v>5604</v>
      </c>
    </row>
    <row r="9" spans="1:9" x14ac:dyDescent="0.25">
      <c r="A9" s="50">
        <v>38718</v>
      </c>
      <c r="B9" s="51" t="s">
        <v>10</v>
      </c>
      <c r="C9" s="51" t="s">
        <v>11</v>
      </c>
      <c r="D9" s="51">
        <v>69</v>
      </c>
      <c r="E9" s="38">
        <f t="shared" si="0"/>
        <v>2006</v>
      </c>
      <c r="F9" s="38">
        <f t="shared" si="1"/>
        <v>1</v>
      </c>
      <c r="G9" s="38">
        <f t="shared" si="2"/>
        <v>1</v>
      </c>
      <c r="H9" s="67">
        <f t="shared" ca="1" si="3"/>
        <v>6388</v>
      </c>
      <c r="I9" s="67">
        <f t="shared" ca="1" si="4"/>
        <v>4564</v>
      </c>
    </row>
    <row r="10" spans="1:9" x14ac:dyDescent="0.25">
      <c r="A10" s="50">
        <v>37634</v>
      </c>
      <c r="B10" s="51" t="s">
        <v>12</v>
      </c>
      <c r="C10" s="51" t="s">
        <v>13</v>
      </c>
      <c r="D10" s="51">
        <v>554</v>
      </c>
      <c r="E10" s="38">
        <f t="shared" si="0"/>
        <v>2003</v>
      </c>
      <c r="F10" s="38">
        <f t="shared" si="1"/>
        <v>1</v>
      </c>
      <c r="G10" s="38">
        <f t="shared" si="2"/>
        <v>13</v>
      </c>
      <c r="H10" s="67">
        <f t="shared" ca="1" si="3"/>
        <v>7472</v>
      </c>
      <c r="I10" s="67">
        <f t="shared" ca="1" si="4"/>
        <v>5339</v>
      </c>
    </row>
    <row r="11" spans="1:9" x14ac:dyDescent="0.25">
      <c r="A11" s="50">
        <v>37635</v>
      </c>
      <c r="B11" s="51" t="s">
        <v>17</v>
      </c>
      <c r="C11" s="51" t="s">
        <v>15</v>
      </c>
      <c r="D11" s="51">
        <v>569</v>
      </c>
      <c r="E11" s="38">
        <f t="shared" si="0"/>
        <v>2003</v>
      </c>
      <c r="F11" s="38">
        <f t="shared" si="1"/>
        <v>1</v>
      </c>
      <c r="G11" s="38">
        <f t="shared" si="2"/>
        <v>14</v>
      </c>
      <c r="H11" s="67">
        <f t="shared" ca="1" si="3"/>
        <v>7471</v>
      </c>
      <c r="I11" s="67">
        <f t="shared" ca="1" si="4"/>
        <v>5338</v>
      </c>
    </row>
    <row r="12" spans="1:9" x14ac:dyDescent="0.25">
      <c r="A12" s="50">
        <v>37642</v>
      </c>
      <c r="B12" s="51" t="s">
        <v>12</v>
      </c>
      <c r="C12" s="51" t="s">
        <v>16</v>
      </c>
      <c r="D12" s="51">
        <v>58</v>
      </c>
      <c r="E12" s="38">
        <f t="shared" si="0"/>
        <v>2003</v>
      </c>
      <c r="F12" s="38">
        <f t="shared" si="1"/>
        <v>1</v>
      </c>
      <c r="G12" s="38">
        <f t="shared" si="2"/>
        <v>21</v>
      </c>
      <c r="H12" s="67">
        <f t="shared" ca="1" si="3"/>
        <v>7464</v>
      </c>
      <c r="I12" s="67">
        <f t="shared" ca="1" si="4"/>
        <v>5333</v>
      </c>
    </row>
    <row r="13" spans="1:9" x14ac:dyDescent="0.25">
      <c r="A13" s="50">
        <v>37650</v>
      </c>
      <c r="B13" s="51" t="s">
        <v>17</v>
      </c>
      <c r="C13" s="51" t="s">
        <v>18</v>
      </c>
      <c r="D13" s="51">
        <v>885</v>
      </c>
      <c r="E13" s="38">
        <f t="shared" si="0"/>
        <v>2003</v>
      </c>
      <c r="F13" s="38">
        <f t="shared" si="1"/>
        <v>1</v>
      </c>
      <c r="G13" s="38">
        <f t="shared" si="2"/>
        <v>29</v>
      </c>
      <c r="H13" s="67">
        <f t="shared" ca="1" si="3"/>
        <v>7456</v>
      </c>
      <c r="I13" s="67">
        <f t="shared" ca="1" si="4"/>
        <v>5327</v>
      </c>
    </row>
    <row r="14" spans="1:9" x14ac:dyDescent="0.25">
      <c r="A14" s="50">
        <v>37653</v>
      </c>
      <c r="B14" s="51" t="s">
        <v>14</v>
      </c>
      <c r="C14" s="51" t="s">
        <v>20</v>
      </c>
      <c r="D14" s="51">
        <v>821</v>
      </c>
      <c r="E14" s="38">
        <f t="shared" si="0"/>
        <v>2003</v>
      </c>
      <c r="F14" s="38">
        <f t="shared" si="1"/>
        <v>2</v>
      </c>
      <c r="G14" s="38">
        <f t="shared" si="2"/>
        <v>1</v>
      </c>
      <c r="H14" s="67">
        <f t="shared" ca="1" si="3"/>
        <v>7453</v>
      </c>
      <c r="I14" s="67">
        <f t="shared" ca="1" si="4"/>
        <v>5324</v>
      </c>
    </row>
    <row r="15" spans="1:9" x14ac:dyDescent="0.25">
      <c r="A15" s="50">
        <v>37657</v>
      </c>
      <c r="B15" s="51" t="s">
        <v>12</v>
      </c>
      <c r="C15" s="51" t="s">
        <v>16</v>
      </c>
      <c r="D15" s="51">
        <v>23</v>
      </c>
      <c r="E15" s="38">
        <f t="shared" si="0"/>
        <v>2003</v>
      </c>
      <c r="F15" s="38">
        <f t="shared" si="1"/>
        <v>2</v>
      </c>
      <c r="G15" s="38">
        <f t="shared" si="2"/>
        <v>5</v>
      </c>
      <c r="H15" s="67">
        <f t="shared" ca="1" si="3"/>
        <v>7449</v>
      </c>
      <c r="I15" s="67">
        <f t="shared" ca="1" si="4"/>
        <v>5322</v>
      </c>
    </row>
    <row r="16" spans="1:9" x14ac:dyDescent="0.25">
      <c r="A16" s="50">
        <v>37658</v>
      </c>
      <c r="B16" s="51" t="s">
        <v>6</v>
      </c>
      <c r="C16" s="51" t="s">
        <v>7</v>
      </c>
      <c r="D16" s="51">
        <v>36</v>
      </c>
      <c r="E16" s="38">
        <f t="shared" si="0"/>
        <v>2003</v>
      </c>
      <c r="F16" s="38">
        <f t="shared" si="1"/>
        <v>2</v>
      </c>
      <c r="G16" s="38">
        <f t="shared" si="2"/>
        <v>6</v>
      </c>
      <c r="H16" s="67">
        <f t="shared" ca="1" si="3"/>
        <v>7448</v>
      </c>
      <c r="I16" s="67">
        <f t="shared" ca="1" si="4"/>
        <v>5321</v>
      </c>
    </row>
    <row r="17" spans="1:9" x14ac:dyDescent="0.25">
      <c r="A17" s="50">
        <v>37663</v>
      </c>
      <c r="B17" s="51" t="s">
        <v>8</v>
      </c>
      <c r="C17" s="51" t="s">
        <v>21</v>
      </c>
      <c r="D17" s="51">
        <v>5</v>
      </c>
      <c r="E17" s="38">
        <f t="shared" si="0"/>
        <v>2003</v>
      </c>
      <c r="F17" s="38">
        <f t="shared" si="1"/>
        <v>2</v>
      </c>
      <c r="G17" s="38">
        <f t="shared" si="2"/>
        <v>11</v>
      </c>
      <c r="H17" s="67">
        <f t="shared" ca="1" si="3"/>
        <v>7443</v>
      </c>
      <c r="I17" s="67">
        <f t="shared" ca="1" si="4"/>
        <v>5318</v>
      </c>
    </row>
    <row r="18" spans="1:9" x14ac:dyDescent="0.25">
      <c r="A18" s="50">
        <v>37666</v>
      </c>
      <c r="B18" s="51" t="s">
        <v>22</v>
      </c>
      <c r="C18" s="51" t="s">
        <v>23</v>
      </c>
      <c r="D18" s="51">
        <v>266</v>
      </c>
      <c r="E18" s="38">
        <f t="shared" si="0"/>
        <v>2003</v>
      </c>
      <c r="F18" s="38">
        <f t="shared" si="1"/>
        <v>2</v>
      </c>
      <c r="G18" s="38">
        <f t="shared" si="2"/>
        <v>14</v>
      </c>
      <c r="H18" s="67">
        <f t="shared" ca="1" si="3"/>
        <v>7440</v>
      </c>
      <c r="I18" s="67">
        <f t="shared" ca="1" si="4"/>
        <v>5315</v>
      </c>
    </row>
    <row r="19" spans="1:9" x14ac:dyDescent="0.25">
      <c r="A19" s="50">
        <v>38402</v>
      </c>
      <c r="B19" s="51" t="s">
        <v>22</v>
      </c>
      <c r="C19" s="51" t="s">
        <v>24</v>
      </c>
      <c r="D19" s="51">
        <v>221</v>
      </c>
      <c r="E19" s="38">
        <f t="shared" si="0"/>
        <v>2005</v>
      </c>
      <c r="F19" s="38">
        <f t="shared" si="1"/>
        <v>2</v>
      </c>
      <c r="G19" s="38">
        <f t="shared" si="2"/>
        <v>19</v>
      </c>
      <c r="H19" s="67">
        <f t="shared" ca="1" si="3"/>
        <v>6704</v>
      </c>
      <c r="I19" s="67">
        <f t="shared" ca="1" si="4"/>
        <v>4789</v>
      </c>
    </row>
    <row r="20" spans="1:9" x14ac:dyDescent="0.25">
      <c r="A20" s="50">
        <v>37673</v>
      </c>
      <c r="B20" s="51" t="s">
        <v>12</v>
      </c>
      <c r="C20" s="51" t="s">
        <v>16</v>
      </c>
      <c r="D20" s="51">
        <v>56</v>
      </c>
      <c r="E20" s="38">
        <f t="shared" si="0"/>
        <v>2003</v>
      </c>
      <c r="F20" s="38">
        <f t="shared" si="1"/>
        <v>2</v>
      </c>
      <c r="G20" s="38">
        <f t="shared" si="2"/>
        <v>21</v>
      </c>
      <c r="H20" s="67">
        <f t="shared" ca="1" si="3"/>
        <v>7433</v>
      </c>
      <c r="I20" s="67">
        <f t="shared" ca="1" si="4"/>
        <v>5310</v>
      </c>
    </row>
    <row r="21" spans="1:9" x14ac:dyDescent="0.25">
      <c r="A21" s="50">
        <v>37675</v>
      </c>
      <c r="B21" s="51" t="s">
        <v>6</v>
      </c>
      <c r="C21" s="51" t="s">
        <v>25</v>
      </c>
      <c r="D21" s="51">
        <v>11</v>
      </c>
      <c r="E21" s="38">
        <f t="shared" si="0"/>
        <v>2003</v>
      </c>
      <c r="F21" s="38">
        <f t="shared" si="1"/>
        <v>2</v>
      </c>
      <c r="G21" s="38">
        <f t="shared" si="2"/>
        <v>23</v>
      </c>
      <c r="H21" s="67">
        <f t="shared" ca="1" si="3"/>
        <v>7431</v>
      </c>
      <c r="I21" s="67">
        <f t="shared" ca="1" si="4"/>
        <v>5309</v>
      </c>
    </row>
    <row r="22" spans="1:9" x14ac:dyDescent="0.25">
      <c r="A22" s="50">
        <v>37678</v>
      </c>
      <c r="B22" s="51" t="s">
        <v>12</v>
      </c>
      <c r="C22" s="51" t="s">
        <v>16</v>
      </c>
      <c r="D22" s="51">
        <v>25</v>
      </c>
      <c r="E22" s="38">
        <f t="shared" si="0"/>
        <v>2003</v>
      </c>
      <c r="F22" s="38">
        <f t="shared" si="1"/>
        <v>2</v>
      </c>
      <c r="G22" s="38">
        <f t="shared" si="2"/>
        <v>26</v>
      </c>
      <c r="H22" s="67">
        <f t="shared" ca="1" si="3"/>
        <v>7428</v>
      </c>
      <c r="I22" s="67">
        <f t="shared" ca="1" si="4"/>
        <v>5307</v>
      </c>
    </row>
    <row r="23" spans="1:9" x14ac:dyDescent="0.25">
      <c r="A23" s="50">
        <v>38048</v>
      </c>
      <c r="B23" s="51" t="s">
        <v>14</v>
      </c>
      <c r="C23" s="51" t="s">
        <v>29</v>
      </c>
      <c r="D23" s="51">
        <v>72.5</v>
      </c>
      <c r="E23" s="38">
        <f t="shared" si="0"/>
        <v>2004</v>
      </c>
      <c r="F23" s="38">
        <f t="shared" si="1"/>
        <v>3</v>
      </c>
      <c r="G23" s="38">
        <f t="shared" si="2"/>
        <v>2</v>
      </c>
      <c r="H23" s="67">
        <f t="shared" ca="1" si="3"/>
        <v>7058</v>
      </c>
      <c r="I23" s="67">
        <f t="shared" ca="1" si="4"/>
        <v>5043</v>
      </c>
    </row>
    <row r="24" spans="1:9" x14ac:dyDescent="0.25">
      <c r="A24" s="50">
        <v>37685</v>
      </c>
      <c r="B24" s="51" t="s">
        <v>12</v>
      </c>
      <c r="C24" s="51" t="s">
        <v>16</v>
      </c>
      <c r="D24" s="51">
        <v>30</v>
      </c>
      <c r="E24" s="38">
        <f t="shared" si="0"/>
        <v>2003</v>
      </c>
      <c r="F24" s="38">
        <f t="shared" si="1"/>
        <v>3</v>
      </c>
      <c r="G24" s="38">
        <f t="shared" si="2"/>
        <v>5</v>
      </c>
      <c r="H24" s="67">
        <f t="shared" ca="1" si="3"/>
        <v>7421</v>
      </c>
      <c r="I24" s="67">
        <f t="shared" ca="1" si="4"/>
        <v>5302</v>
      </c>
    </row>
    <row r="25" spans="1:9" x14ac:dyDescent="0.25">
      <c r="A25" s="50">
        <v>37690</v>
      </c>
      <c r="B25" s="51" t="s">
        <v>6</v>
      </c>
      <c r="C25" s="51" t="s">
        <v>7</v>
      </c>
      <c r="D25" s="51">
        <v>51</v>
      </c>
      <c r="E25" s="38">
        <f t="shared" si="0"/>
        <v>2003</v>
      </c>
      <c r="F25" s="38">
        <f t="shared" si="1"/>
        <v>3</v>
      </c>
      <c r="G25" s="38">
        <f t="shared" si="2"/>
        <v>10</v>
      </c>
      <c r="H25" s="67">
        <f t="shared" ca="1" si="3"/>
        <v>7416</v>
      </c>
      <c r="I25" s="67">
        <f t="shared" ca="1" si="4"/>
        <v>5299</v>
      </c>
    </row>
    <row r="26" spans="1:9" x14ac:dyDescent="0.25">
      <c r="A26" s="50">
        <v>37695</v>
      </c>
      <c r="B26" s="51" t="s">
        <v>8</v>
      </c>
      <c r="C26" s="51" t="s">
        <v>21</v>
      </c>
      <c r="D26" s="51">
        <v>14</v>
      </c>
      <c r="E26" s="38">
        <f t="shared" si="0"/>
        <v>2003</v>
      </c>
      <c r="F26" s="38">
        <f t="shared" si="1"/>
        <v>3</v>
      </c>
      <c r="G26" s="38">
        <f t="shared" si="2"/>
        <v>15</v>
      </c>
      <c r="H26" s="67">
        <f t="shared" ca="1" si="3"/>
        <v>7411</v>
      </c>
      <c r="I26" s="67">
        <f t="shared" ca="1" si="4"/>
        <v>5294</v>
      </c>
    </row>
    <row r="27" spans="1:9" x14ac:dyDescent="0.25">
      <c r="A27" s="50">
        <v>38065</v>
      </c>
      <c r="B27" s="51" t="s">
        <v>22</v>
      </c>
      <c r="C27" s="51" t="s">
        <v>27</v>
      </c>
      <c r="D27" s="51">
        <v>75</v>
      </c>
      <c r="E27" s="38">
        <f t="shared" si="0"/>
        <v>2004</v>
      </c>
      <c r="F27" s="38">
        <f t="shared" si="1"/>
        <v>3</v>
      </c>
      <c r="G27" s="38">
        <f t="shared" si="2"/>
        <v>19</v>
      </c>
      <c r="H27" s="67">
        <f t="shared" ca="1" si="3"/>
        <v>7041</v>
      </c>
      <c r="I27" s="67">
        <f t="shared" ca="1" si="4"/>
        <v>5030</v>
      </c>
    </row>
    <row r="28" spans="1:9" x14ac:dyDescent="0.25">
      <c r="A28" s="50">
        <v>39528</v>
      </c>
      <c r="B28" s="51" t="s">
        <v>22</v>
      </c>
      <c r="C28" s="51" t="s">
        <v>28</v>
      </c>
      <c r="D28" s="51">
        <v>270</v>
      </c>
      <c r="E28" s="38">
        <f t="shared" si="0"/>
        <v>2008</v>
      </c>
      <c r="F28" s="38">
        <f t="shared" si="1"/>
        <v>3</v>
      </c>
      <c r="G28" s="38">
        <f t="shared" si="2"/>
        <v>21</v>
      </c>
      <c r="H28" s="67">
        <f t="shared" ca="1" si="3"/>
        <v>5578</v>
      </c>
      <c r="I28" s="67">
        <f t="shared" ca="1" si="4"/>
        <v>3985</v>
      </c>
    </row>
    <row r="29" spans="1:9" x14ac:dyDescent="0.25">
      <c r="A29" s="50">
        <v>37705</v>
      </c>
      <c r="B29" s="51" t="s">
        <v>12</v>
      </c>
      <c r="C29" s="51" t="s">
        <v>16</v>
      </c>
      <c r="D29" s="51">
        <v>20</v>
      </c>
      <c r="E29" s="38">
        <f t="shared" si="0"/>
        <v>2003</v>
      </c>
      <c r="F29" s="38">
        <f t="shared" si="1"/>
        <v>3</v>
      </c>
      <c r="G29" s="38">
        <f t="shared" si="2"/>
        <v>25</v>
      </c>
      <c r="H29" s="38">
        <f t="shared" ca="1" si="3"/>
        <v>7401</v>
      </c>
      <c r="I29" s="67">
        <f t="shared" ca="1" si="4"/>
        <v>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Ciambotti</cp:lastModifiedBy>
  <cp:revision>1</cp:revision>
  <cp:lastPrinted>2021-07-07T07:22:11Z</cp:lastPrinted>
  <dcterms:created xsi:type="dcterms:W3CDTF">2005-04-12T12:35:30Z</dcterms:created>
  <dcterms:modified xsi:type="dcterms:W3CDTF">2023-06-29T10:39:15Z</dcterms:modified>
  <cp:category>Excel;Corsi Excel</cp:category>
</cp:coreProperties>
</file>