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0" windowWidth="1980" windowHeight="1212" tabRatio="632" activeTab="6"/>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'PK-Profiles'!$A$1:$Q$4860</definedName>
    <definedName name="_xlnm._FilterDatabase" localSheetId="6" hidden="1">Projects!$A$1:$H$553</definedName>
    <definedName name="_xlnm._FilterDatabase" localSheetId="0" hidden="1">Studies!$A$2:$BT$554</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554" i="14" l="1"/>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I94" i="4"/>
  <c r="I95" i="4"/>
  <c r="I96" i="4"/>
  <c r="I97" i="4"/>
  <c r="G94" i="4"/>
  <c r="G95" i="4"/>
  <c r="G96" i="4"/>
  <c r="G97" i="4"/>
  <c r="B94" i="4"/>
  <c r="C94" i="4"/>
  <c r="D94" i="4"/>
  <c r="E94" i="4"/>
  <c r="B95" i="4"/>
  <c r="C95" i="4"/>
  <c r="D95" i="4"/>
  <c r="E95" i="4"/>
  <c r="B96" i="4"/>
  <c r="C96" i="4"/>
  <c r="D96" i="4"/>
  <c r="E96" i="4"/>
  <c r="B97" i="4"/>
  <c r="C97" i="4"/>
  <c r="D97" i="4"/>
  <c r="E97" i="4"/>
  <c r="F5429" i="17"/>
  <c r="E5429" i="17"/>
  <c r="D5429" i="17"/>
  <c r="C5429" i="17"/>
  <c r="B5429" i="17"/>
  <c r="F5428" i="17"/>
  <c r="E5428" i="17"/>
  <c r="D5428" i="17"/>
  <c r="C5428" i="17"/>
  <c r="B5428" i="17"/>
  <c r="F5427" i="17"/>
  <c r="E5427" i="17"/>
  <c r="D5427" i="17"/>
  <c r="C5427" i="17"/>
  <c r="B5427" i="17"/>
  <c r="F5426" i="17"/>
  <c r="E5426" i="17"/>
  <c r="D5426" i="17"/>
  <c r="C5426" i="17"/>
  <c r="B5426" i="17"/>
  <c r="F5425" i="17"/>
  <c r="E5425" i="17"/>
  <c r="D5425" i="17"/>
  <c r="C5425" i="17"/>
  <c r="B5425" i="17"/>
  <c r="F5424" i="17"/>
  <c r="E5424" i="17"/>
  <c r="D5424" i="17"/>
  <c r="C5424" i="17"/>
  <c r="B5424" i="17"/>
  <c r="F5423" i="17"/>
  <c r="E5423" i="17"/>
  <c r="D5423" i="17"/>
  <c r="C5423" i="17"/>
  <c r="B5423" i="17"/>
  <c r="F5422" i="17"/>
  <c r="E5422" i="17"/>
  <c r="D5422" i="17"/>
  <c r="C5422" i="17"/>
  <c r="B5422" i="17"/>
  <c r="F5421" i="17"/>
  <c r="E5421" i="17"/>
  <c r="D5421" i="17"/>
  <c r="C5421" i="17"/>
  <c r="B5421" i="17"/>
  <c r="F5420" i="17"/>
  <c r="E5420" i="17"/>
  <c r="D5420" i="17"/>
  <c r="C5420" i="17"/>
  <c r="B5420" i="17"/>
  <c r="F5419" i="17"/>
  <c r="E5419" i="17"/>
  <c r="D5419" i="17"/>
  <c r="C5419" i="17"/>
  <c r="B5419" i="17"/>
  <c r="F5418" i="17"/>
  <c r="E5418" i="17"/>
  <c r="D5418" i="17"/>
  <c r="C5418" i="17"/>
  <c r="B5418" i="17"/>
  <c r="F5417" i="17"/>
  <c r="E5417" i="17"/>
  <c r="D5417" i="17"/>
  <c r="C5417" i="17"/>
  <c r="B5417" i="17"/>
  <c r="F5416" i="17"/>
  <c r="E5416" i="17"/>
  <c r="D5416" i="17"/>
  <c r="C5416" i="17"/>
  <c r="B5416" i="17"/>
  <c r="F5415" i="17"/>
  <c r="E5415" i="17"/>
  <c r="D5415" i="17"/>
  <c r="C5415" i="17"/>
  <c r="B5415" i="17"/>
  <c r="F5414" i="17"/>
  <c r="E5414" i="17"/>
  <c r="D5414" i="17"/>
  <c r="C5414" i="17"/>
  <c r="B5414" i="17"/>
  <c r="F5413" i="17"/>
  <c r="E5413" i="17"/>
  <c r="D5413" i="17"/>
  <c r="C5413" i="17"/>
  <c r="B5413" i="17"/>
  <c r="F5412" i="17"/>
  <c r="E5412" i="17"/>
  <c r="D5412" i="17"/>
  <c r="C5412" i="17"/>
  <c r="B5412" i="17"/>
  <c r="F5411" i="17"/>
  <c r="E5411" i="17"/>
  <c r="D5411" i="17"/>
  <c r="C5411" i="17"/>
  <c r="B5411" i="17"/>
  <c r="F5410" i="17"/>
  <c r="E5410" i="17"/>
  <c r="D5410" i="17"/>
  <c r="C5410" i="17"/>
  <c r="B5410" i="17"/>
  <c r="F5409" i="17"/>
  <c r="E5409" i="17"/>
  <c r="D5409" i="17"/>
  <c r="C5409" i="17"/>
  <c r="B5409" i="17"/>
  <c r="F5408" i="17"/>
  <c r="E5408" i="17"/>
  <c r="D5408" i="17"/>
  <c r="C5408" i="17"/>
  <c r="B5408" i="17"/>
  <c r="F5407" i="17"/>
  <c r="E5407" i="17"/>
  <c r="D5407" i="17"/>
  <c r="C5407" i="17"/>
  <c r="B5407" i="17"/>
  <c r="F5406" i="17"/>
  <c r="E5406" i="17"/>
  <c r="D5406" i="17"/>
  <c r="C5406" i="17"/>
  <c r="B5406" i="17"/>
  <c r="F5405" i="17"/>
  <c r="E5405" i="17"/>
  <c r="D5405" i="17"/>
  <c r="C5405" i="17"/>
  <c r="B5405" i="17"/>
  <c r="F5404" i="17"/>
  <c r="E5404" i="17"/>
  <c r="D5404" i="17"/>
  <c r="C5404" i="17"/>
  <c r="B5404" i="17"/>
  <c r="F5403" i="17"/>
  <c r="E5403" i="17"/>
  <c r="D5403" i="17"/>
  <c r="C5403" i="17"/>
  <c r="B5403" i="17"/>
  <c r="F5402" i="17"/>
  <c r="E5402" i="17"/>
  <c r="D5402" i="17"/>
  <c r="C5402" i="17"/>
  <c r="B5402" i="17"/>
  <c r="F5401" i="17"/>
  <c r="E5401" i="17"/>
  <c r="D5401" i="17"/>
  <c r="C5401" i="17"/>
  <c r="B5401" i="17"/>
  <c r="F5400" i="17"/>
  <c r="E5400" i="17"/>
  <c r="D5400" i="17"/>
  <c r="C5400" i="17"/>
  <c r="B5400" i="17"/>
  <c r="F5399" i="17"/>
  <c r="E5399" i="17"/>
  <c r="D5399" i="17"/>
  <c r="C5399" i="17"/>
  <c r="B5399" i="17"/>
  <c r="F5398" i="17"/>
  <c r="E5398" i="17"/>
  <c r="D5398" i="17"/>
  <c r="C5398" i="17"/>
  <c r="B5398" i="17"/>
  <c r="F5397" i="17"/>
  <c r="E5397" i="17"/>
  <c r="D5397" i="17"/>
  <c r="C5397" i="17"/>
  <c r="B5397" i="17"/>
  <c r="F5396" i="17"/>
  <c r="E5396" i="17"/>
  <c r="D5396" i="17"/>
  <c r="C5396" i="17"/>
  <c r="B5396" i="17"/>
  <c r="F5395" i="17"/>
  <c r="E5395" i="17"/>
  <c r="D5395" i="17"/>
  <c r="C5395" i="17"/>
  <c r="B5395" i="17"/>
  <c r="F5394" i="17"/>
  <c r="E5394" i="17"/>
  <c r="D5394" i="17"/>
  <c r="C5394" i="17"/>
  <c r="B5394" i="17"/>
  <c r="F5393" i="17"/>
  <c r="E5393" i="17"/>
  <c r="D5393" i="17"/>
  <c r="C5393" i="17"/>
  <c r="B5393" i="17"/>
  <c r="F5392" i="17"/>
  <c r="E5392" i="17"/>
  <c r="D5392" i="17"/>
  <c r="C5392" i="17"/>
  <c r="B5392" i="17"/>
  <c r="F5391" i="17"/>
  <c r="E5391" i="17"/>
  <c r="D5391" i="17"/>
  <c r="C5391" i="17"/>
  <c r="B5391" i="17"/>
  <c r="F5390" i="17"/>
  <c r="E5390" i="17"/>
  <c r="D5390" i="17"/>
  <c r="C5390" i="17"/>
  <c r="B5390" i="17"/>
  <c r="F5389" i="17"/>
  <c r="E5389" i="17"/>
  <c r="D5389" i="17"/>
  <c r="C5389" i="17"/>
  <c r="B5389" i="17"/>
  <c r="F5388" i="17"/>
  <c r="E5388" i="17"/>
  <c r="D5388" i="17"/>
  <c r="C5388" i="17"/>
  <c r="B5388" i="17"/>
  <c r="F5387" i="17"/>
  <c r="E5387" i="17"/>
  <c r="D5387" i="17"/>
  <c r="C5387" i="17"/>
  <c r="B5387" i="17"/>
  <c r="F5386" i="17"/>
  <c r="E5386" i="17"/>
  <c r="D5386" i="17"/>
  <c r="C5386" i="17"/>
  <c r="B5386" i="17"/>
  <c r="F5385" i="17"/>
  <c r="E5385" i="17"/>
  <c r="D5385" i="17"/>
  <c r="C5385" i="17"/>
  <c r="B5385" i="17"/>
  <c r="F5384" i="17"/>
  <c r="E5384" i="17"/>
  <c r="D5384" i="17"/>
  <c r="C5384" i="17"/>
  <c r="B5384" i="17"/>
  <c r="F5383" i="17"/>
  <c r="E5383" i="17"/>
  <c r="D5383" i="17"/>
  <c r="C5383" i="17"/>
  <c r="B5383" i="17"/>
  <c r="F5382" i="17"/>
  <c r="E5382" i="17"/>
  <c r="D5382" i="17"/>
  <c r="C5382" i="17"/>
  <c r="B5382" i="17"/>
  <c r="F5381" i="17"/>
  <c r="E5381" i="17"/>
  <c r="D5381" i="17"/>
  <c r="C5381" i="17"/>
  <c r="B5381" i="17"/>
  <c r="F5380" i="17"/>
  <c r="E5380" i="17"/>
  <c r="D5380" i="17"/>
  <c r="C5380" i="17"/>
  <c r="B5380" i="17"/>
  <c r="F5379" i="17"/>
  <c r="E5379" i="17"/>
  <c r="D5379" i="17"/>
  <c r="C5379" i="17"/>
  <c r="B5379" i="17"/>
  <c r="F5378" i="17"/>
  <c r="E5378" i="17"/>
  <c r="D5378" i="17"/>
  <c r="C5378" i="17"/>
  <c r="B5378" i="17"/>
  <c r="F5377" i="17"/>
  <c r="E5377" i="17"/>
  <c r="D5377" i="17"/>
  <c r="C5377" i="17"/>
  <c r="B5377" i="17"/>
  <c r="F5376" i="17"/>
  <c r="E5376" i="17"/>
  <c r="D5376" i="17"/>
  <c r="C5376" i="17"/>
  <c r="B5376" i="17"/>
  <c r="F5375" i="17"/>
  <c r="E5375" i="17"/>
  <c r="D5375" i="17"/>
  <c r="C5375" i="17"/>
  <c r="B5375" i="17"/>
  <c r="F5374" i="17"/>
  <c r="E5374" i="17"/>
  <c r="D5374" i="17"/>
  <c r="C5374" i="17"/>
  <c r="B5374" i="17"/>
  <c r="F5373" i="17"/>
  <c r="E5373" i="17"/>
  <c r="D5373" i="17"/>
  <c r="C5373" i="17"/>
  <c r="B5373" i="17"/>
  <c r="F5372" i="17"/>
  <c r="E5372" i="17"/>
  <c r="D5372" i="17"/>
  <c r="C5372" i="17"/>
  <c r="B5372" i="17"/>
  <c r="F5371" i="17"/>
  <c r="E5371" i="17"/>
  <c r="D5371" i="17"/>
  <c r="C5371" i="17"/>
  <c r="B5371" i="17"/>
  <c r="F5370" i="17"/>
  <c r="E5370" i="17"/>
  <c r="D5370" i="17"/>
  <c r="C5370" i="17"/>
  <c r="B5370" i="17"/>
  <c r="F5369" i="17"/>
  <c r="E5369" i="17"/>
  <c r="D5369" i="17"/>
  <c r="C5369" i="17"/>
  <c r="B5369" i="17"/>
  <c r="F5368" i="17"/>
  <c r="E5368" i="17"/>
  <c r="D5368" i="17"/>
  <c r="C5368" i="17"/>
  <c r="B5368" i="17"/>
  <c r="F5367" i="17"/>
  <c r="E5367" i="17"/>
  <c r="D5367" i="17"/>
  <c r="C5367" i="17"/>
  <c r="B5367" i="17"/>
  <c r="F5366" i="17"/>
  <c r="E5366" i="17"/>
  <c r="D5366" i="17"/>
  <c r="C5366" i="17"/>
  <c r="B5366" i="17"/>
  <c r="F5365" i="17"/>
  <c r="E5365" i="17"/>
  <c r="D5365" i="17"/>
  <c r="C5365" i="17"/>
  <c r="B5365" i="17"/>
  <c r="F5364" i="17"/>
  <c r="E5364" i="17"/>
  <c r="D5364" i="17"/>
  <c r="C5364" i="17"/>
  <c r="B5364" i="17"/>
  <c r="F5363" i="17"/>
  <c r="E5363" i="17"/>
  <c r="D5363" i="17"/>
  <c r="C5363" i="17"/>
  <c r="B5363" i="17"/>
  <c r="F5362" i="17"/>
  <c r="E5362" i="17"/>
  <c r="D5362" i="17"/>
  <c r="C5362" i="17"/>
  <c r="B5362" i="17"/>
  <c r="F5361" i="17"/>
  <c r="E5361" i="17"/>
  <c r="D5361" i="17"/>
  <c r="C5361" i="17"/>
  <c r="B5361" i="17"/>
  <c r="F5360" i="17"/>
  <c r="E5360" i="17"/>
  <c r="D5360" i="17"/>
  <c r="C5360" i="17"/>
  <c r="B5360" i="17"/>
  <c r="F5359" i="17"/>
  <c r="E5359" i="17"/>
  <c r="D5359" i="17"/>
  <c r="C5359" i="17"/>
  <c r="B5359" i="17"/>
  <c r="F5358" i="17"/>
  <c r="E5358" i="17"/>
  <c r="D5358" i="17"/>
  <c r="C5358" i="17"/>
  <c r="B5358" i="17"/>
  <c r="F5357" i="17"/>
  <c r="E5357" i="17"/>
  <c r="D5357" i="17"/>
  <c r="C5357" i="17"/>
  <c r="B5357" i="17"/>
  <c r="F5356" i="17"/>
  <c r="E5356" i="17"/>
  <c r="D5356" i="17"/>
  <c r="C5356" i="17"/>
  <c r="B5356" i="17"/>
  <c r="F5355" i="17"/>
  <c r="E5355" i="17"/>
  <c r="D5355" i="17"/>
  <c r="C5355" i="17"/>
  <c r="B5355" i="17"/>
  <c r="F5354" i="17"/>
  <c r="E5354" i="17"/>
  <c r="D5354" i="17"/>
  <c r="C5354" i="17"/>
  <c r="B5354" i="17"/>
  <c r="F5353" i="17"/>
  <c r="E5353" i="17"/>
  <c r="D5353" i="17"/>
  <c r="C5353" i="17"/>
  <c r="B5353" i="17"/>
  <c r="F5352" i="17"/>
  <c r="E5352" i="17"/>
  <c r="D5352" i="17"/>
  <c r="C5352" i="17"/>
  <c r="B5352" i="17"/>
  <c r="F5351" i="17"/>
  <c r="E5351" i="17"/>
  <c r="D5351" i="17"/>
  <c r="C5351" i="17"/>
  <c r="B5351" i="17"/>
  <c r="F5350" i="17"/>
  <c r="E5350" i="17"/>
  <c r="D5350" i="17"/>
  <c r="C5350" i="17"/>
  <c r="B5350" i="17"/>
  <c r="F5349" i="17"/>
  <c r="E5349" i="17"/>
  <c r="D5349" i="17"/>
  <c r="C5349" i="17"/>
  <c r="B5349" i="17"/>
  <c r="F5348" i="17"/>
  <c r="E5348" i="17"/>
  <c r="D5348" i="17"/>
  <c r="C5348" i="17"/>
  <c r="B5348" i="17"/>
  <c r="F5347" i="17"/>
  <c r="E5347" i="17"/>
  <c r="D5347" i="17"/>
  <c r="C5347" i="17"/>
  <c r="B5347" i="17"/>
  <c r="F5346" i="17"/>
  <c r="E5346" i="17"/>
  <c r="D5346" i="17"/>
  <c r="C5346" i="17"/>
  <c r="B5346" i="17"/>
  <c r="F5345" i="17"/>
  <c r="E5345" i="17"/>
  <c r="D5345" i="17"/>
  <c r="C5345" i="17"/>
  <c r="B5345" i="17"/>
  <c r="F5344" i="17"/>
  <c r="E5344" i="17"/>
  <c r="D5344" i="17"/>
  <c r="C5344" i="17"/>
  <c r="B5344" i="17"/>
  <c r="F5343" i="17"/>
  <c r="E5343" i="17"/>
  <c r="D5343" i="17"/>
  <c r="C5343" i="17"/>
  <c r="B5343" i="17"/>
  <c r="F5342" i="17"/>
  <c r="E5342" i="17"/>
  <c r="D5342" i="17"/>
  <c r="C5342" i="17"/>
  <c r="B5342" i="17"/>
  <c r="F5341" i="17"/>
  <c r="E5341" i="17"/>
  <c r="D5341" i="17"/>
  <c r="C5341" i="17"/>
  <c r="B5341" i="17"/>
  <c r="F5340" i="17"/>
  <c r="E5340" i="17"/>
  <c r="D5340" i="17"/>
  <c r="C5340" i="17"/>
  <c r="B5340" i="17"/>
  <c r="F5339" i="17"/>
  <c r="E5339" i="17"/>
  <c r="D5339" i="17"/>
  <c r="C5339" i="17"/>
  <c r="B5339" i="17"/>
  <c r="F5338" i="17"/>
  <c r="E5338" i="17"/>
  <c r="D5338" i="17"/>
  <c r="C5338" i="17"/>
  <c r="B5338" i="17"/>
  <c r="F5337" i="17"/>
  <c r="E5337" i="17"/>
  <c r="D5337" i="17"/>
  <c r="C5337" i="17"/>
  <c r="B5337" i="17"/>
  <c r="F5336" i="17"/>
  <c r="E5336" i="17"/>
  <c r="D5336" i="17"/>
  <c r="C5336" i="17"/>
  <c r="B5336" i="17"/>
  <c r="F5335" i="17"/>
  <c r="E5335" i="17"/>
  <c r="D5335" i="17"/>
  <c r="C5335" i="17"/>
  <c r="B5335" i="17"/>
  <c r="F5334" i="17"/>
  <c r="E5334" i="17"/>
  <c r="D5334" i="17"/>
  <c r="C5334" i="17"/>
  <c r="B5334" i="17"/>
  <c r="F5333" i="17"/>
  <c r="E5333" i="17"/>
  <c r="D5333" i="17"/>
  <c r="C5333" i="17"/>
  <c r="B5333" i="17"/>
  <c r="F5332" i="17"/>
  <c r="E5332" i="17"/>
  <c r="D5332" i="17"/>
  <c r="C5332" i="17"/>
  <c r="B5332" i="17"/>
  <c r="F5331" i="17"/>
  <c r="E5331" i="17"/>
  <c r="D5331" i="17"/>
  <c r="C5331" i="17"/>
  <c r="B5331" i="17"/>
  <c r="F5330" i="17"/>
  <c r="E5330" i="17"/>
  <c r="D5330" i="17"/>
  <c r="C5330" i="17"/>
  <c r="B5330" i="17"/>
  <c r="F5329" i="17"/>
  <c r="E5329" i="17"/>
  <c r="D5329" i="17"/>
  <c r="C5329" i="17"/>
  <c r="B5329" i="17"/>
  <c r="F5328" i="17"/>
  <c r="E5328" i="17"/>
  <c r="D5328" i="17"/>
  <c r="C5328" i="17"/>
  <c r="B5328" i="17"/>
  <c r="F5327" i="17"/>
  <c r="E5327" i="17"/>
  <c r="D5327" i="17"/>
  <c r="C5327" i="17"/>
  <c r="B5327" i="17"/>
  <c r="F5326" i="17"/>
  <c r="E5326" i="17"/>
  <c r="D5326" i="17"/>
  <c r="C5326" i="17"/>
  <c r="B5326" i="17"/>
  <c r="F5325" i="17"/>
  <c r="E5325" i="17"/>
  <c r="D5325" i="17"/>
  <c r="C5325" i="17"/>
  <c r="B5325" i="17"/>
  <c r="F5324" i="17"/>
  <c r="E5324" i="17"/>
  <c r="D5324" i="17"/>
  <c r="C5324" i="17"/>
  <c r="B5324" i="17"/>
  <c r="F5323" i="17"/>
  <c r="E5323" i="17"/>
  <c r="D5323" i="17"/>
  <c r="C5323" i="17"/>
  <c r="B5323" i="17"/>
  <c r="F5322" i="17"/>
  <c r="E5322" i="17"/>
  <c r="D5322" i="17"/>
  <c r="C5322" i="17"/>
  <c r="B5322" i="17"/>
  <c r="F5321" i="17"/>
  <c r="E5321" i="17"/>
  <c r="D5321" i="17"/>
  <c r="C5321" i="17"/>
  <c r="B5321" i="17"/>
  <c r="F5320" i="17"/>
  <c r="E5320" i="17"/>
  <c r="D5320" i="17"/>
  <c r="C5320" i="17"/>
  <c r="B5320" i="17"/>
  <c r="F5319" i="17"/>
  <c r="E5319" i="17"/>
  <c r="D5319" i="17"/>
  <c r="C5319" i="17"/>
  <c r="B5319" i="17"/>
  <c r="F5318" i="17"/>
  <c r="E5318" i="17"/>
  <c r="D5318" i="17"/>
  <c r="C5318" i="17"/>
  <c r="B5318" i="17"/>
  <c r="F5317" i="17"/>
  <c r="E5317" i="17"/>
  <c r="D5317" i="17"/>
  <c r="C5317" i="17"/>
  <c r="B5317" i="17"/>
  <c r="F5316" i="17"/>
  <c r="E5316" i="17"/>
  <c r="D5316" i="17"/>
  <c r="C5316" i="17"/>
  <c r="B5316" i="17"/>
  <c r="F5315" i="17"/>
  <c r="E5315" i="17"/>
  <c r="D5315" i="17"/>
  <c r="C5315" i="17"/>
  <c r="B5315" i="17"/>
  <c r="F5314" i="17"/>
  <c r="E5314" i="17"/>
  <c r="D5314" i="17"/>
  <c r="C5314" i="17"/>
  <c r="B5314" i="17"/>
  <c r="F5313" i="17"/>
  <c r="E5313" i="17"/>
  <c r="D5313" i="17"/>
  <c r="C5313" i="17"/>
  <c r="B5313" i="17"/>
  <c r="F5312" i="17"/>
  <c r="E5312" i="17"/>
  <c r="D5312" i="17"/>
  <c r="C5312" i="17"/>
  <c r="B5312" i="17"/>
  <c r="F5311" i="17"/>
  <c r="E5311" i="17"/>
  <c r="D5311" i="17"/>
  <c r="C5311" i="17"/>
  <c r="B5311" i="17"/>
  <c r="F5310" i="17"/>
  <c r="E5310" i="17"/>
  <c r="D5310" i="17"/>
  <c r="C5310" i="17"/>
  <c r="B5310" i="17"/>
  <c r="F5309" i="17"/>
  <c r="E5309" i="17"/>
  <c r="D5309" i="17"/>
  <c r="C5309" i="17"/>
  <c r="B5309" i="17"/>
  <c r="F5308" i="17"/>
  <c r="E5308" i="17"/>
  <c r="D5308" i="17"/>
  <c r="C5308" i="17"/>
  <c r="B5308" i="17"/>
  <c r="F5307" i="17"/>
  <c r="E5307" i="17"/>
  <c r="D5307" i="17"/>
  <c r="C5307" i="17"/>
  <c r="B5307" i="17"/>
  <c r="F5306" i="17"/>
  <c r="E5306" i="17"/>
  <c r="D5306" i="17"/>
  <c r="C5306" i="17"/>
  <c r="B5306" i="17"/>
  <c r="F5305" i="17"/>
  <c r="E5305" i="17"/>
  <c r="D5305" i="17"/>
  <c r="C5305" i="17"/>
  <c r="B5305" i="17"/>
  <c r="F5304" i="17"/>
  <c r="E5304" i="17"/>
  <c r="D5304" i="17"/>
  <c r="C5304" i="17"/>
  <c r="B5304" i="17"/>
  <c r="F5303" i="17"/>
  <c r="E5303" i="17"/>
  <c r="D5303" i="17"/>
  <c r="C5303" i="17"/>
  <c r="B5303" i="17"/>
  <c r="F5302" i="17"/>
  <c r="E5302" i="17"/>
  <c r="D5302" i="17"/>
  <c r="C5302" i="17"/>
  <c r="B5302" i="17"/>
  <c r="F5301" i="17"/>
  <c r="E5301" i="17"/>
  <c r="D5301" i="17"/>
  <c r="C5301" i="17"/>
  <c r="B5301" i="17"/>
  <c r="F5300" i="17"/>
  <c r="E5300" i="17"/>
  <c r="D5300" i="17"/>
  <c r="C5300" i="17"/>
  <c r="B5300" i="17"/>
  <c r="F5299" i="17"/>
  <c r="E5299" i="17"/>
  <c r="D5299" i="17"/>
  <c r="C5299" i="17"/>
  <c r="B5299" i="17"/>
  <c r="F5298" i="17"/>
  <c r="E5298" i="17"/>
  <c r="D5298" i="17"/>
  <c r="C5298" i="17"/>
  <c r="B5298" i="17"/>
  <c r="F5297" i="17"/>
  <c r="E5297" i="17"/>
  <c r="D5297" i="17"/>
  <c r="C5297" i="17"/>
  <c r="B5297" i="17"/>
  <c r="F5296" i="17"/>
  <c r="E5296" i="17"/>
  <c r="D5296" i="17"/>
  <c r="C5296" i="17"/>
  <c r="B5296" i="17"/>
  <c r="F5295" i="17"/>
  <c r="E5295" i="17"/>
  <c r="D5295" i="17"/>
  <c r="C5295" i="17"/>
  <c r="B5295" i="17"/>
  <c r="F5294" i="17"/>
  <c r="E5294" i="17"/>
  <c r="D5294" i="17"/>
  <c r="C5294" i="17"/>
  <c r="B5294" i="17"/>
  <c r="F5293" i="17"/>
  <c r="E5293" i="17"/>
  <c r="D5293" i="17"/>
  <c r="C5293" i="17"/>
  <c r="B5293" i="17"/>
  <c r="F5292" i="17"/>
  <c r="E5292" i="17"/>
  <c r="D5292" i="17"/>
  <c r="C5292" i="17"/>
  <c r="B5292" i="17"/>
  <c r="F5291" i="17"/>
  <c r="E5291" i="17"/>
  <c r="D5291" i="17"/>
  <c r="C5291" i="17"/>
  <c r="B5291" i="17"/>
  <c r="F5290" i="17"/>
  <c r="E5290" i="17"/>
  <c r="D5290" i="17"/>
  <c r="C5290" i="17"/>
  <c r="B5290" i="17"/>
  <c r="F5289" i="17"/>
  <c r="E5289" i="17"/>
  <c r="D5289" i="17"/>
  <c r="C5289" i="17"/>
  <c r="B5289" i="17"/>
  <c r="F5288" i="17"/>
  <c r="E5288" i="17"/>
  <c r="D5288" i="17"/>
  <c r="C5288" i="17"/>
  <c r="B5288" i="17"/>
  <c r="F5287" i="17"/>
  <c r="E5287" i="17"/>
  <c r="D5287" i="17"/>
  <c r="C5287" i="17"/>
  <c r="B5287" i="17"/>
  <c r="F5286" i="17"/>
  <c r="E5286" i="17"/>
  <c r="D5286" i="17"/>
  <c r="C5286" i="17"/>
  <c r="B5286" i="17"/>
  <c r="F5285" i="17"/>
  <c r="E5285" i="17"/>
  <c r="D5285" i="17"/>
  <c r="C5285" i="17"/>
  <c r="B5285" i="17"/>
  <c r="F5284" i="17"/>
  <c r="E5284" i="17"/>
  <c r="D5284" i="17"/>
  <c r="C5284" i="17"/>
  <c r="B5284" i="17"/>
  <c r="F5283" i="17"/>
  <c r="E5283" i="17"/>
  <c r="D5283" i="17"/>
  <c r="C5283" i="17"/>
  <c r="B5283" i="17"/>
  <c r="F5282" i="17"/>
  <c r="E5282" i="17"/>
  <c r="D5282" i="17"/>
  <c r="C5282" i="17"/>
  <c r="B5282" i="17"/>
  <c r="F5281" i="17"/>
  <c r="E5281" i="17"/>
  <c r="D5281" i="17"/>
  <c r="C5281" i="17"/>
  <c r="B5281" i="17"/>
  <c r="F5280" i="17"/>
  <c r="E5280" i="17"/>
  <c r="D5280" i="17"/>
  <c r="C5280" i="17"/>
  <c r="B5280" i="17"/>
  <c r="F5279" i="17"/>
  <c r="E5279" i="17"/>
  <c r="D5279" i="17"/>
  <c r="C5279" i="17"/>
  <c r="B5279" i="17"/>
  <c r="F5278" i="17"/>
  <c r="E5278" i="17"/>
  <c r="D5278" i="17"/>
  <c r="C5278" i="17"/>
  <c r="B5278" i="17"/>
  <c r="F5277" i="17"/>
  <c r="E5277" i="17"/>
  <c r="D5277" i="17"/>
  <c r="C5277" i="17"/>
  <c r="B5277" i="17"/>
  <c r="F5276" i="17"/>
  <c r="E5276" i="17"/>
  <c r="D5276" i="17"/>
  <c r="C5276" i="17"/>
  <c r="B5276" i="17"/>
  <c r="F5275" i="17"/>
  <c r="E5275" i="17"/>
  <c r="D5275" i="17"/>
  <c r="C5275" i="17"/>
  <c r="B5275" i="17"/>
  <c r="F5274" i="17"/>
  <c r="E5274" i="17"/>
  <c r="D5274" i="17"/>
  <c r="C5274" i="17"/>
  <c r="B5274" i="17"/>
  <c r="F5273" i="17"/>
  <c r="E5273" i="17"/>
  <c r="D5273" i="17"/>
  <c r="C5273" i="17"/>
  <c r="B5273" i="17"/>
  <c r="F5272" i="17"/>
  <c r="E5272" i="17"/>
  <c r="D5272" i="17"/>
  <c r="C5272" i="17"/>
  <c r="B5272" i="17"/>
  <c r="F5271" i="17"/>
  <c r="E5271" i="17"/>
  <c r="D5271" i="17"/>
  <c r="C5271" i="17"/>
  <c r="B5271" i="17"/>
  <c r="F5270" i="17"/>
  <c r="E5270" i="17"/>
  <c r="D5270" i="17"/>
  <c r="C5270" i="17"/>
  <c r="B5270" i="17"/>
  <c r="F5269" i="17"/>
  <c r="E5269" i="17"/>
  <c r="D5269" i="17"/>
  <c r="C5269" i="17"/>
  <c r="B5269" i="17"/>
  <c r="F5268" i="17"/>
  <c r="E5268" i="17"/>
  <c r="D5268" i="17"/>
  <c r="C5268" i="17"/>
  <c r="B5268" i="17"/>
  <c r="F5267" i="17"/>
  <c r="E5267" i="17"/>
  <c r="D5267" i="17"/>
  <c r="C5267" i="17"/>
  <c r="B5267" i="17"/>
  <c r="F5266" i="17"/>
  <c r="E5266" i="17"/>
  <c r="D5266" i="17"/>
  <c r="C5266" i="17"/>
  <c r="B5266" i="17"/>
  <c r="F5265" i="17"/>
  <c r="E5265" i="17"/>
  <c r="D5265" i="17"/>
  <c r="C5265" i="17"/>
  <c r="B5265" i="17"/>
  <c r="F5264" i="17"/>
  <c r="E5264" i="17"/>
  <c r="D5264" i="17"/>
  <c r="C5264" i="17"/>
  <c r="B5264" i="17"/>
  <c r="F5263" i="17"/>
  <c r="E5263" i="17"/>
  <c r="D5263" i="17"/>
  <c r="C5263" i="17"/>
  <c r="B5263" i="17"/>
  <c r="F5262" i="17"/>
  <c r="E5262" i="17"/>
  <c r="D5262" i="17"/>
  <c r="C5262" i="17"/>
  <c r="B5262" i="17"/>
  <c r="F5261" i="17"/>
  <c r="E5261" i="17"/>
  <c r="D5261" i="17"/>
  <c r="C5261" i="17"/>
  <c r="B5261" i="17"/>
  <c r="F5260" i="17"/>
  <c r="E5260" i="17"/>
  <c r="D5260" i="17"/>
  <c r="C5260" i="17"/>
  <c r="B5260" i="17"/>
  <c r="F5259" i="17"/>
  <c r="E5259" i="17"/>
  <c r="D5259" i="17"/>
  <c r="C5259" i="17"/>
  <c r="B5259" i="17"/>
  <c r="F5258" i="17"/>
  <c r="E5258" i="17"/>
  <c r="D5258" i="17"/>
  <c r="C5258" i="17"/>
  <c r="B5258" i="17"/>
  <c r="F5257" i="17"/>
  <c r="E5257" i="17"/>
  <c r="D5257" i="17"/>
  <c r="C5257" i="17"/>
  <c r="B5257" i="17"/>
  <c r="F5256" i="17"/>
  <c r="E5256" i="17"/>
  <c r="D5256" i="17"/>
  <c r="C5256" i="17"/>
  <c r="B5256" i="17"/>
  <c r="F5255" i="17"/>
  <c r="E5255" i="17"/>
  <c r="D5255" i="17"/>
  <c r="C5255" i="17"/>
  <c r="B5255" i="17"/>
  <c r="F5254" i="17"/>
  <c r="E5254" i="17"/>
  <c r="D5254" i="17"/>
  <c r="C5254" i="17"/>
  <c r="B5254" i="17"/>
  <c r="F5253" i="17"/>
  <c r="E5253" i="17"/>
  <c r="D5253" i="17"/>
  <c r="C5253" i="17"/>
  <c r="B5253" i="17"/>
  <c r="F5252" i="17"/>
  <c r="E5252" i="17"/>
  <c r="D5252" i="17"/>
  <c r="C5252" i="17"/>
  <c r="B5252" i="17"/>
  <c r="F5251" i="17"/>
  <c r="E5251" i="17"/>
  <c r="D5251" i="17"/>
  <c r="C5251" i="17"/>
  <c r="B5251" i="17"/>
  <c r="F5250" i="17"/>
  <c r="E5250" i="17"/>
  <c r="D5250" i="17"/>
  <c r="C5250" i="17"/>
  <c r="B5250" i="17"/>
  <c r="F5249" i="17"/>
  <c r="E5249" i="17"/>
  <c r="D5249" i="17"/>
  <c r="C5249" i="17"/>
  <c r="B5249" i="17"/>
  <c r="F5248" i="17"/>
  <c r="E5248" i="17"/>
  <c r="D5248" i="17"/>
  <c r="C5248" i="17"/>
  <c r="B5248" i="17"/>
  <c r="F5247" i="17"/>
  <c r="E5247" i="17"/>
  <c r="D5247" i="17"/>
  <c r="C5247" i="17"/>
  <c r="B5247" i="17"/>
  <c r="F5246" i="17"/>
  <c r="E5246" i="17"/>
  <c r="D5246" i="17"/>
  <c r="C5246" i="17"/>
  <c r="B5246" i="17"/>
  <c r="F5245" i="17"/>
  <c r="E5245" i="17"/>
  <c r="D5245" i="17"/>
  <c r="C5245" i="17"/>
  <c r="B5245" i="17"/>
  <c r="F5244" i="17"/>
  <c r="E5244" i="17"/>
  <c r="D5244" i="17"/>
  <c r="C5244" i="17"/>
  <c r="B5244" i="17"/>
  <c r="F5243" i="17"/>
  <c r="E5243" i="17"/>
  <c r="D5243" i="17"/>
  <c r="C5243" i="17"/>
  <c r="B5243" i="17"/>
  <c r="F5242" i="17"/>
  <c r="E5242" i="17"/>
  <c r="D5242" i="17"/>
  <c r="C5242" i="17"/>
  <c r="B5242" i="17"/>
  <c r="F5241" i="17"/>
  <c r="E5241" i="17"/>
  <c r="D5241" i="17"/>
  <c r="C5241" i="17"/>
  <c r="B5241" i="17"/>
  <c r="F5240" i="17"/>
  <c r="E5240" i="17"/>
  <c r="D5240" i="17"/>
  <c r="C5240" i="17"/>
  <c r="B5240" i="17"/>
  <c r="F5239" i="17"/>
  <c r="E5239" i="17"/>
  <c r="D5239" i="17"/>
  <c r="C5239" i="17"/>
  <c r="B5239" i="17"/>
  <c r="F5238" i="17"/>
  <c r="E5238" i="17"/>
  <c r="D5238" i="17"/>
  <c r="C5238" i="17"/>
  <c r="B5238" i="17"/>
  <c r="F5237" i="17"/>
  <c r="E5237" i="17"/>
  <c r="D5237" i="17"/>
  <c r="C5237" i="17"/>
  <c r="B5237" i="17"/>
  <c r="F5236" i="17"/>
  <c r="E5236" i="17"/>
  <c r="D5236" i="17"/>
  <c r="C5236" i="17"/>
  <c r="B5236" i="17"/>
  <c r="F5235" i="17"/>
  <c r="E5235" i="17"/>
  <c r="D5235" i="17"/>
  <c r="C5235" i="17"/>
  <c r="B5235" i="17"/>
  <c r="F5234" i="17"/>
  <c r="E5234" i="17"/>
  <c r="D5234" i="17"/>
  <c r="C5234" i="17"/>
  <c r="B5234" i="17"/>
  <c r="F5233" i="17"/>
  <c r="E5233" i="17"/>
  <c r="D5233" i="17"/>
  <c r="C5233" i="17"/>
  <c r="B5233" i="17"/>
  <c r="F5232" i="17"/>
  <c r="E5232" i="17"/>
  <c r="D5232" i="17"/>
  <c r="C5232" i="17"/>
  <c r="B5232" i="17"/>
  <c r="F5231" i="17"/>
  <c r="E5231" i="17"/>
  <c r="D5231" i="17"/>
  <c r="C5231" i="17"/>
  <c r="B5231" i="17"/>
  <c r="F5230" i="17"/>
  <c r="E5230" i="17"/>
  <c r="D5230" i="17"/>
  <c r="C5230" i="17"/>
  <c r="B5230" i="17"/>
  <c r="F5229" i="17"/>
  <c r="E5229" i="17"/>
  <c r="D5229" i="17"/>
  <c r="C5229" i="17"/>
  <c r="B5229" i="17"/>
  <c r="F5228" i="17"/>
  <c r="E5228" i="17"/>
  <c r="D5228" i="17"/>
  <c r="C5228" i="17"/>
  <c r="B5228" i="17"/>
  <c r="F5227" i="17"/>
  <c r="E5227" i="17"/>
  <c r="D5227" i="17"/>
  <c r="C5227" i="17"/>
  <c r="B5227" i="17"/>
  <c r="F5226" i="17"/>
  <c r="E5226" i="17"/>
  <c r="D5226" i="17"/>
  <c r="C5226" i="17"/>
  <c r="B5226" i="17"/>
  <c r="F5225" i="17"/>
  <c r="E5225" i="17"/>
  <c r="D5225" i="17"/>
  <c r="C5225" i="17"/>
  <c r="B5225" i="17"/>
  <c r="F5224" i="17"/>
  <c r="E5224" i="17"/>
  <c r="D5224" i="17"/>
  <c r="C5224" i="17"/>
  <c r="B5224" i="17"/>
  <c r="F5223" i="17"/>
  <c r="E5223" i="17"/>
  <c r="D5223" i="17"/>
  <c r="C5223" i="17"/>
  <c r="B5223" i="17"/>
  <c r="F5222" i="17"/>
  <c r="E5222" i="17"/>
  <c r="D5222" i="17"/>
  <c r="C5222" i="17"/>
  <c r="B5222" i="17"/>
  <c r="F5221" i="17"/>
  <c r="E5221" i="17"/>
  <c r="D5221" i="17"/>
  <c r="C5221" i="17"/>
  <c r="B5221" i="17"/>
  <c r="F5220" i="17"/>
  <c r="E5220" i="17"/>
  <c r="D5220" i="17"/>
  <c r="C5220" i="17"/>
  <c r="B5220" i="17"/>
  <c r="F5219" i="17"/>
  <c r="E5219" i="17"/>
  <c r="D5219" i="17"/>
  <c r="C5219" i="17"/>
  <c r="B5219" i="17"/>
  <c r="F5218" i="17"/>
  <c r="E5218" i="17"/>
  <c r="D5218" i="17"/>
  <c r="C5218" i="17"/>
  <c r="B5218" i="17"/>
  <c r="F5217" i="17"/>
  <c r="E5217" i="17"/>
  <c r="D5217" i="17"/>
  <c r="C5217" i="17"/>
  <c r="B5217" i="17"/>
  <c r="F5216" i="17"/>
  <c r="E5216" i="17"/>
  <c r="D5216" i="17"/>
  <c r="C5216" i="17"/>
  <c r="B5216" i="17"/>
  <c r="F5215" i="17"/>
  <c r="E5215" i="17"/>
  <c r="D5215" i="17"/>
  <c r="C5215" i="17"/>
  <c r="B5215" i="17"/>
  <c r="F5214" i="17"/>
  <c r="E5214" i="17"/>
  <c r="D5214" i="17"/>
  <c r="C5214" i="17"/>
  <c r="B5214" i="17"/>
  <c r="F5213" i="17"/>
  <c r="E5213" i="17"/>
  <c r="D5213" i="17"/>
  <c r="C5213" i="17"/>
  <c r="B5213" i="17"/>
  <c r="F5212" i="17"/>
  <c r="E5212" i="17"/>
  <c r="D5212" i="17"/>
  <c r="C5212" i="17"/>
  <c r="B5212" i="17"/>
  <c r="F5211" i="17"/>
  <c r="E5211" i="17"/>
  <c r="D5211" i="17"/>
  <c r="C5211" i="17"/>
  <c r="B5211" i="17"/>
  <c r="F5210" i="17"/>
  <c r="E5210" i="17"/>
  <c r="D5210" i="17"/>
  <c r="C5210" i="17"/>
  <c r="B5210" i="17"/>
  <c r="F5209" i="17"/>
  <c r="E5209" i="17"/>
  <c r="D5209" i="17"/>
  <c r="C5209" i="17"/>
  <c r="B5209" i="17"/>
  <c r="F5208" i="17"/>
  <c r="E5208" i="17"/>
  <c r="D5208" i="17"/>
  <c r="C5208" i="17"/>
  <c r="B5208" i="17"/>
  <c r="F5207" i="17"/>
  <c r="E5207" i="17"/>
  <c r="D5207" i="17"/>
  <c r="C5207" i="17"/>
  <c r="B5207" i="17"/>
  <c r="F5206" i="17"/>
  <c r="E5206" i="17"/>
  <c r="D5206" i="17"/>
  <c r="C5206" i="17"/>
  <c r="B5206" i="17"/>
  <c r="F5205" i="17"/>
  <c r="E5205" i="17"/>
  <c r="D5205" i="17"/>
  <c r="C5205" i="17"/>
  <c r="B5205" i="17"/>
  <c r="F5204" i="17"/>
  <c r="E5204" i="17"/>
  <c r="D5204" i="17"/>
  <c r="C5204" i="17"/>
  <c r="B5204" i="17"/>
  <c r="F5203" i="17"/>
  <c r="E5203" i="17"/>
  <c r="D5203" i="17"/>
  <c r="C5203" i="17"/>
  <c r="B5203" i="17"/>
  <c r="F5202" i="17"/>
  <c r="E5202" i="17"/>
  <c r="D5202" i="17"/>
  <c r="C5202" i="17"/>
  <c r="B5202" i="17"/>
  <c r="F5201" i="17"/>
  <c r="E5201" i="17"/>
  <c r="D5201" i="17"/>
  <c r="C5201" i="17"/>
  <c r="B5201" i="17"/>
  <c r="F5200" i="17"/>
  <c r="E5200" i="17"/>
  <c r="D5200" i="17"/>
  <c r="C5200" i="17"/>
  <c r="B5200" i="17"/>
  <c r="F5199" i="17"/>
  <c r="E5199" i="17"/>
  <c r="D5199" i="17"/>
  <c r="C5199" i="17"/>
  <c r="B5199" i="17"/>
  <c r="F5198" i="17"/>
  <c r="E5198" i="17"/>
  <c r="D5198" i="17"/>
  <c r="C5198" i="17"/>
  <c r="B5198" i="17"/>
  <c r="F5197" i="17"/>
  <c r="E5197" i="17"/>
  <c r="D5197" i="17"/>
  <c r="C5197" i="17"/>
  <c r="B5197" i="17"/>
  <c r="F5196" i="17"/>
  <c r="E5196" i="17"/>
  <c r="D5196" i="17"/>
  <c r="C5196" i="17"/>
  <c r="B5196" i="17"/>
  <c r="F5195" i="17"/>
  <c r="E5195" i="17"/>
  <c r="D5195" i="17"/>
  <c r="C5195" i="17"/>
  <c r="B5195" i="17"/>
  <c r="F5194" i="17"/>
  <c r="E5194" i="17"/>
  <c r="D5194" i="17"/>
  <c r="C5194" i="17"/>
  <c r="B5194" i="17"/>
  <c r="F5193" i="17"/>
  <c r="E5193" i="17"/>
  <c r="D5193" i="17"/>
  <c r="C5193" i="17"/>
  <c r="B5193" i="17"/>
  <c r="F5192" i="17"/>
  <c r="E5192" i="17"/>
  <c r="D5192" i="17"/>
  <c r="C5192" i="17"/>
  <c r="B5192" i="17"/>
  <c r="F5191" i="17"/>
  <c r="E5191" i="17"/>
  <c r="D5191" i="17"/>
  <c r="C5191" i="17"/>
  <c r="B5191" i="17"/>
  <c r="F5190" i="17"/>
  <c r="E5190" i="17"/>
  <c r="D5190" i="17"/>
  <c r="C5190" i="17"/>
  <c r="B5190" i="17"/>
  <c r="F5189" i="17"/>
  <c r="E5189" i="17"/>
  <c r="D5189" i="17"/>
  <c r="C5189" i="17"/>
  <c r="B5189" i="17"/>
  <c r="F5188" i="17"/>
  <c r="E5188" i="17"/>
  <c r="D5188" i="17"/>
  <c r="C5188" i="17"/>
  <c r="B5188" i="17"/>
  <c r="F5187" i="17"/>
  <c r="E5187" i="17"/>
  <c r="D5187" i="17"/>
  <c r="C5187" i="17"/>
  <c r="B5187" i="17"/>
  <c r="F5186" i="17"/>
  <c r="E5186" i="17"/>
  <c r="D5186" i="17"/>
  <c r="C5186" i="17"/>
  <c r="B5186" i="17"/>
  <c r="F5185" i="17"/>
  <c r="E5185" i="17"/>
  <c r="D5185" i="17"/>
  <c r="C5185" i="17"/>
  <c r="B5185" i="17"/>
  <c r="F5184" i="17"/>
  <c r="E5184" i="17"/>
  <c r="D5184" i="17"/>
  <c r="C5184" i="17"/>
  <c r="B5184" i="17"/>
  <c r="F5183" i="17"/>
  <c r="E5183" i="17"/>
  <c r="D5183" i="17"/>
  <c r="C5183" i="17"/>
  <c r="B5183" i="17"/>
  <c r="F5182" i="17"/>
  <c r="E5182" i="17"/>
  <c r="D5182" i="17"/>
  <c r="C5182" i="17"/>
  <c r="B5182" i="17"/>
  <c r="F5181" i="17"/>
  <c r="E5181" i="17"/>
  <c r="D5181" i="17"/>
  <c r="C5181" i="17"/>
  <c r="B5181" i="17"/>
  <c r="F5180" i="17"/>
  <c r="E5180" i="17"/>
  <c r="D5180" i="17"/>
  <c r="C5180" i="17"/>
  <c r="B5180" i="17"/>
  <c r="F5179" i="17"/>
  <c r="E5179" i="17"/>
  <c r="D5179" i="17"/>
  <c r="C5179" i="17"/>
  <c r="B5179" i="17"/>
  <c r="F5178" i="17"/>
  <c r="E5178" i="17"/>
  <c r="D5178" i="17"/>
  <c r="C5178" i="17"/>
  <c r="B5178" i="17"/>
  <c r="F5177" i="17"/>
  <c r="E5177" i="17"/>
  <c r="D5177" i="17"/>
  <c r="C5177" i="17"/>
  <c r="B5177" i="17"/>
  <c r="F5176" i="17"/>
  <c r="E5176" i="17"/>
  <c r="D5176" i="17"/>
  <c r="C5176" i="17"/>
  <c r="B5176" i="17"/>
  <c r="F5175" i="17"/>
  <c r="E5175" i="17"/>
  <c r="D5175" i="17"/>
  <c r="C5175" i="17"/>
  <c r="B5175" i="17"/>
  <c r="F5174" i="17"/>
  <c r="E5174" i="17"/>
  <c r="D5174" i="17"/>
  <c r="C5174" i="17"/>
  <c r="B5174" i="17"/>
  <c r="F5173" i="17"/>
  <c r="E5173" i="17"/>
  <c r="D5173" i="17"/>
  <c r="C5173" i="17"/>
  <c r="B5173" i="17"/>
  <c r="F5172" i="17"/>
  <c r="E5172" i="17"/>
  <c r="D5172" i="17"/>
  <c r="C5172" i="17"/>
  <c r="B5172" i="17"/>
  <c r="F5171" i="17"/>
  <c r="E5171" i="17"/>
  <c r="D5171" i="17"/>
  <c r="C5171" i="17"/>
  <c r="B5171" i="17"/>
  <c r="F5170" i="17"/>
  <c r="E5170" i="17"/>
  <c r="D5170" i="17"/>
  <c r="C5170" i="17"/>
  <c r="B5170" i="17"/>
  <c r="F5169" i="17"/>
  <c r="E5169" i="17"/>
  <c r="D5169" i="17"/>
  <c r="C5169" i="17"/>
  <c r="B5169" i="17"/>
  <c r="F5168" i="17"/>
  <c r="E5168" i="17"/>
  <c r="D5168" i="17"/>
  <c r="C5168" i="17"/>
  <c r="B5168" i="17"/>
  <c r="F5167" i="17"/>
  <c r="E5167" i="17"/>
  <c r="D5167" i="17"/>
  <c r="C5167" i="17"/>
  <c r="B5167" i="17"/>
  <c r="F5166" i="17"/>
  <c r="E5166" i="17"/>
  <c r="D5166" i="17"/>
  <c r="C5166" i="17"/>
  <c r="B5166" i="17"/>
  <c r="F5165" i="17"/>
  <c r="E5165" i="17"/>
  <c r="D5165" i="17"/>
  <c r="C5165" i="17"/>
  <c r="B5165" i="17"/>
  <c r="F5164" i="17"/>
  <c r="E5164" i="17"/>
  <c r="D5164" i="17"/>
  <c r="C5164" i="17"/>
  <c r="B5164" i="17"/>
  <c r="F5163" i="17"/>
  <c r="E5163" i="17"/>
  <c r="D5163" i="17"/>
  <c r="C5163" i="17"/>
  <c r="B5163" i="17"/>
  <c r="F5162" i="17"/>
  <c r="E5162" i="17"/>
  <c r="D5162" i="17"/>
  <c r="C5162" i="17"/>
  <c r="B5162" i="17"/>
  <c r="F5161" i="17"/>
  <c r="E5161" i="17"/>
  <c r="D5161" i="17"/>
  <c r="C5161" i="17"/>
  <c r="B5161" i="17"/>
  <c r="F5160" i="17"/>
  <c r="E5160" i="17"/>
  <c r="D5160" i="17"/>
  <c r="C5160" i="17"/>
  <c r="B5160" i="17"/>
  <c r="F5159" i="17"/>
  <c r="E5159" i="17"/>
  <c r="D5159" i="17"/>
  <c r="C5159" i="17"/>
  <c r="B5159" i="17"/>
  <c r="F5158" i="17"/>
  <c r="E5158" i="17"/>
  <c r="D5158" i="17"/>
  <c r="C5158" i="17"/>
  <c r="B5158" i="17"/>
  <c r="F5157" i="17"/>
  <c r="E5157" i="17"/>
  <c r="D5157" i="17"/>
  <c r="C5157" i="17"/>
  <c r="B5157" i="17"/>
  <c r="F5156" i="17"/>
  <c r="E5156" i="17"/>
  <c r="D5156" i="17"/>
  <c r="C5156" i="17"/>
  <c r="B5156" i="17"/>
  <c r="F5155" i="17"/>
  <c r="E5155" i="17"/>
  <c r="D5155" i="17"/>
  <c r="C5155" i="17"/>
  <c r="B5155" i="17"/>
  <c r="F5154" i="17"/>
  <c r="E5154" i="17"/>
  <c r="D5154" i="17"/>
  <c r="C5154" i="17"/>
  <c r="B5154" i="17"/>
  <c r="F5153" i="17"/>
  <c r="E5153" i="17"/>
  <c r="D5153" i="17"/>
  <c r="C5153" i="17"/>
  <c r="B5153" i="17"/>
  <c r="F5152" i="17"/>
  <c r="E5152" i="17"/>
  <c r="D5152" i="17"/>
  <c r="C5152" i="17"/>
  <c r="B5152" i="17"/>
  <c r="F5151" i="17"/>
  <c r="E5151" i="17"/>
  <c r="D5151" i="17"/>
  <c r="C5151" i="17"/>
  <c r="B5151" i="17"/>
  <c r="F5150" i="17"/>
  <c r="E5150" i="17"/>
  <c r="D5150" i="17"/>
  <c r="C5150" i="17"/>
  <c r="B5150" i="17"/>
  <c r="F5149" i="17"/>
  <c r="E5149" i="17"/>
  <c r="D5149" i="17"/>
  <c r="C5149" i="17"/>
  <c r="B5149" i="17"/>
  <c r="F5148" i="17"/>
  <c r="E5148" i="17"/>
  <c r="D5148" i="17"/>
  <c r="C5148" i="17"/>
  <c r="B5148" i="17"/>
  <c r="F5147" i="17"/>
  <c r="E5147" i="17"/>
  <c r="D5147" i="17"/>
  <c r="C5147" i="17"/>
  <c r="B5147" i="17"/>
  <c r="F5146" i="17"/>
  <c r="E5146" i="17"/>
  <c r="D5146" i="17"/>
  <c r="C5146" i="17"/>
  <c r="B5146" i="17"/>
  <c r="F5145" i="17"/>
  <c r="E5145" i="17"/>
  <c r="D5145" i="17"/>
  <c r="C5145" i="17"/>
  <c r="B5145" i="17"/>
  <c r="F5144" i="17"/>
  <c r="E5144" i="17"/>
  <c r="D5144" i="17"/>
  <c r="C5144" i="17"/>
  <c r="B5144" i="17"/>
  <c r="F5143" i="17"/>
  <c r="E5143" i="17"/>
  <c r="D5143" i="17"/>
  <c r="C5143" i="17"/>
  <c r="B5143" i="17"/>
  <c r="F5142" i="17"/>
  <c r="E5142" i="17"/>
  <c r="D5142" i="17"/>
  <c r="C5142" i="17"/>
  <c r="B5142" i="17"/>
  <c r="F5141" i="17"/>
  <c r="E5141" i="17"/>
  <c r="D5141" i="17"/>
  <c r="C5141" i="17"/>
  <c r="B5141" i="17"/>
  <c r="F5140" i="17"/>
  <c r="E5140" i="17"/>
  <c r="D5140" i="17"/>
  <c r="C5140" i="17"/>
  <c r="B5140" i="17"/>
  <c r="F5139" i="17"/>
  <c r="E5139" i="17"/>
  <c r="D5139" i="17"/>
  <c r="C5139" i="17"/>
  <c r="B5139" i="17"/>
  <c r="F5138" i="17"/>
  <c r="E5138" i="17"/>
  <c r="D5138" i="17"/>
  <c r="C5138" i="17"/>
  <c r="B5138" i="17"/>
  <c r="F5137" i="17"/>
  <c r="E5137" i="17"/>
  <c r="D5137" i="17"/>
  <c r="C5137" i="17"/>
  <c r="B5137" i="17"/>
  <c r="F5136" i="17"/>
  <c r="E5136" i="17"/>
  <c r="D5136" i="17"/>
  <c r="C5136" i="17"/>
  <c r="B5136" i="17"/>
  <c r="F5135" i="17"/>
  <c r="E5135" i="17"/>
  <c r="D5135" i="17"/>
  <c r="C5135" i="17"/>
  <c r="B5135" i="17"/>
  <c r="F5134" i="17"/>
  <c r="E5134" i="17"/>
  <c r="D5134" i="17"/>
  <c r="C5134" i="17"/>
  <c r="B5134" i="17"/>
  <c r="F5133" i="17"/>
  <c r="E5133" i="17"/>
  <c r="D5133" i="17"/>
  <c r="C5133" i="17"/>
  <c r="B5133" i="17"/>
  <c r="F5132" i="17"/>
  <c r="E5132" i="17"/>
  <c r="D5132" i="17"/>
  <c r="C5132" i="17"/>
  <c r="B5132" i="17"/>
  <c r="F5131" i="17"/>
  <c r="E5131" i="17"/>
  <c r="D5131" i="17"/>
  <c r="C5131" i="17"/>
  <c r="B5131" i="17"/>
  <c r="F5130" i="17"/>
  <c r="E5130" i="17"/>
  <c r="D5130" i="17"/>
  <c r="C5130" i="17"/>
  <c r="B5130" i="17"/>
  <c r="F5129" i="17"/>
  <c r="E5129" i="17"/>
  <c r="D5129" i="17"/>
  <c r="C5129" i="17"/>
  <c r="B5129" i="17"/>
  <c r="F5128" i="17"/>
  <c r="E5128" i="17"/>
  <c r="D5128" i="17"/>
  <c r="C5128" i="17"/>
  <c r="B5128" i="17"/>
  <c r="F5127" i="17"/>
  <c r="E5127" i="17"/>
  <c r="D5127" i="17"/>
  <c r="C5127" i="17"/>
  <c r="B5127" i="17"/>
  <c r="F5126" i="17"/>
  <c r="E5126" i="17"/>
  <c r="D5126" i="17"/>
  <c r="C5126" i="17"/>
  <c r="B5126" i="17"/>
  <c r="F5125" i="17"/>
  <c r="E5125" i="17"/>
  <c r="D5125" i="17"/>
  <c r="C5125" i="17"/>
  <c r="B5125" i="17"/>
  <c r="F5124" i="17"/>
  <c r="E5124" i="17"/>
  <c r="D5124" i="17"/>
  <c r="C5124" i="17"/>
  <c r="B5124" i="17"/>
  <c r="F5123" i="17"/>
  <c r="E5123" i="17"/>
  <c r="D5123" i="17"/>
  <c r="C5123" i="17"/>
  <c r="B5123" i="17"/>
  <c r="F5122" i="17"/>
  <c r="E5122" i="17"/>
  <c r="D5122" i="17"/>
  <c r="C5122" i="17"/>
  <c r="B5122" i="17"/>
  <c r="F5121" i="17"/>
  <c r="E5121" i="17"/>
  <c r="D5121" i="17"/>
  <c r="C5121" i="17"/>
  <c r="B5121" i="17"/>
  <c r="F5120" i="17"/>
  <c r="E5120" i="17"/>
  <c r="D5120" i="17"/>
  <c r="C5120" i="17"/>
  <c r="B5120" i="17"/>
  <c r="F5119" i="17"/>
  <c r="E5119" i="17"/>
  <c r="D5119" i="17"/>
  <c r="C5119" i="17"/>
  <c r="B5119" i="17"/>
  <c r="F5118" i="17"/>
  <c r="E5118" i="17"/>
  <c r="D5118" i="17"/>
  <c r="C5118" i="17"/>
  <c r="B5118" i="17"/>
  <c r="F5117" i="17"/>
  <c r="E5117" i="17"/>
  <c r="D5117" i="17"/>
  <c r="C5117" i="17"/>
  <c r="B5117" i="17"/>
  <c r="F5116" i="17"/>
  <c r="E5116" i="17"/>
  <c r="D5116" i="17"/>
  <c r="C5116" i="17"/>
  <c r="B5116" i="17"/>
  <c r="F5115" i="17"/>
  <c r="E5115" i="17"/>
  <c r="D5115" i="17"/>
  <c r="C5115" i="17"/>
  <c r="B5115" i="17"/>
  <c r="F5114" i="17"/>
  <c r="E5114" i="17"/>
  <c r="D5114" i="17"/>
  <c r="C5114" i="17"/>
  <c r="B5114" i="17"/>
  <c r="F5113" i="17"/>
  <c r="E5113" i="17"/>
  <c r="D5113" i="17"/>
  <c r="C5113" i="17"/>
  <c r="B5113" i="17"/>
  <c r="F5112" i="17"/>
  <c r="E5112" i="17"/>
  <c r="D5112" i="17"/>
  <c r="C5112" i="17"/>
  <c r="B5112" i="17"/>
  <c r="F5111" i="17"/>
  <c r="E5111" i="17"/>
  <c r="D5111" i="17"/>
  <c r="C5111" i="17"/>
  <c r="B5111" i="17"/>
  <c r="F5110" i="17"/>
  <c r="E5110" i="17"/>
  <c r="D5110" i="17"/>
  <c r="C5110" i="17"/>
  <c r="B5110" i="17"/>
  <c r="F5109" i="17"/>
  <c r="E5109" i="17"/>
  <c r="D5109" i="17"/>
  <c r="C5109" i="17"/>
  <c r="B5109" i="17"/>
  <c r="F5108" i="17"/>
  <c r="E5108" i="17"/>
  <c r="D5108" i="17"/>
  <c r="C5108" i="17"/>
  <c r="B5108" i="17"/>
  <c r="F5107" i="17"/>
  <c r="E5107" i="17"/>
  <c r="D5107" i="17"/>
  <c r="C5107" i="17"/>
  <c r="B5107" i="17"/>
  <c r="F5106" i="17"/>
  <c r="E5106" i="17"/>
  <c r="D5106" i="17"/>
  <c r="C5106" i="17"/>
  <c r="B5106" i="17"/>
  <c r="F5105" i="17"/>
  <c r="E5105" i="17"/>
  <c r="D5105" i="17"/>
  <c r="C5105" i="17"/>
  <c r="B5105" i="17"/>
  <c r="F5104" i="17"/>
  <c r="E5104" i="17"/>
  <c r="D5104" i="17"/>
  <c r="C5104" i="17"/>
  <c r="B5104" i="17"/>
  <c r="F5103" i="17"/>
  <c r="E5103" i="17"/>
  <c r="D5103" i="17"/>
  <c r="C5103" i="17"/>
  <c r="B5103" i="17"/>
  <c r="F5102" i="17"/>
  <c r="E5102" i="17"/>
  <c r="D5102" i="17"/>
  <c r="C5102" i="17"/>
  <c r="B5102" i="17"/>
  <c r="F5101" i="17"/>
  <c r="E5101" i="17"/>
  <c r="D5101" i="17"/>
  <c r="C5101" i="17"/>
  <c r="B5101" i="17"/>
  <c r="F5100" i="17"/>
  <c r="E5100" i="17"/>
  <c r="D5100" i="17"/>
  <c r="C5100" i="17"/>
  <c r="B5100" i="17"/>
  <c r="F5099" i="17"/>
  <c r="E5099" i="17"/>
  <c r="D5099" i="17"/>
  <c r="C5099" i="17"/>
  <c r="B5099" i="17"/>
  <c r="F5098" i="17"/>
  <c r="E5098" i="17"/>
  <c r="D5098" i="17"/>
  <c r="C5098" i="17"/>
  <c r="B5098" i="17"/>
  <c r="F5097" i="17"/>
  <c r="E5097" i="17"/>
  <c r="D5097" i="17"/>
  <c r="C5097" i="17"/>
  <c r="B5097" i="17"/>
  <c r="F5096" i="17"/>
  <c r="E5096" i="17"/>
  <c r="D5096" i="17"/>
  <c r="C5096" i="17"/>
  <c r="B5096" i="17"/>
  <c r="F5095" i="17"/>
  <c r="E5095" i="17"/>
  <c r="D5095" i="17"/>
  <c r="C5095" i="17"/>
  <c r="B5095" i="17"/>
  <c r="F5094" i="17"/>
  <c r="E5094" i="17"/>
  <c r="D5094" i="17"/>
  <c r="C5094" i="17"/>
  <c r="B5094" i="17"/>
  <c r="F5093" i="17"/>
  <c r="E5093" i="17"/>
  <c r="D5093" i="17"/>
  <c r="C5093" i="17"/>
  <c r="B5093" i="17"/>
  <c r="F5092" i="17"/>
  <c r="E5092" i="17"/>
  <c r="D5092" i="17"/>
  <c r="C5092" i="17"/>
  <c r="B5092" i="17"/>
  <c r="F5091" i="17"/>
  <c r="E5091" i="17"/>
  <c r="D5091" i="17"/>
  <c r="C5091" i="17"/>
  <c r="B5091" i="17"/>
  <c r="F5090" i="17"/>
  <c r="E5090" i="17"/>
  <c r="D5090" i="17"/>
  <c r="C5090" i="17"/>
  <c r="B5090" i="17"/>
  <c r="F5089" i="17"/>
  <c r="E5089" i="17"/>
  <c r="D5089" i="17"/>
  <c r="C5089" i="17"/>
  <c r="B5089" i="17"/>
  <c r="F5088" i="17"/>
  <c r="E5088" i="17"/>
  <c r="D5088" i="17"/>
  <c r="C5088" i="17"/>
  <c r="B5088" i="17"/>
  <c r="F5087" i="17"/>
  <c r="E5087" i="17"/>
  <c r="D5087" i="17"/>
  <c r="C5087" i="17"/>
  <c r="B5087" i="17"/>
  <c r="F5086" i="17"/>
  <c r="E5086" i="17"/>
  <c r="D5086" i="17"/>
  <c r="C5086" i="17"/>
  <c r="B5086" i="17"/>
  <c r="F5085" i="17"/>
  <c r="E5085" i="17"/>
  <c r="D5085" i="17"/>
  <c r="C5085" i="17"/>
  <c r="B5085" i="17"/>
  <c r="F5084" i="17"/>
  <c r="E5084" i="17"/>
  <c r="D5084" i="17"/>
  <c r="C5084" i="17"/>
  <c r="B5084" i="17"/>
  <c r="F5083" i="17"/>
  <c r="E5083" i="17"/>
  <c r="D5083" i="17"/>
  <c r="C5083" i="17"/>
  <c r="B5083" i="17"/>
  <c r="F5082" i="17"/>
  <c r="E5082" i="17"/>
  <c r="D5082" i="17"/>
  <c r="C5082" i="17"/>
  <c r="B5082" i="17"/>
  <c r="F5081" i="17"/>
  <c r="E5081" i="17"/>
  <c r="D5081" i="17"/>
  <c r="C5081" i="17"/>
  <c r="B5081" i="17"/>
  <c r="F5080" i="17"/>
  <c r="E5080" i="17"/>
  <c r="D5080" i="17"/>
  <c r="C5080" i="17"/>
  <c r="B5080" i="17"/>
  <c r="F5079" i="17"/>
  <c r="E5079" i="17"/>
  <c r="D5079" i="17"/>
  <c r="C5079" i="17"/>
  <c r="B5079" i="17"/>
  <c r="F5078" i="17"/>
  <c r="E5078" i="17"/>
  <c r="D5078" i="17"/>
  <c r="C5078" i="17"/>
  <c r="B5078" i="17"/>
  <c r="F5077" i="17"/>
  <c r="E5077" i="17"/>
  <c r="D5077" i="17"/>
  <c r="C5077" i="17"/>
  <c r="B5077" i="17"/>
  <c r="F5076" i="17"/>
  <c r="E5076" i="17"/>
  <c r="D5076" i="17"/>
  <c r="C5076" i="17"/>
  <c r="B5076" i="17"/>
  <c r="F5075" i="17"/>
  <c r="E5075" i="17"/>
  <c r="D5075" i="17"/>
  <c r="C5075" i="17"/>
  <c r="B5075" i="17"/>
  <c r="F5074" i="17"/>
  <c r="E5074" i="17"/>
  <c r="D5074" i="17"/>
  <c r="C5074" i="17"/>
  <c r="B5074" i="17"/>
  <c r="F5073" i="17"/>
  <c r="E5073" i="17"/>
  <c r="D5073" i="17"/>
  <c r="C5073" i="17"/>
  <c r="B5073" i="17"/>
  <c r="F5072" i="17"/>
  <c r="E5072" i="17"/>
  <c r="D5072" i="17"/>
  <c r="C5072" i="17"/>
  <c r="B5072" i="17"/>
  <c r="F5071" i="17"/>
  <c r="E5071" i="17"/>
  <c r="D5071" i="17"/>
  <c r="C5071" i="17"/>
  <c r="B5071" i="17"/>
  <c r="F5070" i="17"/>
  <c r="E5070" i="17"/>
  <c r="D5070" i="17"/>
  <c r="C5070" i="17"/>
  <c r="B5070" i="17"/>
  <c r="F5069" i="17"/>
  <c r="E5069" i="17"/>
  <c r="D5069" i="17"/>
  <c r="C5069" i="17"/>
  <c r="B5069" i="17"/>
  <c r="F5068" i="17"/>
  <c r="E5068" i="17"/>
  <c r="D5068" i="17"/>
  <c r="C5068" i="17"/>
  <c r="B5068" i="17"/>
  <c r="F5067" i="17"/>
  <c r="E5067" i="17"/>
  <c r="D5067" i="17"/>
  <c r="C5067" i="17"/>
  <c r="B5067" i="17"/>
  <c r="F5066" i="17"/>
  <c r="E5066" i="17"/>
  <c r="D5066" i="17"/>
  <c r="C5066" i="17"/>
  <c r="B5066" i="17"/>
  <c r="F5065" i="17"/>
  <c r="E5065" i="17"/>
  <c r="D5065" i="17"/>
  <c r="C5065" i="17"/>
  <c r="B5065" i="17"/>
  <c r="F5064" i="17"/>
  <c r="E5064" i="17"/>
  <c r="D5064" i="17"/>
  <c r="C5064" i="17"/>
  <c r="B5064" i="17"/>
  <c r="F5063" i="17"/>
  <c r="E5063" i="17"/>
  <c r="D5063" i="17"/>
  <c r="C5063" i="17"/>
  <c r="B5063" i="17"/>
  <c r="F5062" i="17"/>
  <c r="E5062" i="17"/>
  <c r="D5062" i="17"/>
  <c r="C5062" i="17"/>
  <c r="B5062" i="17"/>
  <c r="F5061" i="17"/>
  <c r="E5061" i="17"/>
  <c r="D5061" i="17"/>
  <c r="C5061" i="17"/>
  <c r="B5061" i="17"/>
  <c r="F5060" i="17"/>
  <c r="E5060" i="17"/>
  <c r="D5060" i="17"/>
  <c r="C5060" i="17"/>
  <c r="B5060" i="17"/>
  <c r="F5059" i="17"/>
  <c r="E5059" i="17"/>
  <c r="D5059" i="17"/>
  <c r="C5059" i="17"/>
  <c r="B5059" i="17"/>
  <c r="F5058" i="17"/>
  <c r="E5058" i="17"/>
  <c r="D5058" i="17"/>
  <c r="C5058" i="17"/>
  <c r="B5058" i="17"/>
  <c r="F5057" i="17"/>
  <c r="E5057" i="17"/>
  <c r="D5057" i="17"/>
  <c r="C5057" i="17"/>
  <c r="B5057" i="17"/>
  <c r="F5056" i="17"/>
  <c r="E5056" i="17"/>
  <c r="D5056" i="17"/>
  <c r="C5056" i="17"/>
  <c r="B5056" i="17"/>
  <c r="F5055" i="17"/>
  <c r="E5055" i="17"/>
  <c r="D5055" i="17"/>
  <c r="C5055" i="17"/>
  <c r="B5055" i="17"/>
  <c r="F5054" i="17"/>
  <c r="E5054" i="17"/>
  <c r="D5054" i="17"/>
  <c r="C5054" i="17"/>
  <c r="B5054" i="17"/>
  <c r="F5053" i="17"/>
  <c r="E5053" i="17"/>
  <c r="D5053" i="17"/>
  <c r="C5053" i="17"/>
  <c r="B5053" i="17"/>
  <c r="F5052" i="17"/>
  <c r="E5052" i="17"/>
  <c r="D5052" i="17"/>
  <c r="C5052" i="17"/>
  <c r="B5052" i="17"/>
  <c r="F5051" i="17"/>
  <c r="E5051" i="17"/>
  <c r="D5051" i="17"/>
  <c r="C5051" i="17"/>
  <c r="B5051" i="17"/>
  <c r="F5050" i="17"/>
  <c r="E5050" i="17"/>
  <c r="D5050" i="17"/>
  <c r="C5050" i="17"/>
  <c r="B5050" i="17"/>
  <c r="F5049" i="17"/>
  <c r="E5049" i="17"/>
  <c r="D5049" i="17"/>
  <c r="C5049" i="17"/>
  <c r="B5049" i="17"/>
  <c r="F5048" i="17"/>
  <c r="E5048" i="17"/>
  <c r="D5048" i="17"/>
  <c r="C5048" i="17"/>
  <c r="B5048" i="17"/>
  <c r="F5047" i="17"/>
  <c r="E5047" i="17"/>
  <c r="D5047" i="17"/>
  <c r="C5047" i="17"/>
  <c r="B5047" i="17"/>
  <c r="F5046" i="17"/>
  <c r="E5046" i="17"/>
  <c r="D5046" i="17"/>
  <c r="C5046" i="17"/>
  <c r="B5046" i="17"/>
  <c r="F5045" i="17"/>
  <c r="E5045" i="17"/>
  <c r="D5045" i="17"/>
  <c r="C5045" i="17"/>
  <c r="B5045" i="17"/>
  <c r="F5044" i="17"/>
  <c r="E5044" i="17"/>
  <c r="D5044" i="17"/>
  <c r="C5044" i="17"/>
  <c r="B5044" i="17"/>
  <c r="F5043" i="17"/>
  <c r="E5043" i="17"/>
  <c r="D5043" i="17"/>
  <c r="C5043" i="17"/>
  <c r="B5043" i="17"/>
  <c r="F5042" i="17"/>
  <c r="E5042" i="17"/>
  <c r="D5042" i="17"/>
  <c r="C5042" i="17"/>
  <c r="B5042" i="17"/>
  <c r="F5041" i="17"/>
  <c r="E5041" i="17"/>
  <c r="D5041" i="17"/>
  <c r="C5041" i="17"/>
  <c r="B5041" i="17"/>
  <c r="F5040" i="17"/>
  <c r="E5040" i="17"/>
  <c r="D5040" i="17"/>
  <c r="C5040" i="17"/>
  <c r="B5040" i="17"/>
  <c r="F5039" i="17"/>
  <c r="E5039" i="17"/>
  <c r="D5039" i="17"/>
  <c r="C5039" i="17"/>
  <c r="B5039" i="17"/>
  <c r="F5038" i="17"/>
  <c r="E5038" i="17"/>
  <c r="D5038" i="17"/>
  <c r="C5038" i="17"/>
  <c r="B5038" i="17"/>
  <c r="F5037" i="17"/>
  <c r="E5037" i="17"/>
  <c r="D5037" i="17"/>
  <c r="C5037" i="17"/>
  <c r="B5037" i="17"/>
  <c r="F5036" i="17"/>
  <c r="E5036" i="17"/>
  <c r="D5036" i="17"/>
  <c r="C5036" i="17"/>
  <c r="B5036" i="17"/>
  <c r="F5035" i="17"/>
  <c r="E5035" i="17"/>
  <c r="D5035" i="17"/>
  <c r="C5035" i="17"/>
  <c r="B5035" i="17"/>
  <c r="F5034" i="17"/>
  <c r="E5034" i="17"/>
  <c r="D5034" i="17"/>
  <c r="C5034" i="17"/>
  <c r="B5034" i="17"/>
  <c r="F5033" i="17"/>
  <c r="E5033" i="17"/>
  <c r="D5033" i="17"/>
  <c r="C5033" i="17"/>
  <c r="B5033" i="17"/>
  <c r="F5032" i="17"/>
  <c r="E5032" i="17"/>
  <c r="D5032" i="17"/>
  <c r="C5032" i="17"/>
  <c r="B5032" i="17"/>
  <c r="F5031" i="17"/>
  <c r="E5031" i="17"/>
  <c r="D5031" i="17"/>
  <c r="C5031" i="17"/>
  <c r="B5031" i="17"/>
  <c r="F5030" i="17"/>
  <c r="E5030" i="17"/>
  <c r="D5030" i="17"/>
  <c r="C5030" i="17"/>
  <c r="B5030" i="17"/>
  <c r="F5029" i="17"/>
  <c r="E5029" i="17"/>
  <c r="D5029" i="17"/>
  <c r="C5029" i="17"/>
  <c r="B5029" i="17"/>
  <c r="F5028" i="17"/>
  <c r="E5028" i="17"/>
  <c r="D5028" i="17"/>
  <c r="C5028" i="17"/>
  <c r="B5028" i="17"/>
  <c r="F5027" i="17"/>
  <c r="E5027" i="17"/>
  <c r="D5027" i="17"/>
  <c r="C5027" i="17"/>
  <c r="B5027" i="17"/>
  <c r="F5026" i="17"/>
  <c r="E5026" i="17"/>
  <c r="D5026" i="17"/>
  <c r="C5026" i="17"/>
  <c r="B5026" i="17"/>
  <c r="F5025" i="17"/>
  <c r="E5025" i="17"/>
  <c r="D5025" i="17"/>
  <c r="C5025" i="17"/>
  <c r="B5025" i="17"/>
  <c r="F5024" i="17"/>
  <c r="E5024" i="17"/>
  <c r="D5024" i="17"/>
  <c r="C5024" i="17"/>
  <c r="B5024" i="17"/>
  <c r="F5023" i="17"/>
  <c r="E5023" i="17"/>
  <c r="D5023" i="17"/>
  <c r="C5023" i="17"/>
  <c r="B5023" i="17"/>
  <c r="F5022" i="17"/>
  <c r="E5022" i="17"/>
  <c r="D5022" i="17"/>
  <c r="C5022" i="17"/>
  <c r="B5022" i="17"/>
  <c r="F5021" i="17"/>
  <c r="E5021" i="17"/>
  <c r="D5021" i="17"/>
  <c r="C5021" i="17"/>
  <c r="B5021" i="17"/>
  <c r="F5020" i="17"/>
  <c r="E5020" i="17"/>
  <c r="D5020" i="17"/>
  <c r="C5020" i="17"/>
  <c r="B5020" i="17"/>
  <c r="F5019" i="17"/>
  <c r="E5019" i="17"/>
  <c r="D5019" i="17"/>
  <c r="C5019" i="17"/>
  <c r="B5019" i="17"/>
  <c r="F5018" i="17"/>
  <c r="E5018" i="17"/>
  <c r="D5018" i="17"/>
  <c r="C5018" i="17"/>
  <c r="B5018" i="17"/>
  <c r="F5017" i="17"/>
  <c r="E5017" i="17"/>
  <c r="D5017" i="17"/>
  <c r="C5017" i="17"/>
  <c r="B5017" i="17"/>
  <c r="F5016" i="17"/>
  <c r="E5016" i="17"/>
  <c r="D5016" i="17"/>
  <c r="C5016" i="17"/>
  <c r="B5016" i="17"/>
  <c r="F5015" i="17"/>
  <c r="E5015" i="17"/>
  <c r="D5015" i="17"/>
  <c r="C5015" i="17"/>
  <c r="B5015" i="17"/>
  <c r="F5014" i="17"/>
  <c r="E5014" i="17"/>
  <c r="D5014" i="17"/>
  <c r="C5014" i="17"/>
  <c r="B5014" i="17"/>
  <c r="F5013" i="17"/>
  <c r="E5013" i="17"/>
  <c r="D5013" i="17"/>
  <c r="C5013" i="17"/>
  <c r="B5013" i="17"/>
  <c r="F5012" i="17"/>
  <c r="E5012" i="17"/>
  <c r="D5012" i="17"/>
  <c r="C5012" i="17"/>
  <c r="B5012" i="17"/>
  <c r="F5011" i="17"/>
  <c r="E5011" i="17"/>
  <c r="D5011" i="17"/>
  <c r="C5011" i="17"/>
  <c r="B5011" i="17"/>
  <c r="F5010" i="17"/>
  <c r="E5010" i="17"/>
  <c r="D5010" i="17"/>
  <c r="C5010" i="17"/>
  <c r="B5010" i="17"/>
  <c r="F5009" i="17"/>
  <c r="E5009" i="17"/>
  <c r="D5009" i="17"/>
  <c r="C5009" i="17"/>
  <c r="B5009" i="17"/>
  <c r="F5008" i="17"/>
  <c r="E5008" i="17"/>
  <c r="D5008" i="17"/>
  <c r="C5008" i="17"/>
  <c r="B5008" i="17"/>
  <c r="F5007" i="17"/>
  <c r="E5007" i="17"/>
  <c r="D5007" i="17"/>
  <c r="C5007" i="17"/>
  <c r="B5007" i="17"/>
  <c r="F5006" i="17"/>
  <c r="E5006" i="17"/>
  <c r="D5006" i="17"/>
  <c r="C5006" i="17"/>
  <c r="B5006" i="17"/>
  <c r="F5005" i="17"/>
  <c r="E5005" i="17"/>
  <c r="D5005" i="17"/>
  <c r="C5005" i="17"/>
  <c r="B5005" i="17"/>
  <c r="F5004" i="17"/>
  <c r="E5004" i="17"/>
  <c r="D5004" i="17"/>
  <c r="C5004" i="17"/>
  <c r="B5004" i="17"/>
  <c r="F5003" i="17"/>
  <c r="E5003" i="17"/>
  <c r="D5003" i="17"/>
  <c r="C5003" i="17"/>
  <c r="B5003" i="17"/>
  <c r="F5002" i="17"/>
  <c r="E5002" i="17"/>
  <c r="D5002" i="17"/>
  <c r="C5002" i="17"/>
  <c r="B5002" i="17"/>
  <c r="F5001" i="17"/>
  <c r="E5001" i="17"/>
  <c r="D5001" i="17"/>
  <c r="C5001" i="17"/>
  <c r="B5001" i="17"/>
  <c r="F5000" i="17"/>
  <c r="E5000" i="17"/>
  <c r="D5000" i="17"/>
  <c r="C5000" i="17"/>
  <c r="B5000" i="17"/>
  <c r="F4999" i="17"/>
  <c r="E4999" i="17"/>
  <c r="D4999" i="17"/>
  <c r="C4999" i="17"/>
  <c r="B4999" i="17"/>
  <c r="F4998" i="17"/>
  <c r="E4998" i="17"/>
  <c r="D4998" i="17"/>
  <c r="C4998" i="17"/>
  <c r="B4998" i="17"/>
  <c r="F4997" i="17"/>
  <c r="E4997" i="17"/>
  <c r="D4997" i="17"/>
  <c r="C4997" i="17"/>
  <c r="B4997" i="17"/>
  <c r="F4996" i="17"/>
  <c r="E4996" i="17"/>
  <c r="D4996" i="17"/>
  <c r="C4996" i="17"/>
  <c r="B4996" i="17"/>
  <c r="F4995" i="17"/>
  <c r="E4995" i="17"/>
  <c r="D4995" i="17"/>
  <c r="C4995" i="17"/>
  <c r="B4995" i="17"/>
  <c r="F4994" i="17"/>
  <c r="E4994" i="17"/>
  <c r="D4994" i="17"/>
  <c r="C4994" i="17"/>
  <c r="B4994" i="17"/>
  <c r="F4993" i="17"/>
  <c r="E4993" i="17"/>
  <c r="D4993" i="17"/>
  <c r="C4993" i="17"/>
  <c r="B4993" i="17"/>
  <c r="F4992" i="17"/>
  <c r="E4992" i="17"/>
  <c r="D4992" i="17"/>
  <c r="C4992" i="17"/>
  <c r="B4992" i="17"/>
  <c r="F4991" i="17"/>
  <c r="E4991" i="17"/>
  <c r="D4991" i="17"/>
  <c r="C4991" i="17"/>
  <c r="B4991" i="17"/>
  <c r="F4990" i="17"/>
  <c r="E4990" i="17"/>
  <c r="D4990" i="17"/>
  <c r="C4990" i="17"/>
  <c r="B4990" i="17"/>
  <c r="F4989" i="17"/>
  <c r="E4989" i="17"/>
  <c r="D4989" i="17"/>
  <c r="C4989" i="17"/>
  <c r="B4989" i="17"/>
  <c r="F4988" i="17"/>
  <c r="E4988" i="17"/>
  <c r="D4988" i="17"/>
  <c r="C4988" i="17"/>
  <c r="B4988" i="17"/>
  <c r="F4987" i="17"/>
  <c r="E4987" i="17"/>
  <c r="D4987" i="17"/>
  <c r="C4987" i="17"/>
  <c r="B4987" i="17"/>
  <c r="F4986" i="17"/>
  <c r="E4986" i="17"/>
  <c r="D4986" i="17"/>
  <c r="C4986" i="17"/>
  <c r="B4986" i="17"/>
  <c r="F4985" i="17"/>
  <c r="E4985" i="17"/>
  <c r="D4985" i="17"/>
  <c r="C4985" i="17"/>
  <c r="B4985" i="17"/>
  <c r="F4984" i="17"/>
  <c r="E4984" i="17"/>
  <c r="D4984" i="17"/>
  <c r="C4984" i="17"/>
  <c r="B4984" i="17"/>
  <c r="F4983" i="17"/>
  <c r="E4983" i="17"/>
  <c r="D4983" i="17"/>
  <c r="C4983" i="17"/>
  <c r="B4983" i="17"/>
  <c r="F4982" i="17"/>
  <c r="E4982" i="17"/>
  <c r="D4982" i="17"/>
  <c r="C4982" i="17"/>
  <c r="B4982" i="17"/>
  <c r="F4981" i="17"/>
  <c r="E4981" i="17"/>
  <c r="D4981" i="17"/>
  <c r="C4981" i="17"/>
  <c r="B4981" i="17"/>
  <c r="F4980" i="17"/>
  <c r="E4980" i="17"/>
  <c r="D4980" i="17"/>
  <c r="C4980" i="17"/>
  <c r="B4980" i="17"/>
  <c r="F4979" i="17"/>
  <c r="E4979" i="17"/>
  <c r="D4979" i="17"/>
  <c r="C4979" i="17"/>
  <c r="B4979" i="17"/>
  <c r="F4978" i="17"/>
  <c r="E4978" i="17"/>
  <c r="D4978" i="17"/>
  <c r="C4978" i="17"/>
  <c r="B4978" i="17"/>
  <c r="F4977" i="17"/>
  <c r="E4977" i="17"/>
  <c r="D4977" i="17"/>
  <c r="C4977" i="17"/>
  <c r="B4977" i="17"/>
  <c r="F4976" i="17"/>
  <c r="E4976" i="17"/>
  <c r="D4976" i="17"/>
  <c r="C4976" i="17"/>
  <c r="B4976" i="17"/>
  <c r="F4975" i="17"/>
  <c r="E4975" i="17"/>
  <c r="D4975" i="17"/>
  <c r="C4975" i="17"/>
  <c r="B4975" i="17"/>
  <c r="F4974" i="17"/>
  <c r="E4974" i="17"/>
  <c r="D4974" i="17"/>
  <c r="C4974" i="17"/>
  <c r="B4974" i="17"/>
  <c r="F4973" i="17"/>
  <c r="E4973" i="17"/>
  <c r="D4973" i="17"/>
  <c r="C4973" i="17"/>
  <c r="B4973" i="17"/>
  <c r="F4972" i="17"/>
  <c r="E4972" i="17"/>
  <c r="D4972" i="17"/>
  <c r="C4972" i="17"/>
  <c r="B4972" i="17"/>
  <c r="F4971" i="17"/>
  <c r="E4971" i="17"/>
  <c r="D4971" i="17"/>
  <c r="C4971" i="17"/>
  <c r="B4971" i="17"/>
  <c r="F4970" i="17"/>
  <c r="E4970" i="17"/>
  <c r="D4970" i="17"/>
  <c r="C4970" i="17"/>
  <c r="B4970" i="17"/>
  <c r="F4969" i="17"/>
  <c r="E4969" i="17"/>
  <c r="D4969" i="17"/>
  <c r="C4969" i="17"/>
  <c r="B4969" i="17"/>
  <c r="F4968" i="17"/>
  <c r="E4968" i="17"/>
  <c r="D4968" i="17"/>
  <c r="C4968" i="17"/>
  <c r="B4968" i="17"/>
  <c r="F4967" i="17"/>
  <c r="E4967" i="17"/>
  <c r="D4967" i="17"/>
  <c r="C4967" i="17"/>
  <c r="B4967" i="17"/>
  <c r="F4966" i="17"/>
  <c r="E4966" i="17"/>
  <c r="D4966" i="17"/>
  <c r="C4966" i="17"/>
  <c r="B4966" i="17"/>
  <c r="F4965" i="17"/>
  <c r="E4965" i="17"/>
  <c r="D4965" i="17"/>
  <c r="C4965" i="17"/>
  <c r="B4965" i="17"/>
  <c r="F4964" i="17"/>
  <c r="E4964" i="17"/>
  <c r="D4964" i="17"/>
  <c r="C4964" i="17"/>
  <c r="B4964" i="17"/>
  <c r="F4963" i="17"/>
  <c r="E4963" i="17"/>
  <c r="D4963" i="17"/>
  <c r="C4963" i="17"/>
  <c r="B4963" i="17"/>
  <c r="F4962" i="17"/>
  <c r="E4962" i="17"/>
  <c r="D4962" i="17"/>
  <c r="C4962" i="17"/>
  <c r="B4962" i="17"/>
  <c r="F4961" i="17"/>
  <c r="E4961" i="17"/>
  <c r="D4961" i="17"/>
  <c r="C4961" i="17"/>
  <c r="B4961" i="17"/>
  <c r="F4960" i="17"/>
  <c r="E4960" i="17"/>
  <c r="D4960" i="17"/>
  <c r="C4960" i="17"/>
  <c r="B4960" i="17"/>
  <c r="F4959" i="17"/>
  <c r="E4959" i="17"/>
  <c r="D4959" i="17"/>
  <c r="C4959" i="17"/>
  <c r="B4959" i="17"/>
  <c r="F4958" i="17"/>
  <c r="E4958" i="17"/>
  <c r="D4958" i="17"/>
  <c r="C4958" i="17"/>
  <c r="B4958" i="17"/>
  <c r="F4957" i="17"/>
  <c r="E4957" i="17"/>
  <c r="D4957" i="17"/>
  <c r="C4957" i="17"/>
  <c r="B4957" i="17"/>
  <c r="F4956" i="17"/>
  <c r="E4956" i="17"/>
  <c r="D4956" i="17"/>
  <c r="C4956" i="17"/>
  <c r="B4956" i="17"/>
  <c r="F4955" i="17"/>
  <c r="E4955" i="17"/>
  <c r="D4955" i="17"/>
  <c r="C4955" i="17"/>
  <c r="B4955" i="17"/>
  <c r="F4954" i="17"/>
  <c r="E4954" i="17"/>
  <c r="D4954" i="17"/>
  <c r="C4954" i="17"/>
  <c r="B4954" i="17"/>
  <c r="F4953" i="17"/>
  <c r="E4953" i="17"/>
  <c r="D4953" i="17"/>
  <c r="C4953" i="17"/>
  <c r="B4953" i="17"/>
  <c r="F4952" i="17"/>
  <c r="E4952" i="17"/>
  <c r="D4952" i="17"/>
  <c r="C4952" i="17"/>
  <c r="B4952" i="17"/>
  <c r="F4951" i="17"/>
  <c r="E4951" i="17"/>
  <c r="D4951" i="17"/>
  <c r="C4951" i="17"/>
  <c r="B4951" i="17"/>
  <c r="F4950" i="17"/>
  <c r="E4950" i="17"/>
  <c r="D4950" i="17"/>
  <c r="C4950" i="17"/>
  <c r="B4950" i="17"/>
  <c r="F4949" i="17"/>
  <c r="E4949" i="17"/>
  <c r="D4949" i="17"/>
  <c r="C4949" i="17"/>
  <c r="B4949" i="17"/>
  <c r="F4948" i="17"/>
  <c r="E4948" i="17"/>
  <c r="D4948" i="17"/>
  <c r="C4948" i="17"/>
  <c r="B4948" i="17"/>
  <c r="F4947" i="17"/>
  <c r="E4947" i="17"/>
  <c r="D4947" i="17"/>
  <c r="C4947" i="17"/>
  <c r="B4947" i="17"/>
  <c r="F4946" i="17"/>
  <c r="E4946" i="17"/>
  <c r="D4946" i="17"/>
  <c r="C4946" i="17"/>
  <c r="B4946" i="17"/>
  <c r="F4945" i="17"/>
  <c r="E4945" i="17"/>
  <c r="D4945" i="17"/>
  <c r="C4945" i="17"/>
  <c r="B4945" i="17"/>
  <c r="F4944" i="17"/>
  <c r="E4944" i="17"/>
  <c r="D4944" i="17"/>
  <c r="C4944" i="17"/>
  <c r="B4944" i="17"/>
  <c r="F4943" i="17"/>
  <c r="E4943" i="17"/>
  <c r="D4943" i="17"/>
  <c r="C4943" i="17"/>
  <c r="B4943" i="17"/>
  <c r="F4942" i="17"/>
  <c r="E4942" i="17"/>
  <c r="D4942" i="17"/>
  <c r="C4942" i="17"/>
  <c r="B4942" i="17"/>
  <c r="F4941" i="17"/>
  <c r="E4941" i="17"/>
  <c r="D4941" i="17"/>
  <c r="C4941" i="17"/>
  <c r="B4941" i="17"/>
  <c r="F4940" i="17"/>
  <c r="E4940" i="17"/>
  <c r="D4940" i="17"/>
  <c r="C4940" i="17"/>
  <c r="B4940" i="17"/>
  <c r="F4939" i="17"/>
  <c r="E4939" i="17"/>
  <c r="D4939" i="17"/>
  <c r="C4939" i="17"/>
  <c r="B4939" i="17"/>
  <c r="F4938" i="17"/>
  <c r="E4938" i="17"/>
  <c r="D4938" i="17"/>
  <c r="C4938" i="17"/>
  <c r="B4938" i="17"/>
  <c r="F4937" i="17"/>
  <c r="E4937" i="17"/>
  <c r="D4937" i="17"/>
  <c r="C4937" i="17"/>
  <c r="B4937" i="17"/>
  <c r="F4936" i="17"/>
  <c r="E4936" i="17"/>
  <c r="D4936" i="17"/>
  <c r="C4936" i="17"/>
  <c r="B4936" i="17"/>
  <c r="F4935" i="17"/>
  <c r="E4935" i="17"/>
  <c r="D4935" i="17"/>
  <c r="C4935" i="17"/>
  <c r="B4935" i="17"/>
  <c r="F4934" i="17"/>
  <c r="E4934" i="17"/>
  <c r="D4934" i="17"/>
  <c r="C4934" i="17"/>
  <c r="B4934" i="17"/>
  <c r="F4933" i="17"/>
  <c r="E4933" i="17"/>
  <c r="D4933" i="17"/>
  <c r="C4933" i="17"/>
  <c r="B4933" i="17"/>
  <c r="F4932" i="17"/>
  <c r="E4932" i="17"/>
  <c r="D4932" i="17"/>
  <c r="C4932" i="17"/>
  <c r="B4932" i="17"/>
  <c r="F4931" i="17"/>
  <c r="E4931" i="17"/>
  <c r="D4931" i="17"/>
  <c r="C4931" i="17"/>
  <c r="B4931" i="17"/>
  <c r="F4930" i="17"/>
  <c r="E4930" i="17"/>
  <c r="D4930" i="17"/>
  <c r="C4930" i="17"/>
  <c r="B4930" i="17"/>
  <c r="F4929" i="17"/>
  <c r="E4929" i="17"/>
  <c r="D4929" i="17"/>
  <c r="C4929" i="17"/>
  <c r="B4929" i="17"/>
  <c r="F4928" i="17"/>
  <c r="E4928" i="17"/>
  <c r="D4928" i="17"/>
  <c r="C4928" i="17"/>
  <c r="B4928" i="17"/>
  <c r="F4927" i="17"/>
  <c r="E4927" i="17"/>
  <c r="D4927" i="17"/>
  <c r="C4927" i="17"/>
  <c r="B4927" i="17"/>
  <c r="F4926" i="17"/>
  <c r="E4926" i="17"/>
  <c r="D4926" i="17"/>
  <c r="C4926" i="17"/>
  <c r="B4926" i="17"/>
  <c r="F4925" i="17"/>
  <c r="E4925" i="17"/>
  <c r="D4925" i="17"/>
  <c r="C4925" i="17"/>
  <c r="B4925" i="17"/>
  <c r="F4924" i="17"/>
  <c r="E4924" i="17"/>
  <c r="D4924" i="17"/>
  <c r="C4924" i="17"/>
  <c r="B4924" i="17"/>
  <c r="F4923" i="17"/>
  <c r="E4923" i="17"/>
  <c r="D4923" i="17"/>
  <c r="C4923" i="17"/>
  <c r="B4923" i="17"/>
  <c r="F4922" i="17"/>
  <c r="E4922" i="17"/>
  <c r="D4922" i="17"/>
  <c r="C4922" i="17"/>
  <c r="B4922" i="17"/>
  <c r="F4921" i="17"/>
  <c r="E4921" i="17"/>
  <c r="D4921" i="17"/>
  <c r="C4921" i="17"/>
  <c r="B4921" i="17"/>
  <c r="F4920" i="17"/>
  <c r="E4920" i="17"/>
  <c r="D4920" i="17"/>
  <c r="C4920" i="17"/>
  <c r="B4920" i="17"/>
  <c r="F4919" i="17"/>
  <c r="E4919" i="17"/>
  <c r="D4919" i="17"/>
  <c r="C4919" i="17"/>
  <c r="B4919" i="17"/>
  <c r="F4918" i="17"/>
  <c r="E4918" i="17"/>
  <c r="D4918" i="17"/>
  <c r="C4918" i="17"/>
  <c r="B4918" i="17"/>
  <c r="F4917" i="17"/>
  <c r="E4917" i="17"/>
  <c r="D4917" i="17"/>
  <c r="C4917" i="17"/>
  <c r="B4917" i="17"/>
  <c r="F4916" i="17"/>
  <c r="E4916" i="17"/>
  <c r="D4916" i="17"/>
  <c r="C4916" i="17"/>
  <c r="B4916" i="17"/>
  <c r="F4915" i="17"/>
  <c r="E4915" i="17"/>
  <c r="D4915" i="17"/>
  <c r="C4915" i="17"/>
  <c r="B4915" i="17"/>
  <c r="F4914" i="17"/>
  <c r="E4914" i="17"/>
  <c r="D4914" i="17"/>
  <c r="C4914" i="17"/>
  <c r="B4914" i="17"/>
  <c r="F4913" i="17"/>
  <c r="E4913" i="17"/>
  <c r="D4913" i="17"/>
  <c r="C4913" i="17"/>
  <c r="B4913" i="17"/>
  <c r="F4912" i="17"/>
  <c r="E4912" i="17"/>
  <c r="D4912" i="17"/>
  <c r="C4912" i="17"/>
  <c r="B4912" i="17"/>
  <c r="F4911" i="17"/>
  <c r="E4911" i="17"/>
  <c r="D4911" i="17"/>
  <c r="C4911" i="17"/>
  <c r="B4911" i="17"/>
  <c r="F4910" i="17"/>
  <c r="E4910" i="17"/>
  <c r="D4910" i="17"/>
  <c r="C4910" i="17"/>
  <c r="B4910" i="17"/>
  <c r="F4909" i="17"/>
  <c r="E4909" i="17"/>
  <c r="D4909" i="17"/>
  <c r="C4909" i="17"/>
  <c r="B4909" i="17"/>
  <c r="F4908" i="17"/>
  <c r="E4908" i="17"/>
  <c r="D4908" i="17"/>
  <c r="C4908" i="17"/>
  <c r="B4908" i="17"/>
  <c r="F4907" i="17"/>
  <c r="E4907" i="17"/>
  <c r="D4907" i="17"/>
  <c r="C4907" i="17"/>
  <c r="B4907" i="17"/>
  <c r="F4906" i="17"/>
  <c r="E4906" i="17"/>
  <c r="D4906" i="17"/>
  <c r="C4906" i="17"/>
  <c r="B4906" i="17"/>
  <c r="F4905" i="17"/>
  <c r="E4905" i="17"/>
  <c r="D4905" i="17"/>
  <c r="C4905" i="17"/>
  <c r="B4905" i="17"/>
  <c r="F4904" i="17"/>
  <c r="E4904" i="17"/>
  <c r="D4904" i="17"/>
  <c r="C4904" i="17"/>
  <c r="B4904" i="17"/>
  <c r="F4903" i="17"/>
  <c r="E4903" i="17"/>
  <c r="D4903" i="17"/>
  <c r="C4903" i="17"/>
  <c r="B4903" i="17"/>
  <c r="F4902" i="17"/>
  <c r="E4902" i="17"/>
  <c r="D4902" i="17"/>
  <c r="C4902" i="17"/>
  <c r="B4902" i="17"/>
  <c r="F4901" i="17"/>
  <c r="E4901" i="17"/>
  <c r="D4901" i="17"/>
  <c r="C4901" i="17"/>
  <c r="B4901" i="17"/>
  <c r="F4900" i="17"/>
  <c r="E4900" i="17"/>
  <c r="D4900" i="17"/>
  <c r="C4900" i="17"/>
  <c r="B4900" i="17"/>
  <c r="F4899" i="17"/>
  <c r="E4899" i="17"/>
  <c r="D4899" i="17"/>
  <c r="C4899" i="17"/>
  <c r="B4899" i="17"/>
  <c r="F4898" i="17"/>
  <c r="E4898" i="17"/>
  <c r="D4898" i="17"/>
  <c r="C4898" i="17"/>
  <c r="B4898" i="17"/>
  <c r="F4897" i="17"/>
  <c r="E4897" i="17"/>
  <c r="D4897" i="17"/>
  <c r="C4897" i="17"/>
  <c r="B4897" i="17"/>
  <c r="F4896" i="17"/>
  <c r="E4896" i="17"/>
  <c r="D4896" i="17"/>
  <c r="C4896" i="17"/>
  <c r="B4896" i="17"/>
  <c r="F4895" i="17"/>
  <c r="E4895" i="17"/>
  <c r="D4895" i="17"/>
  <c r="C4895" i="17"/>
  <c r="B4895" i="17"/>
  <c r="F4894" i="17"/>
  <c r="E4894" i="17"/>
  <c r="D4894" i="17"/>
  <c r="C4894" i="17"/>
  <c r="B4894" i="17"/>
  <c r="F4893" i="17"/>
  <c r="E4893" i="17"/>
  <c r="D4893" i="17"/>
  <c r="C4893" i="17"/>
  <c r="B4893" i="17"/>
  <c r="F4892" i="17"/>
  <c r="E4892" i="17"/>
  <c r="D4892" i="17"/>
  <c r="C4892" i="17"/>
  <c r="B4892" i="17"/>
  <c r="F4891" i="17"/>
  <c r="E4891" i="17"/>
  <c r="D4891" i="17"/>
  <c r="C4891" i="17"/>
  <c r="B4891" i="17"/>
  <c r="F4890" i="17"/>
  <c r="E4890" i="17"/>
  <c r="D4890" i="17"/>
  <c r="C4890" i="17"/>
  <c r="B4890" i="17"/>
  <c r="F4889" i="17"/>
  <c r="E4889" i="17"/>
  <c r="D4889" i="17"/>
  <c r="C4889" i="17"/>
  <c r="B4889" i="17"/>
  <c r="F4888" i="17"/>
  <c r="E4888" i="17"/>
  <c r="D4888" i="17"/>
  <c r="C4888" i="17"/>
  <c r="B4888" i="17"/>
  <c r="F4887" i="17"/>
  <c r="E4887" i="17"/>
  <c r="D4887" i="17"/>
  <c r="C4887" i="17"/>
  <c r="B4887" i="17"/>
  <c r="F4886" i="17"/>
  <c r="E4886" i="17"/>
  <c r="D4886" i="17"/>
  <c r="C4886" i="17"/>
  <c r="B4886" i="17"/>
  <c r="F4885" i="17"/>
  <c r="E4885" i="17"/>
  <c r="D4885" i="17"/>
  <c r="C4885" i="17"/>
  <c r="B4885" i="17"/>
  <c r="F4884" i="17"/>
  <c r="E4884" i="17"/>
  <c r="D4884" i="17"/>
  <c r="C4884" i="17"/>
  <c r="B4884" i="17"/>
  <c r="F4883" i="17"/>
  <c r="E4883" i="17"/>
  <c r="D4883" i="17"/>
  <c r="C4883" i="17"/>
  <c r="B4883" i="17"/>
  <c r="F4882" i="17"/>
  <c r="E4882" i="17"/>
  <c r="D4882" i="17"/>
  <c r="C4882" i="17"/>
  <c r="B4882" i="17"/>
  <c r="F4881" i="17"/>
  <c r="E4881" i="17"/>
  <c r="D4881" i="17"/>
  <c r="C4881" i="17"/>
  <c r="B4881" i="17"/>
  <c r="F4880" i="17"/>
  <c r="E4880" i="17"/>
  <c r="D4880" i="17"/>
  <c r="C4880" i="17"/>
  <c r="B4880" i="17"/>
  <c r="F4879" i="17"/>
  <c r="E4879" i="17"/>
  <c r="D4879" i="17"/>
  <c r="C4879" i="17"/>
  <c r="B4879" i="17"/>
  <c r="F4878" i="17"/>
  <c r="E4878" i="17"/>
  <c r="D4878" i="17"/>
  <c r="C4878" i="17"/>
  <c r="B4878" i="17"/>
  <c r="F4877" i="17"/>
  <c r="E4877" i="17"/>
  <c r="D4877" i="17"/>
  <c r="C4877" i="17"/>
  <c r="B4877" i="17"/>
  <c r="F4876" i="17"/>
  <c r="E4876" i="17"/>
  <c r="D4876" i="17"/>
  <c r="C4876" i="17"/>
  <c r="B4876" i="17"/>
  <c r="F4875" i="17"/>
  <c r="E4875" i="17"/>
  <c r="D4875" i="17"/>
  <c r="C4875" i="17"/>
  <c r="B4875" i="17"/>
  <c r="F4874" i="17"/>
  <c r="E4874" i="17"/>
  <c r="D4874" i="17"/>
  <c r="C4874" i="17"/>
  <c r="B4874" i="17"/>
  <c r="F4873" i="17"/>
  <c r="E4873" i="17"/>
  <c r="D4873" i="17"/>
  <c r="C4873" i="17"/>
  <c r="B4873" i="17"/>
  <c r="F4872" i="17"/>
  <c r="E4872" i="17"/>
  <c r="D4872" i="17"/>
  <c r="C4872" i="17"/>
  <c r="B4872" i="17"/>
  <c r="F4871" i="17"/>
  <c r="E4871" i="17"/>
  <c r="D4871" i="17"/>
  <c r="C4871" i="17"/>
  <c r="B4871" i="17"/>
  <c r="F4870" i="17"/>
  <c r="E4870" i="17"/>
  <c r="D4870" i="17"/>
  <c r="C4870" i="17"/>
  <c r="B4870" i="17"/>
  <c r="F4869" i="17"/>
  <c r="E4869" i="17"/>
  <c r="D4869" i="17"/>
  <c r="C4869" i="17"/>
  <c r="B4869" i="17"/>
  <c r="F4868" i="17"/>
  <c r="E4868" i="17"/>
  <c r="D4868" i="17"/>
  <c r="C4868" i="17"/>
  <c r="B4868" i="17"/>
  <c r="F4867" i="17"/>
  <c r="E4867" i="17"/>
  <c r="D4867" i="17"/>
  <c r="C4867" i="17"/>
  <c r="B4867" i="17"/>
  <c r="F4866" i="17"/>
  <c r="E4866" i="17"/>
  <c r="D4866" i="17"/>
  <c r="C4866" i="17"/>
  <c r="B4866" i="17"/>
  <c r="F4865" i="17"/>
  <c r="E4865" i="17"/>
  <c r="D4865" i="17"/>
  <c r="C4865" i="17"/>
  <c r="B4865" i="17"/>
  <c r="F4864" i="17"/>
  <c r="E4864" i="17"/>
  <c r="D4864" i="17"/>
  <c r="C4864" i="17"/>
  <c r="B4864" i="17"/>
  <c r="F4863" i="17"/>
  <c r="E4863" i="17"/>
  <c r="D4863" i="17"/>
  <c r="C4863" i="17"/>
  <c r="B4863" i="17"/>
  <c r="F4862" i="17"/>
  <c r="E4862" i="17"/>
  <c r="D4862" i="17"/>
  <c r="C4862" i="17"/>
  <c r="B4862" i="17"/>
  <c r="F4861" i="17"/>
  <c r="E4861" i="17"/>
  <c r="D4861" i="17"/>
  <c r="C4861" i="17"/>
  <c r="B4861" i="17"/>
  <c r="B453" i="9"/>
  <c r="C453" i="9"/>
  <c r="D453" i="9"/>
  <c r="E453" i="9"/>
  <c r="B454" i="9"/>
  <c r="C454" i="9"/>
  <c r="D454" i="9"/>
  <c r="E454" i="9"/>
  <c r="B455" i="9"/>
  <c r="C455" i="9"/>
  <c r="D455" i="9"/>
  <c r="E455" i="9"/>
  <c r="B456" i="9"/>
  <c r="C456" i="9"/>
  <c r="D456" i="9"/>
  <c r="E456" i="9"/>
  <c r="B4827" i="17" l="1"/>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AN459" i="1"/>
  <c r="AK459" i="1"/>
  <c r="AF459" i="1"/>
  <c r="AC459" i="1"/>
  <c r="AN458" i="1"/>
  <c r="AK458" i="1"/>
  <c r="AF458" i="1"/>
  <c r="AC458" i="1"/>
  <c r="AN457" i="1"/>
  <c r="AK457" i="1"/>
  <c r="AF457" i="1"/>
  <c r="AC457" i="1"/>
  <c r="AN456" i="1"/>
  <c r="AK456" i="1"/>
  <c r="AF456" i="1"/>
  <c r="AC456" i="1"/>
  <c r="AN455" i="1"/>
  <c r="AK455" i="1"/>
  <c r="AF455" i="1"/>
  <c r="AC455" i="1"/>
  <c r="S452" i="9"/>
  <c r="P452" i="9"/>
  <c r="L452" i="9"/>
  <c r="I452" i="9"/>
  <c r="G452" i="9"/>
  <c r="F452" i="9"/>
  <c r="B452" i="9"/>
  <c r="C452" i="9"/>
  <c r="D452" i="9"/>
  <c r="E452"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449" i="9"/>
  <c r="C449" i="9"/>
  <c r="D449" i="9"/>
  <c r="E449" i="9"/>
  <c r="B450" i="9"/>
  <c r="C450" i="9"/>
  <c r="D450" i="9"/>
  <c r="E450" i="9"/>
  <c r="B451" i="9"/>
  <c r="C451" i="9"/>
  <c r="D451" i="9"/>
  <c r="E451" i="9"/>
  <c r="B447" i="9" l="1"/>
  <c r="C447" i="9"/>
  <c r="D447" i="9"/>
  <c r="E447" i="9"/>
  <c r="B448" i="9"/>
  <c r="C448" i="9"/>
  <c r="D448" i="9"/>
  <c r="E448" i="9"/>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F4769" i="17"/>
  <c r="E4769" i="17"/>
  <c r="D4769" i="17"/>
  <c r="C4769" i="17"/>
  <c r="B4769"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E553" i="14" l="1"/>
  <c r="D553" i="14"/>
  <c r="C553" i="14"/>
  <c r="B553" i="14"/>
  <c r="B419" i="9" l="1"/>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9" i="17"/>
  <c r="C1159" i="17"/>
  <c r="D1159" i="17"/>
  <c r="E1159" i="17"/>
  <c r="F1159"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583" i="17"/>
  <c r="C2583" i="17"/>
  <c r="D2583" i="17"/>
  <c r="E2583" i="17"/>
  <c r="F2583" i="17"/>
  <c r="B2584" i="17"/>
  <c r="C2584" i="17"/>
  <c r="D2584" i="17"/>
  <c r="E2584" i="17"/>
  <c r="F2584" i="17"/>
  <c r="B2585" i="17"/>
  <c r="C2585" i="17"/>
  <c r="D2585" i="17"/>
  <c r="E2585" i="17"/>
  <c r="F2585"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1680" i="17"/>
  <c r="I1679"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2029" i="17"/>
  <c r="A2035" i="17" s="1"/>
  <c r="A2030" i="17"/>
  <c r="A2036" i="17" s="1"/>
  <c r="A2031" i="17"/>
  <c r="A2037" i="17" s="1"/>
  <c r="A2032" i="17"/>
  <c r="A2033" i="17"/>
  <c r="A2039" i="17" s="1"/>
  <c r="A2028" i="17"/>
  <c r="F204" i="9"/>
  <c r="G204" i="9" s="1"/>
  <c r="G203" i="9"/>
  <c r="F205" i="9"/>
  <c r="G205" i="9" s="1"/>
  <c r="F189" i="9"/>
  <c r="G189" i="9" s="1"/>
  <c r="F188" i="9"/>
  <c r="G188" i="9" s="1"/>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s="1"/>
  <c r="F10" i="9"/>
  <c r="G10" i="9"/>
  <c r="F11" i="9"/>
  <c r="G11" i="9" s="1"/>
  <c r="F12" i="9"/>
  <c r="G12" i="9" s="1"/>
  <c r="F13" i="9"/>
  <c r="G13" i="9" s="1"/>
  <c r="F14" i="9"/>
  <c r="G14" i="9"/>
  <c r="F8" i="9"/>
  <c r="G8" i="9" s="1"/>
  <c r="E2" i="9"/>
  <c r="G165" i="9"/>
  <c r="G163" i="9"/>
  <c r="F2" i="17"/>
  <c r="E2" i="17"/>
  <c r="D2" i="17"/>
  <c r="C2" i="17"/>
  <c r="B2"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B2592" i="17" s="1"/>
  <c r="A2528" i="17"/>
  <c r="B2528" i="17" s="1"/>
  <c r="Q1161" i="17"/>
  <c r="Q2222" i="17"/>
  <c r="Q1167" i="17"/>
  <c r="A2224" i="17"/>
  <c r="A2230" i="17" s="1"/>
  <c r="F2230" i="17" s="1"/>
  <c r="A1187" i="17"/>
  <c r="A1206" i="17" s="1"/>
  <c r="D1206" i="17" s="1"/>
  <c r="Q2035" i="17"/>
  <c r="A2041" i="17"/>
  <c r="F2041" i="17" s="1"/>
  <c r="Q2029" i="17"/>
  <c r="Q2030" i="17"/>
  <c r="A2512" i="17"/>
  <c r="D2512" i="17" s="1"/>
  <c r="A1179" i="17"/>
  <c r="A1198" i="17" s="1"/>
  <c r="Q1198" i="17" s="1"/>
  <c r="Q2495" i="17"/>
  <c r="A2521" i="17"/>
  <c r="Q2521" i="17" s="1"/>
  <c r="E2228" i="17"/>
  <c r="F2228" i="17"/>
  <c r="C2228" i="17"/>
  <c r="D2228" i="17"/>
  <c r="B2228" i="17"/>
  <c r="C2513" i="17"/>
  <c r="F2513" i="17"/>
  <c r="B2513" i="17"/>
  <c r="D2513" i="17"/>
  <c r="E2513" i="17"/>
  <c r="Q2513" i="17"/>
  <c r="A2531" i="17"/>
  <c r="Q2531" i="17" s="1"/>
  <c r="D1185" i="17"/>
  <c r="E1185" i="17"/>
  <c r="F1185" i="17"/>
  <c r="B1185" i="17"/>
  <c r="C1185" i="17"/>
  <c r="B1152" i="17"/>
  <c r="C1152" i="17"/>
  <c r="F1152" i="17"/>
  <c r="E1152" i="17"/>
  <c r="D1152" i="17"/>
  <c r="E1164" i="17"/>
  <c r="F1164" i="17"/>
  <c r="B1164" i="17"/>
  <c r="C1164" i="17"/>
  <c r="D1164" i="17"/>
  <c r="F2039" i="17"/>
  <c r="B2039" i="17"/>
  <c r="E2039" i="17"/>
  <c r="D2039" i="17"/>
  <c r="C2039" i="17"/>
  <c r="E2028" i="17"/>
  <c r="F2028" i="17"/>
  <c r="C2028" i="17"/>
  <c r="B2028" i="17"/>
  <c r="D2028" i="17"/>
  <c r="C2422" i="17"/>
  <c r="D2422" i="17"/>
  <c r="F2422" i="17"/>
  <c r="E2422" i="17"/>
  <c r="B2422" i="17"/>
  <c r="F2505" i="17"/>
  <c r="B2505" i="17"/>
  <c r="C2505" i="17"/>
  <c r="D2505" i="17"/>
  <c r="E2505" i="17"/>
  <c r="E2497" i="17"/>
  <c r="F2497" i="17"/>
  <c r="C2497" i="17"/>
  <c r="B2497" i="17"/>
  <c r="D2497" i="17"/>
  <c r="C1150" i="17"/>
  <c r="D1150" i="17"/>
  <c r="E1150" i="17"/>
  <c r="F1150" i="17"/>
  <c r="B1150" i="17"/>
  <c r="F1151" i="17"/>
  <c r="C1151" i="17"/>
  <c r="D1151" i="17"/>
  <c r="B1151" i="17"/>
  <c r="E1151" i="17"/>
  <c r="B1163" i="17"/>
  <c r="C1163" i="17"/>
  <c r="D1163" i="17"/>
  <c r="F1163" i="17"/>
  <c r="E1163" i="17"/>
  <c r="D2033" i="17"/>
  <c r="E2033" i="17"/>
  <c r="F2033" i="17"/>
  <c r="C2033" i="17"/>
  <c r="B2033" i="17"/>
  <c r="C2519" i="17"/>
  <c r="D2519" i="17"/>
  <c r="E2519" i="17"/>
  <c r="F2519" i="17"/>
  <c r="B2519" i="17"/>
  <c r="B2427" i="17"/>
  <c r="C2427" i="17"/>
  <c r="D2427" i="17"/>
  <c r="F2427" i="17"/>
  <c r="E2427" i="17"/>
  <c r="F2504" i="17"/>
  <c r="B2504" i="17"/>
  <c r="D2504" i="17"/>
  <c r="C2504" i="17"/>
  <c r="E2504" i="17"/>
  <c r="F2496" i="17"/>
  <c r="E2496" i="17"/>
  <c r="B2496" i="17"/>
  <c r="D2496" i="17"/>
  <c r="C2496" i="17"/>
  <c r="B1176" i="17"/>
  <c r="C1176" i="17"/>
  <c r="F1176" i="17"/>
  <c r="E1176" i="17"/>
  <c r="D1176" i="17"/>
  <c r="B1173" i="17"/>
  <c r="E1173" i="17"/>
  <c r="F1173" i="17"/>
  <c r="C1173" i="17"/>
  <c r="D1173" i="17"/>
  <c r="D1154" i="17"/>
  <c r="E1154" i="17"/>
  <c r="F1154" i="17"/>
  <c r="B1154" i="17"/>
  <c r="C1154" i="17"/>
  <c r="C1166" i="17"/>
  <c r="D1166" i="17"/>
  <c r="E1166" i="17"/>
  <c r="B1166" i="17"/>
  <c r="F1166" i="17"/>
  <c r="E2036" i="17"/>
  <c r="F2036" i="17"/>
  <c r="D2036" i="17"/>
  <c r="B2036" i="17"/>
  <c r="C2036" i="17"/>
  <c r="B2219" i="17"/>
  <c r="C2219" i="17"/>
  <c r="F2219" i="17"/>
  <c r="D2219" i="17"/>
  <c r="E2219" i="17"/>
  <c r="E2507" i="17"/>
  <c r="C2507" i="17"/>
  <c r="D2507" i="17"/>
  <c r="F2507" i="17"/>
  <c r="B2507" i="17"/>
  <c r="B2587" i="17"/>
  <c r="C2587" i="17"/>
  <c r="E2587" i="17"/>
  <c r="F2587" i="17"/>
  <c r="D2587" i="17"/>
  <c r="B1165" i="17"/>
  <c r="E1165" i="17"/>
  <c r="F1165" i="17"/>
  <c r="C1165" i="17"/>
  <c r="D1165" i="17"/>
  <c r="B2037" i="17"/>
  <c r="F2037" i="17"/>
  <c r="E2037" i="17"/>
  <c r="C2037" i="17"/>
  <c r="D2037" i="17"/>
  <c r="C2226" i="17"/>
  <c r="F2226" i="17"/>
  <c r="B2226" i="17"/>
  <c r="D2226" i="17"/>
  <c r="E2226" i="17"/>
  <c r="E2218" i="17"/>
  <c r="D2218" i="17"/>
  <c r="F2218" i="17"/>
  <c r="B2218" i="17"/>
  <c r="C2218" i="17"/>
  <c r="B2032" i="17"/>
  <c r="E2032" i="17"/>
  <c r="C2032" i="17"/>
  <c r="D2032" i="17"/>
  <c r="F2032" i="17"/>
  <c r="Q2226" i="17"/>
  <c r="D2217" i="17"/>
  <c r="E2217" i="17"/>
  <c r="F2217" i="17"/>
  <c r="C2217" i="17"/>
  <c r="B2217" i="17"/>
  <c r="E2428" i="17"/>
  <c r="F2428" i="17"/>
  <c r="C2428" i="17"/>
  <c r="B2428" i="17"/>
  <c r="D2428" i="17"/>
  <c r="C2503" i="17"/>
  <c r="F2503" i="17"/>
  <c r="B2503" i="17"/>
  <c r="D2503" i="17"/>
  <c r="E2503" i="17"/>
  <c r="C1206" i="17"/>
  <c r="E2499" i="17"/>
  <c r="D2499" i="17"/>
  <c r="B2499" i="17"/>
  <c r="C2499" i="17"/>
  <c r="F2499" i="17"/>
  <c r="D1153" i="17"/>
  <c r="E1153" i="17"/>
  <c r="F1153" i="17"/>
  <c r="B1153" i="17"/>
  <c r="C1153" i="17"/>
  <c r="D2506" i="17"/>
  <c r="B2506" i="17"/>
  <c r="F2506" i="17"/>
  <c r="C2506" i="17"/>
  <c r="E2506" i="17"/>
  <c r="D2498" i="17"/>
  <c r="E2498" i="17"/>
  <c r="B2498" i="17"/>
  <c r="C2498" i="17"/>
  <c r="F2498" i="17"/>
  <c r="Q1158" i="17"/>
  <c r="C1158" i="17"/>
  <c r="D1158" i="17"/>
  <c r="E1158" i="17"/>
  <c r="B1158" i="17"/>
  <c r="F1158" i="17"/>
  <c r="B1160" i="17"/>
  <c r="C1160" i="17"/>
  <c r="F1160" i="17"/>
  <c r="E1160" i="17"/>
  <c r="D1160" i="17"/>
  <c r="Q1162" i="17"/>
  <c r="D1162" i="17"/>
  <c r="E1162" i="17"/>
  <c r="B1162" i="17"/>
  <c r="C1162" i="17"/>
  <c r="F1162" i="17"/>
  <c r="E2493" i="17"/>
  <c r="B2493" i="17"/>
  <c r="D2493" i="17"/>
  <c r="C2493" i="17"/>
  <c r="F2493" i="17"/>
  <c r="C2495" i="17"/>
  <c r="E2495" i="17"/>
  <c r="D2495" i="17"/>
  <c r="F2495" i="17"/>
  <c r="B2495" i="17"/>
  <c r="E1180" i="17"/>
  <c r="F1180" i="17"/>
  <c r="B1180" i="17"/>
  <c r="C1180" i="17"/>
  <c r="D1180" i="17"/>
  <c r="B1157" i="17"/>
  <c r="E1157" i="17"/>
  <c r="F1157" i="17"/>
  <c r="C1157" i="17"/>
  <c r="D1157" i="17"/>
  <c r="D1161" i="17"/>
  <c r="E1161" i="17"/>
  <c r="F1161" i="17"/>
  <c r="B1161" i="17"/>
  <c r="C1161" i="17"/>
  <c r="F2031" i="17"/>
  <c r="D2031" i="17"/>
  <c r="C2031" i="17"/>
  <c r="E2031" i="17"/>
  <c r="B2031" i="17"/>
  <c r="A2232" i="17"/>
  <c r="A2223" i="17"/>
  <c r="C2222" i="17"/>
  <c r="D2222" i="17"/>
  <c r="B2222" i="17"/>
  <c r="E2222" i="17"/>
  <c r="F2222" i="17"/>
  <c r="A2423" i="17"/>
  <c r="A2429" i="17" s="1"/>
  <c r="C2502" i="17"/>
  <c r="E2502" i="17"/>
  <c r="F2502" i="17"/>
  <c r="B2502" i="17"/>
  <c r="D2502" i="17"/>
  <c r="Q1176" i="17"/>
  <c r="F1175" i="17"/>
  <c r="C1175" i="17"/>
  <c r="D1175" i="17"/>
  <c r="B1175" i="17"/>
  <c r="E1175" i="17"/>
  <c r="A1177" i="17"/>
  <c r="Q1177" i="17" s="1"/>
  <c r="E1156" i="17"/>
  <c r="F1156" i="17"/>
  <c r="B1156" i="17"/>
  <c r="C1156" i="17"/>
  <c r="D1156" i="17"/>
  <c r="B1168" i="17"/>
  <c r="C1168" i="17"/>
  <c r="F1168" i="17"/>
  <c r="D1168" i="17"/>
  <c r="E1168" i="17"/>
  <c r="C2030" i="17"/>
  <c r="D2030" i="17"/>
  <c r="E2030" i="17"/>
  <c r="B2030" i="17"/>
  <c r="F2030" i="17"/>
  <c r="Q2219" i="17"/>
  <c r="B2221" i="17"/>
  <c r="F2221" i="17"/>
  <c r="D2221" i="17"/>
  <c r="E2221" i="17"/>
  <c r="C2221" i="17"/>
  <c r="D2433" i="17"/>
  <c r="E2433" i="17"/>
  <c r="F2433" i="17"/>
  <c r="C2433" i="17"/>
  <c r="B2433" i="17"/>
  <c r="A2527" i="17"/>
  <c r="E2509" i="17"/>
  <c r="D2509" i="17"/>
  <c r="F2509" i="17"/>
  <c r="B2509" i="17"/>
  <c r="C2509" i="17"/>
  <c r="E2501" i="17"/>
  <c r="F2501" i="17"/>
  <c r="C2501" i="17"/>
  <c r="D2501" i="17"/>
  <c r="B2501" i="17"/>
  <c r="F2586" i="17"/>
  <c r="D2586" i="17"/>
  <c r="B2586" i="17"/>
  <c r="C2586" i="17"/>
  <c r="E2586" i="17"/>
  <c r="D1186" i="17"/>
  <c r="E1186" i="17"/>
  <c r="B1186" i="17"/>
  <c r="C1186" i="17"/>
  <c r="F1186" i="17"/>
  <c r="D1178" i="17"/>
  <c r="E1178" i="17"/>
  <c r="F1178" i="17"/>
  <c r="C1178" i="17"/>
  <c r="B1178" i="17"/>
  <c r="C2510" i="17"/>
  <c r="B2510" i="17"/>
  <c r="D2510" i="17"/>
  <c r="F2510" i="17"/>
  <c r="E2510" i="17"/>
  <c r="F2494" i="17"/>
  <c r="E2494" i="17"/>
  <c r="B2494" i="17"/>
  <c r="C2494" i="17"/>
  <c r="D2494" i="17"/>
  <c r="C1174" i="17"/>
  <c r="D1174" i="17"/>
  <c r="E1174" i="17"/>
  <c r="F1174" i="17"/>
  <c r="B1174" i="17"/>
  <c r="A1197" i="17"/>
  <c r="Q1155" i="17"/>
  <c r="B1155" i="17"/>
  <c r="C1155" i="17"/>
  <c r="D1155" i="17"/>
  <c r="E1155" i="17"/>
  <c r="F1155" i="17"/>
  <c r="F1167" i="17"/>
  <c r="C1167" i="17"/>
  <c r="D1167" i="17"/>
  <c r="E1167" i="17"/>
  <c r="B1167" i="17"/>
  <c r="B2035" i="17"/>
  <c r="C2035" i="17"/>
  <c r="F2035" i="17"/>
  <c r="D2035" i="17"/>
  <c r="E2035" i="17"/>
  <c r="D2029" i="17"/>
  <c r="C2029" i="17"/>
  <c r="E2029" i="17"/>
  <c r="B2029" i="17"/>
  <c r="F2029" i="17"/>
  <c r="A2225" i="17"/>
  <c r="E2220" i="17"/>
  <c r="F2220" i="17"/>
  <c r="D2220" i="17"/>
  <c r="B2220" i="17"/>
  <c r="C2220" i="17"/>
  <c r="A2520" i="17"/>
  <c r="A2538" i="17" s="1"/>
  <c r="A2511" i="17"/>
  <c r="B2508" i="17"/>
  <c r="C2508" i="17"/>
  <c r="D2508" i="17"/>
  <c r="E2508" i="17"/>
  <c r="F2508" i="17"/>
  <c r="B2500" i="17"/>
  <c r="D2500" i="17"/>
  <c r="C2500" i="17"/>
  <c r="E2500" i="17"/>
  <c r="F2500" i="17"/>
  <c r="D2588" i="17"/>
  <c r="E2588" i="17"/>
  <c r="F2588" i="17"/>
  <c r="B2588" i="17"/>
  <c r="C2588"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A2439" i="17"/>
  <c r="Q2422" i="17"/>
  <c r="A1181" i="17"/>
  <c r="A2523" i="17"/>
  <c r="A2515" i="17"/>
  <c r="Q2497" i="17"/>
  <c r="Q2427" i="17"/>
  <c r="A2514" i="17"/>
  <c r="Q2496" i="17"/>
  <c r="Q2519" i="17"/>
  <c r="A2537" i="17"/>
  <c r="A1193" i="17"/>
  <c r="A2034" i="17"/>
  <c r="Q2028" i="17"/>
  <c r="A2227" i="17"/>
  <c r="Q2509" i="17"/>
  <c r="Q2501" i="17"/>
  <c r="Q2592" i="17" l="1"/>
  <c r="F2589" i="17"/>
  <c r="D2592" i="17"/>
  <c r="D2589" i="17"/>
  <c r="C2592" i="17"/>
  <c r="E2230" i="17"/>
  <c r="D2230" i="17"/>
  <c r="A1194" i="17"/>
  <c r="C1194" i="17" s="1"/>
  <c r="D2041" i="17"/>
  <c r="A2595" i="17"/>
  <c r="C2595" i="17" s="1"/>
  <c r="E2592" i="17"/>
  <c r="F2592" i="17"/>
  <c r="E2589" i="17"/>
  <c r="Q2589" i="17"/>
  <c r="E1187" i="17"/>
  <c r="B1194" i="17"/>
  <c r="C2589" i="17"/>
  <c r="A2047" i="17"/>
  <c r="C2047" i="17" s="1"/>
  <c r="Q2041" i="17"/>
  <c r="Q2528" i="17"/>
  <c r="E2528" i="17"/>
  <c r="A2546" i="17"/>
  <c r="C2546" i="17" s="1"/>
  <c r="E2041" i="17"/>
  <c r="B2589" i="17"/>
  <c r="D2528" i="17"/>
  <c r="F2528" i="17"/>
  <c r="C2528" i="17"/>
  <c r="F1179" i="17"/>
  <c r="E1179" i="17"/>
  <c r="B1187" i="17"/>
  <c r="Q1179" i="17"/>
  <c r="C1179" i="17"/>
  <c r="B1206" i="17"/>
  <c r="D2224" i="17"/>
  <c r="Q2224" i="17"/>
  <c r="C1187" i="17"/>
  <c r="C2230" i="17"/>
  <c r="Q1206" i="17"/>
  <c r="B1179" i="17"/>
  <c r="F1206" i="17"/>
  <c r="C2224" i="17"/>
  <c r="Q2230" i="17"/>
  <c r="F2224" i="17"/>
  <c r="D1179" i="17"/>
  <c r="E1206" i="17"/>
  <c r="B2224" i="17"/>
  <c r="Q1187" i="17"/>
  <c r="B2230" i="17"/>
  <c r="D1187" i="17"/>
  <c r="E2224" i="17"/>
  <c r="F1187" i="17"/>
  <c r="C2041" i="17"/>
  <c r="A2530" i="17"/>
  <c r="D2530" i="17" s="1"/>
  <c r="B2041" i="17"/>
  <c r="B2512" i="17"/>
  <c r="A2539" i="17"/>
  <c r="A2557" i="17" s="1"/>
  <c r="F2557" i="17" s="1"/>
  <c r="C2512" i="17"/>
  <c r="D2521" i="17"/>
  <c r="F2512" i="17"/>
  <c r="B2521" i="17"/>
  <c r="Q2512" i="17"/>
  <c r="E2512" i="17"/>
  <c r="F2521" i="17"/>
  <c r="C2521" i="17"/>
  <c r="E2521" i="17"/>
  <c r="E2034" i="17"/>
  <c r="F2034" i="17"/>
  <c r="D2034" i="17"/>
  <c r="C2034" i="17"/>
  <c r="B2034" i="17"/>
  <c r="E2234" i="17"/>
  <c r="F2234" i="17"/>
  <c r="B2234" i="17"/>
  <c r="D2234" i="17"/>
  <c r="C2234" i="17"/>
  <c r="D1193" i="17"/>
  <c r="E1193" i="17"/>
  <c r="F1193" i="17"/>
  <c r="B1193" i="17"/>
  <c r="C1193" i="17"/>
  <c r="C2038" i="17"/>
  <c r="D2038" i="17"/>
  <c r="B2038" i="17"/>
  <c r="E2038" i="17"/>
  <c r="F2038" i="17"/>
  <c r="D2429" i="17"/>
  <c r="B2429" i="17"/>
  <c r="C2429" i="17"/>
  <c r="E2429" i="17"/>
  <c r="F2429" i="17"/>
  <c r="F2423" i="17"/>
  <c r="B2423" i="17"/>
  <c r="C2423" i="17"/>
  <c r="D2423" i="17"/>
  <c r="E2423" i="17"/>
  <c r="B2232" i="17"/>
  <c r="E2232" i="17"/>
  <c r="F2232" i="17"/>
  <c r="C2232" i="17"/>
  <c r="D2232" i="17"/>
  <c r="E1204" i="17"/>
  <c r="F1204" i="17"/>
  <c r="B1204" i="17"/>
  <c r="C1204" i="17"/>
  <c r="D1204" i="17"/>
  <c r="C1182" i="17"/>
  <c r="D1182" i="17"/>
  <c r="E1182" i="17"/>
  <c r="B1182" i="17"/>
  <c r="F1182" i="17"/>
  <c r="B2515" i="17"/>
  <c r="C2515" i="17"/>
  <c r="E2515" i="17"/>
  <c r="F2515" i="17"/>
  <c r="D2515" i="17"/>
  <c r="C2538" i="17"/>
  <c r="D2538" i="17"/>
  <c r="E2538" i="17"/>
  <c r="F2538" i="17"/>
  <c r="B2538" i="17"/>
  <c r="F2434" i="17"/>
  <c r="B2434" i="17"/>
  <c r="D2434" i="17"/>
  <c r="C2434" i="17"/>
  <c r="E2434" i="17"/>
  <c r="B1192" i="17"/>
  <c r="C1192" i="17"/>
  <c r="F1192" i="17"/>
  <c r="D1192" i="17"/>
  <c r="E1192" i="17"/>
  <c r="C2511" i="17"/>
  <c r="D2511" i="17"/>
  <c r="E2511" i="17"/>
  <c r="B2511" i="17"/>
  <c r="F2511" i="17"/>
  <c r="Q2511" i="17"/>
  <c r="A2529" i="17"/>
  <c r="B2527" i="17"/>
  <c r="F2527" i="17"/>
  <c r="D2527" i="17"/>
  <c r="C2527" i="17"/>
  <c r="E2527" i="17"/>
  <c r="F2223" i="17"/>
  <c r="B2223" i="17"/>
  <c r="E2223" i="17"/>
  <c r="C2223" i="17"/>
  <c r="D2223" i="17"/>
  <c r="A2229" i="17"/>
  <c r="F2523" i="17"/>
  <c r="E2523" i="17"/>
  <c r="C2523" i="17"/>
  <c r="B2523" i="17"/>
  <c r="D2523" i="17"/>
  <c r="B1181" i="17"/>
  <c r="E1181" i="17"/>
  <c r="F1181" i="17"/>
  <c r="C1181" i="17"/>
  <c r="D1181" i="17"/>
  <c r="D2045" i="17"/>
  <c r="B2045" i="17"/>
  <c r="F2045" i="17"/>
  <c r="C2045" i="17"/>
  <c r="E2045" i="17"/>
  <c r="E2591" i="17"/>
  <c r="F2591" i="17"/>
  <c r="C2591" i="17"/>
  <c r="D2591" i="17"/>
  <c r="B2591" i="17"/>
  <c r="F2520" i="17"/>
  <c r="D2520" i="17"/>
  <c r="E2520" i="17"/>
  <c r="C2520" i="17"/>
  <c r="B2520" i="17"/>
  <c r="D2225" i="17"/>
  <c r="E2225" i="17"/>
  <c r="B2225" i="17"/>
  <c r="C2225" i="17"/>
  <c r="F2225" i="17"/>
  <c r="A2231" i="17"/>
  <c r="Q2225" i="17"/>
  <c r="C2537" i="17"/>
  <c r="F2537" i="17"/>
  <c r="D2537" i="17"/>
  <c r="E2537" i="17"/>
  <c r="B2537" i="17"/>
  <c r="B1171" i="17"/>
  <c r="C1171" i="17"/>
  <c r="D1171" i="17"/>
  <c r="F1171" i="17"/>
  <c r="E1171" i="17"/>
  <c r="Q2423" i="17"/>
  <c r="F2439" i="17"/>
  <c r="E2439" i="17"/>
  <c r="C2439" i="17"/>
  <c r="B2439" i="17"/>
  <c r="D2439" i="17"/>
  <c r="C2042" i="17"/>
  <c r="F2042" i="17"/>
  <c r="B2042" i="17"/>
  <c r="D2042" i="17"/>
  <c r="E2042" i="17"/>
  <c r="B2590" i="17"/>
  <c r="C2590" i="17"/>
  <c r="D2590" i="17"/>
  <c r="F2590" i="17"/>
  <c r="E2590" i="17"/>
  <c r="D1169" i="17"/>
  <c r="E1169" i="17"/>
  <c r="F1169" i="17"/>
  <c r="B1169" i="17"/>
  <c r="C1169" i="17"/>
  <c r="D1170" i="17"/>
  <c r="E1170" i="17"/>
  <c r="C1170" i="17"/>
  <c r="F1170" i="17"/>
  <c r="B1170" i="17"/>
  <c r="B2043" i="17"/>
  <c r="C2043" i="17"/>
  <c r="D2043" i="17"/>
  <c r="E2043" i="17"/>
  <c r="F2043" i="17"/>
  <c r="A2424" i="17"/>
  <c r="Q2527" i="17"/>
  <c r="D2525" i="17"/>
  <c r="F2525" i="17"/>
  <c r="C2525" i="17"/>
  <c r="B2525" i="17"/>
  <c r="E2525" i="17"/>
  <c r="B1195" i="17"/>
  <c r="C1195" i="17"/>
  <c r="D1195" i="17"/>
  <c r="F1195" i="17"/>
  <c r="E1195" i="17"/>
  <c r="A2545" i="17"/>
  <c r="D2514" i="17"/>
  <c r="C2514" i="17"/>
  <c r="E2514" i="17"/>
  <c r="F2514" i="17"/>
  <c r="B2514" i="17"/>
  <c r="Q2223" i="17"/>
  <c r="E2517" i="17"/>
  <c r="B2517" i="17"/>
  <c r="C2517" i="17"/>
  <c r="D2517" i="17"/>
  <c r="F2517" i="17"/>
  <c r="E2518" i="17"/>
  <c r="D2518" i="17"/>
  <c r="F2518" i="17"/>
  <c r="B2518" i="17"/>
  <c r="C2518" i="17"/>
  <c r="F1183" i="17"/>
  <c r="C1183" i="17"/>
  <c r="D1183" i="17"/>
  <c r="B1183" i="17"/>
  <c r="E1183" i="17"/>
  <c r="E1172" i="17"/>
  <c r="F1172" i="17"/>
  <c r="B1172" i="17"/>
  <c r="C1172" i="17"/>
  <c r="D1172" i="17"/>
  <c r="D1177" i="17"/>
  <c r="E1177" i="17"/>
  <c r="F1177" i="17"/>
  <c r="B1177" i="17"/>
  <c r="C1177" i="17"/>
  <c r="A1196" i="17"/>
  <c r="B2227" i="17"/>
  <c r="C2227" i="17"/>
  <c r="D2227" i="17"/>
  <c r="E2227" i="17"/>
  <c r="F2227" i="17"/>
  <c r="Q2232" i="17"/>
  <c r="C2526" i="17"/>
  <c r="B2526" i="17"/>
  <c r="D2526" i="17"/>
  <c r="E2526" i="17"/>
  <c r="F2526" i="17"/>
  <c r="B2516" i="17"/>
  <c r="F2516" i="17"/>
  <c r="D2516" i="17"/>
  <c r="C2516" i="17"/>
  <c r="E2516" i="17"/>
  <c r="Q2520" i="17"/>
  <c r="C2522" i="17"/>
  <c r="E2522" i="17"/>
  <c r="B2522" i="17"/>
  <c r="D2522" i="17"/>
  <c r="F2522" i="17"/>
  <c r="F1199" i="17"/>
  <c r="C1199" i="17"/>
  <c r="D1199" i="17"/>
  <c r="B1199" i="17"/>
  <c r="E1199" i="17"/>
  <c r="D2524" i="17"/>
  <c r="B2524" i="17"/>
  <c r="C2524" i="17"/>
  <c r="F2524" i="17"/>
  <c r="E2524" i="17"/>
  <c r="B1184" i="17"/>
  <c r="C1184" i="17"/>
  <c r="F1184" i="17"/>
  <c r="D1184" i="17"/>
  <c r="E1184" i="17"/>
  <c r="B1205" i="17"/>
  <c r="E1205" i="17"/>
  <c r="F1205" i="17"/>
  <c r="C1205" i="17"/>
  <c r="D1205" i="17"/>
  <c r="B1197" i="17"/>
  <c r="E1197" i="17"/>
  <c r="F1197" i="17"/>
  <c r="C1197" i="17"/>
  <c r="D1197" i="17"/>
  <c r="A1216" i="17"/>
  <c r="Q1197" i="17"/>
  <c r="C1198" i="17"/>
  <c r="D1198" i="17"/>
  <c r="E1198" i="17"/>
  <c r="B1198" i="17"/>
  <c r="F1198" i="17"/>
  <c r="F2531" i="17"/>
  <c r="E2531" i="17"/>
  <c r="D2531" i="17"/>
  <c r="B2531" i="17"/>
  <c r="C2531"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B2595" i="17" l="1"/>
  <c r="A1213" i="17"/>
  <c r="C1213" i="17" s="1"/>
  <c r="A2053" i="17"/>
  <c r="B2053" i="17" s="1"/>
  <c r="E1194" i="17"/>
  <c r="Q1194" i="17"/>
  <c r="E2539" i="17"/>
  <c r="F2595" i="17"/>
  <c r="Q2595" i="17"/>
  <c r="B2047" i="17"/>
  <c r="E2595" i="17"/>
  <c r="E2047" i="17"/>
  <c r="D2595" i="17"/>
  <c r="A2598" i="17"/>
  <c r="B2598" i="17" s="1"/>
  <c r="F1194" i="17"/>
  <c r="D1194" i="17"/>
  <c r="D2546" i="17"/>
  <c r="D2047" i="17"/>
  <c r="F2047" i="17"/>
  <c r="Q2546" i="17"/>
  <c r="E2546" i="17"/>
  <c r="Q2047" i="17"/>
  <c r="A2564" i="17"/>
  <c r="B2564" i="17" s="1"/>
  <c r="B2546" i="17"/>
  <c r="F2546" i="17"/>
  <c r="Q2530" i="17"/>
  <c r="D2539" i="17"/>
  <c r="B2539" i="17"/>
  <c r="E2557" i="17"/>
  <c r="Q1213" i="17"/>
  <c r="Q2557" i="17"/>
  <c r="F2530" i="17"/>
  <c r="E2530" i="17"/>
  <c r="A2548" i="17"/>
  <c r="D2548" i="17" s="1"/>
  <c r="B2530" i="17"/>
  <c r="C2530" i="17"/>
  <c r="C2557" i="17"/>
  <c r="A2575" i="17"/>
  <c r="F2575" i="17" s="1"/>
  <c r="C2539" i="17"/>
  <c r="B2557" i="17"/>
  <c r="D2557" i="17"/>
  <c r="F2539" i="17"/>
  <c r="Q2539" i="17"/>
  <c r="E2536" i="17"/>
  <c r="C2536" i="17"/>
  <c r="D2536" i="17"/>
  <c r="F2536" i="17"/>
  <c r="B2536" i="17"/>
  <c r="B2545" i="17"/>
  <c r="C2545" i="17"/>
  <c r="E2545" i="17"/>
  <c r="F2545" i="17"/>
  <c r="D2545" i="17"/>
  <c r="B2424" i="17"/>
  <c r="E2424" i="17"/>
  <c r="C2424" i="17"/>
  <c r="D2424" i="17"/>
  <c r="F2424" i="17"/>
  <c r="D1202" i="17"/>
  <c r="E1202" i="17"/>
  <c r="C1202" i="17"/>
  <c r="B1202" i="17"/>
  <c r="F1202" i="17"/>
  <c r="Q2545" i="17"/>
  <c r="E1188" i="17"/>
  <c r="F1188" i="17"/>
  <c r="B1188" i="17"/>
  <c r="C1188" i="17"/>
  <c r="D1188" i="17"/>
  <c r="C1190" i="17"/>
  <c r="D1190" i="17"/>
  <c r="E1190" i="17"/>
  <c r="B1190" i="17"/>
  <c r="F1190" i="17"/>
  <c r="A2563" i="17"/>
  <c r="A2581" i="17" s="1"/>
  <c r="B1203" i="17"/>
  <c r="C1203" i="17"/>
  <c r="D1203" i="17"/>
  <c r="E1203" i="17"/>
  <c r="F1203" i="17"/>
  <c r="E1212" i="17"/>
  <c r="F1212" i="17"/>
  <c r="B1212" i="17"/>
  <c r="C1212" i="17"/>
  <c r="D1212" i="17"/>
  <c r="E2544" i="17"/>
  <c r="D2544" i="17"/>
  <c r="F2544" i="17"/>
  <c r="B2544" i="17"/>
  <c r="C2544" i="17"/>
  <c r="E2445" i="17"/>
  <c r="B2445" i="17"/>
  <c r="F2445" i="17"/>
  <c r="D2445" i="17"/>
  <c r="C2445" i="17"/>
  <c r="D2533" i="17"/>
  <c r="E2533" i="17"/>
  <c r="F2533" i="17"/>
  <c r="B2533" i="17"/>
  <c r="C2533" i="17"/>
  <c r="B1216" i="17"/>
  <c r="C1216" i="17"/>
  <c r="F1216" i="17"/>
  <c r="D1216" i="17"/>
  <c r="E1216" i="17"/>
  <c r="Q1216" i="17"/>
  <c r="Q1196" i="17"/>
  <c r="E1196" i="17"/>
  <c r="F1196" i="17"/>
  <c r="B1196" i="17"/>
  <c r="C1196" i="17"/>
  <c r="D1196" i="17"/>
  <c r="A1215" i="17"/>
  <c r="C2534" i="17"/>
  <c r="D2534" i="17"/>
  <c r="E2534" i="17"/>
  <c r="B2534" i="17"/>
  <c r="F2534" i="17"/>
  <c r="F2231" i="17"/>
  <c r="D2231" i="17"/>
  <c r="E2231" i="17"/>
  <c r="B2231" i="17"/>
  <c r="C2231" i="17"/>
  <c r="Q2231" i="17"/>
  <c r="B2051" i="17"/>
  <c r="C2051" i="17"/>
  <c r="F2051" i="17"/>
  <c r="D2051" i="17"/>
  <c r="E2051" i="17"/>
  <c r="D2233" i="17"/>
  <c r="E2233" i="17"/>
  <c r="F2233" i="17"/>
  <c r="C2233" i="17"/>
  <c r="B2233" i="17"/>
  <c r="A2430" i="17"/>
  <c r="A2436" i="17" s="1"/>
  <c r="B2440" i="17"/>
  <c r="C2440" i="17"/>
  <c r="F2440" i="17"/>
  <c r="E2440" i="17"/>
  <c r="D2440" i="17"/>
  <c r="B1211" i="17"/>
  <c r="C1211" i="17"/>
  <c r="D1211" i="17"/>
  <c r="E1211" i="17"/>
  <c r="F1211" i="17"/>
  <c r="B2048" i="17"/>
  <c r="E2048" i="17"/>
  <c r="C2048" i="17"/>
  <c r="D2048" i="17"/>
  <c r="F2048" i="17"/>
  <c r="Q2424" i="17"/>
  <c r="E2555" i="17"/>
  <c r="B2555" i="17"/>
  <c r="C2555" i="17"/>
  <c r="D2555" i="17"/>
  <c r="F2555" i="17"/>
  <c r="F2540" i="17"/>
  <c r="D2540" i="17"/>
  <c r="E2540" i="17"/>
  <c r="B2540" i="17"/>
  <c r="C2540" i="17"/>
  <c r="F1191" i="17"/>
  <c r="C1191" i="17"/>
  <c r="D1191" i="17"/>
  <c r="E1191" i="17"/>
  <c r="B1191" i="17"/>
  <c r="D1201" i="17"/>
  <c r="E1201" i="17"/>
  <c r="F1201" i="17"/>
  <c r="B1201" i="17"/>
  <c r="C1201" i="17"/>
  <c r="B2543" i="17"/>
  <c r="C2543" i="17"/>
  <c r="D2543" i="17"/>
  <c r="E2543" i="17"/>
  <c r="F2543" i="17"/>
  <c r="F2529" i="17"/>
  <c r="D2529" i="17"/>
  <c r="B2529" i="17"/>
  <c r="C2529" i="17"/>
  <c r="E2529" i="17"/>
  <c r="Q2529" i="17"/>
  <c r="A2547" i="17"/>
  <c r="B1189" i="17"/>
  <c r="E1189" i="17"/>
  <c r="F1189" i="17"/>
  <c r="D1189" i="17"/>
  <c r="C1189" i="17"/>
  <c r="C2593" i="17"/>
  <c r="D2593" i="17"/>
  <c r="E2593" i="17"/>
  <c r="F2593" i="17"/>
  <c r="B2593" i="17"/>
  <c r="B2040" i="17"/>
  <c r="C2040" i="17"/>
  <c r="E2040" i="17"/>
  <c r="F2040" i="17"/>
  <c r="D2040" i="17"/>
  <c r="C2556" i="17"/>
  <c r="B2556" i="17"/>
  <c r="D2556" i="17"/>
  <c r="E2556" i="17"/>
  <c r="F2556" i="17"/>
  <c r="C2532" i="17"/>
  <c r="D2532" i="17"/>
  <c r="E2532" i="17"/>
  <c r="F2532" i="17"/>
  <c r="B2532" i="17"/>
  <c r="B1200" i="17"/>
  <c r="C1200" i="17"/>
  <c r="F1200" i="17"/>
  <c r="D1200" i="17"/>
  <c r="E1200" i="17"/>
  <c r="C1214" i="17"/>
  <c r="D1214" i="17"/>
  <c r="E1214" i="17"/>
  <c r="B1214" i="17"/>
  <c r="F1214" i="17"/>
  <c r="E2044" i="17"/>
  <c r="F2044" i="17"/>
  <c r="C2044" i="17"/>
  <c r="D2044" i="17"/>
  <c r="B2044" i="17"/>
  <c r="D2229" i="17"/>
  <c r="F2229" i="17"/>
  <c r="B2229" i="17"/>
  <c r="E2229" i="17"/>
  <c r="C2229" i="17"/>
  <c r="Q2229" i="17"/>
  <c r="A2425" i="17"/>
  <c r="A2426" i="17" s="1"/>
  <c r="B2535" i="17"/>
  <c r="D2535" i="17"/>
  <c r="F2535" i="17"/>
  <c r="C2535" i="17"/>
  <c r="E2535" i="17"/>
  <c r="B2435" i="17"/>
  <c r="C2435" i="17"/>
  <c r="F2435" i="17"/>
  <c r="D2435" i="17"/>
  <c r="E2435" i="17"/>
  <c r="D2049" i="17"/>
  <c r="E2049" i="17"/>
  <c r="F2049" i="17"/>
  <c r="B2049" i="17"/>
  <c r="C2049" i="17"/>
  <c r="D2541" i="17"/>
  <c r="B2541" i="17"/>
  <c r="E2541" i="17"/>
  <c r="F2541" i="17"/>
  <c r="C2541" i="17"/>
  <c r="E2542" i="17"/>
  <c r="D2542" i="17"/>
  <c r="F2542" i="17"/>
  <c r="B2542" i="17"/>
  <c r="C2542" i="17"/>
  <c r="F2594" i="17"/>
  <c r="D2594" i="17"/>
  <c r="B2594" i="17"/>
  <c r="C2594" i="17"/>
  <c r="E2594" i="17"/>
  <c r="F2549" i="17"/>
  <c r="B2549" i="17"/>
  <c r="C2549" i="17"/>
  <c r="E2549" i="17"/>
  <c r="D2549" i="17"/>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D1213" i="17" l="1"/>
  <c r="C2053" i="17"/>
  <c r="A2582" i="17"/>
  <c r="D2582" i="17" s="1"/>
  <c r="D2053" i="17"/>
  <c r="Q2053" i="17"/>
  <c r="E2053" i="17"/>
  <c r="F2053" i="17"/>
  <c r="F1213" i="17"/>
  <c r="B1213" i="17"/>
  <c r="E1213" i="17"/>
  <c r="C2564" i="17"/>
  <c r="F2564" i="17"/>
  <c r="Q2598" i="17"/>
  <c r="F2598" i="17"/>
  <c r="E2598" i="17"/>
  <c r="D2598" i="17"/>
  <c r="C2598" i="17"/>
  <c r="F2548" i="17"/>
  <c r="D2564" i="17"/>
  <c r="Q2564" i="17"/>
  <c r="E2564" i="17"/>
  <c r="A2431" i="17"/>
  <c r="D2431" i="17" s="1"/>
  <c r="C2548" i="17"/>
  <c r="Q2548" i="17"/>
  <c r="E2548" i="17"/>
  <c r="A2566" i="17"/>
  <c r="Q2566" i="17" s="1"/>
  <c r="B2548" i="17"/>
  <c r="D2575" i="17"/>
  <c r="E2575" i="17"/>
  <c r="C2575" i="17"/>
  <c r="Q2575" i="17"/>
  <c r="Q2430" i="17"/>
  <c r="Q2425" i="17"/>
  <c r="B2575" i="17"/>
  <c r="C2046" i="17"/>
  <c r="D2046" i="17"/>
  <c r="E2046" i="17"/>
  <c r="B2046" i="17"/>
  <c r="F2046" i="17"/>
  <c r="E2451" i="17"/>
  <c r="D2451" i="17"/>
  <c r="F2451" i="17"/>
  <c r="B2451" i="17"/>
  <c r="C2451" i="17"/>
  <c r="E2581" i="17"/>
  <c r="C2581" i="17"/>
  <c r="F2581" i="17"/>
  <c r="D2581" i="17"/>
  <c r="B2581" i="17"/>
  <c r="D2563" i="17"/>
  <c r="E2563" i="17"/>
  <c r="F2563" i="17"/>
  <c r="B2563" i="17"/>
  <c r="C2563" i="17"/>
  <c r="D1210" i="17"/>
  <c r="E1210" i="17"/>
  <c r="F1210" i="17"/>
  <c r="B1210" i="17"/>
  <c r="C1210" i="17"/>
  <c r="D2057" i="17"/>
  <c r="E2057" i="17"/>
  <c r="B2057" i="17"/>
  <c r="F2057" i="17"/>
  <c r="C2057" i="17"/>
  <c r="E2597" i="17"/>
  <c r="C2597" i="17"/>
  <c r="B2597" i="17"/>
  <c r="D2597" i="17"/>
  <c r="F2597" i="17"/>
  <c r="B2574" i="17"/>
  <c r="C2574" i="17"/>
  <c r="D2574" i="17"/>
  <c r="F2574" i="17"/>
  <c r="E2574" i="17"/>
  <c r="D2425" i="17"/>
  <c r="E2425" i="17"/>
  <c r="B2425" i="17"/>
  <c r="C2425" i="17"/>
  <c r="F2425" i="17"/>
  <c r="D1209" i="17"/>
  <c r="E1209" i="17"/>
  <c r="F1209" i="17"/>
  <c r="B1209" i="17"/>
  <c r="C1209" i="17"/>
  <c r="D2552" i="17"/>
  <c r="E2552" i="17"/>
  <c r="F2552" i="17"/>
  <c r="B2552" i="17"/>
  <c r="C2552" i="17"/>
  <c r="D2567" i="17"/>
  <c r="B2567" i="17"/>
  <c r="C2567" i="17"/>
  <c r="E2567" i="17"/>
  <c r="F2567" i="17"/>
  <c r="Q2567" i="17"/>
  <c r="F1215" i="17"/>
  <c r="C1215" i="17"/>
  <c r="D1215" i="17"/>
  <c r="B1215" i="17"/>
  <c r="E1215" i="17"/>
  <c r="Q1215" i="17"/>
  <c r="B2560" i="17"/>
  <c r="C2560" i="17"/>
  <c r="E2560" i="17"/>
  <c r="F2560" i="17"/>
  <c r="D2560" i="17"/>
  <c r="E2550" i="17"/>
  <c r="F2550" i="17"/>
  <c r="C2550" i="17"/>
  <c r="B2550" i="17"/>
  <c r="D2550" i="17"/>
  <c r="D2559" i="17"/>
  <c r="F2559" i="17"/>
  <c r="C2559" i="17"/>
  <c r="B2559" i="17"/>
  <c r="E2559" i="17"/>
  <c r="B2553" i="17"/>
  <c r="F2553" i="17"/>
  <c r="D2553" i="17"/>
  <c r="E2553" i="17"/>
  <c r="C2553" i="17"/>
  <c r="F1207" i="17"/>
  <c r="C1207" i="17"/>
  <c r="D1207" i="17"/>
  <c r="E1207" i="17"/>
  <c r="B1207" i="17"/>
  <c r="C2054" i="17"/>
  <c r="D2054" i="17"/>
  <c r="F2054" i="17"/>
  <c r="B2054" i="17"/>
  <c r="E2054" i="17"/>
  <c r="D2596" i="17"/>
  <c r="E2596" i="17"/>
  <c r="F2596" i="17"/>
  <c r="B2596" i="17"/>
  <c r="C2596" i="17"/>
  <c r="E2562" i="17"/>
  <c r="B2562" i="17"/>
  <c r="C2562" i="17"/>
  <c r="D2562" i="17"/>
  <c r="F2562" i="17"/>
  <c r="C2446" i="17"/>
  <c r="E2446" i="17"/>
  <c r="F2446" i="17"/>
  <c r="B2446" i="17"/>
  <c r="D2446" i="17"/>
  <c r="B2561" i="17"/>
  <c r="E2561" i="17"/>
  <c r="F2561" i="17"/>
  <c r="C2561" i="17"/>
  <c r="D2561" i="17"/>
  <c r="D2441" i="17"/>
  <c r="E2441" i="17"/>
  <c r="C2441" i="17"/>
  <c r="F2441" i="17"/>
  <c r="B2441" i="17"/>
  <c r="E2050" i="17"/>
  <c r="F2050" i="17"/>
  <c r="B2050" i="17"/>
  <c r="C2050" i="17"/>
  <c r="D2050" i="17"/>
  <c r="E2554" i="17"/>
  <c r="C2554" i="17"/>
  <c r="D2554" i="17"/>
  <c r="F2554" i="17"/>
  <c r="B2554" i="17"/>
  <c r="E2573" i="17"/>
  <c r="B2573" i="17"/>
  <c r="C2573" i="17"/>
  <c r="D2573" i="17"/>
  <c r="F2573" i="17"/>
  <c r="E2436" i="17"/>
  <c r="F2436" i="17"/>
  <c r="D2436" i="17"/>
  <c r="B2436" i="17"/>
  <c r="C2436" i="17"/>
  <c r="F2547" i="17"/>
  <c r="B2547" i="17"/>
  <c r="C2547" i="17"/>
  <c r="D2547" i="17"/>
  <c r="E2547" i="17"/>
  <c r="Q2547" i="17"/>
  <c r="A2565" i="17"/>
  <c r="C2430" i="17"/>
  <c r="D2430" i="17"/>
  <c r="B2430" i="17"/>
  <c r="E2430" i="17"/>
  <c r="F2430" i="17"/>
  <c r="F2055" i="17"/>
  <c r="B2055" i="17"/>
  <c r="D2055" i="17"/>
  <c r="C2055" i="17"/>
  <c r="E2055" i="17"/>
  <c r="Q2563" i="17"/>
  <c r="B2582" i="17"/>
  <c r="C2582" i="17"/>
  <c r="E2582" i="17"/>
  <c r="B2426" i="17"/>
  <c r="C2426" i="17"/>
  <c r="D2426" i="17"/>
  <c r="F2426" i="17"/>
  <c r="E2426" i="17"/>
  <c r="B1208" i="17"/>
  <c r="C1208" i="17"/>
  <c r="F1208" i="17"/>
  <c r="E1208" i="17"/>
  <c r="D1208" i="17"/>
  <c r="B2558" i="17"/>
  <c r="C2558" i="17"/>
  <c r="D2558" i="17"/>
  <c r="E2558" i="17"/>
  <c r="F2558" i="17"/>
  <c r="D2551" i="17"/>
  <c r="B2551" i="17"/>
  <c r="C2551" i="17"/>
  <c r="E2551" i="17"/>
  <c r="F2551"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F2582" i="17" l="1"/>
  <c r="A2437" i="17"/>
  <c r="C2437" i="17" s="1"/>
  <c r="C2431" i="17"/>
  <c r="F2431" i="17"/>
  <c r="B2431" i="17"/>
  <c r="Q2431" i="17"/>
  <c r="D2566" i="17"/>
  <c r="E2431" i="17"/>
  <c r="E2566" i="17"/>
  <c r="F2566" i="17"/>
  <c r="C2566" i="17"/>
  <c r="B2566" i="17"/>
  <c r="E2570" i="17"/>
  <c r="F2570" i="17"/>
  <c r="C2570" i="17"/>
  <c r="B2570" i="17"/>
  <c r="D2570" i="17"/>
  <c r="D2572" i="17"/>
  <c r="E2572" i="17"/>
  <c r="F2572" i="17"/>
  <c r="B2572" i="17"/>
  <c r="C2572" i="17"/>
  <c r="C2442" i="17"/>
  <c r="D2442" i="17"/>
  <c r="B2442" i="17"/>
  <c r="E2442" i="17"/>
  <c r="F2442" i="17"/>
  <c r="E2599" i="17"/>
  <c r="F2599" i="17"/>
  <c r="C2599" i="17"/>
  <c r="B2599" i="17"/>
  <c r="D2599" i="17"/>
  <c r="B2571" i="17"/>
  <c r="C2571" i="17"/>
  <c r="E2571" i="17"/>
  <c r="F2571" i="17"/>
  <c r="D2571" i="17"/>
  <c r="B2056" i="17"/>
  <c r="C2056" i="17"/>
  <c r="D2056" i="17"/>
  <c r="E2056" i="17"/>
  <c r="F2056" i="17"/>
  <c r="F2568" i="17"/>
  <c r="D2568" i="17"/>
  <c r="B2568" i="17"/>
  <c r="C2568" i="17"/>
  <c r="E2568" i="17"/>
  <c r="B2569" i="17"/>
  <c r="C2569" i="17"/>
  <c r="D2569" i="17"/>
  <c r="E2569" i="17"/>
  <c r="F2569" i="17"/>
  <c r="B2600" i="17"/>
  <c r="D2600" i="17"/>
  <c r="F2600" i="17"/>
  <c r="E2600" i="17"/>
  <c r="C2600" i="17"/>
  <c r="C2577" i="17"/>
  <c r="D2577" i="17"/>
  <c r="E2577" i="17"/>
  <c r="F2577" i="17"/>
  <c r="B2577" i="17"/>
  <c r="C2457" i="17"/>
  <c r="B2457" i="17"/>
  <c r="D2457" i="17"/>
  <c r="E2457" i="17"/>
  <c r="F2457" i="17"/>
  <c r="B2432" i="17"/>
  <c r="E2432" i="17"/>
  <c r="C2432" i="17"/>
  <c r="D2432" i="17"/>
  <c r="F2432" i="17"/>
  <c r="F2437" i="17"/>
  <c r="D2437" i="17"/>
  <c r="C2447" i="17"/>
  <c r="B2447" i="17"/>
  <c r="D2447" i="17"/>
  <c r="F2447" i="17"/>
  <c r="E2447" i="17"/>
  <c r="F2578" i="17"/>
  <c r="D2578" i="17"/>
  <c r="B2578" i="17"/>
  <c r="C2578" i="17"/>
  <c r="E2578" i="17"/>
  <c r="E2052" i="17"/>
  <c r="F2052" i="17"/>
  <c r="B2052" i="17"/>
  <c r="C2052" i="17"/>
  <c r="D2052" i="17"/>
  <c r="B2579" i="17"/>
  <c r="C2579" i="17"/>
  <c r="D2579" i="17"/>
  <c r="E2579" i="17"/>
  <c r="F2579" i="17"/>
  <c r="D2580" i="17"/>
  <c r="E2580" i="17"/>
  <c r="F2580" i="17"/>
  <c r="B2580" i="17"/>
  <c r="C2580" i="17"/>
  <c r="B2576" i="17"/>
  <c r="F2576" i="17"/>
  <c r="C2576" i="17"/>
  <c r="D2576" i="17"/>
  <c r="E2576" i="17"/>
  <c r="F2565" i="17"/>
  <c r="C2565" i="17"/>
  <c r="D2565" i="17"/>
  <c r="E2565" i="17"/>
  <c r="B2565" i="17"/>
  <c r="Q2565" i="17"/>
  <c r="B2452" i="17"/>
  <c r="F2452" i="17"/>
  <c r="C2452" i="17"/>
  <c r="E2452" i="17"/>
  <c r="D2452"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E2437" i="17" l="1"/>
  <c r="B2437" i="17"/>
  <c r="C2463" i="17"/>
  <c r="D2463" i="17"/>
  <c r="E2463" i="17"/>
  <c r="F2463" i="17"/>
  <c r="B2463" i="17"/>
  <c r="F2448" i="17"/>
  <c r="B2448" i="17"/>
  <c r="E2448" i="17"/>
  <c r="D2448" i="17"/>
  <c r="C2448" i="17"/>
  <c r="E2453" i="17"/>
  <c r="D2453" i="17"/>
  <c r="C2453" i="17"/>
  <c r="B2453" i="17"/>
  <c r="F2453" i="17"/>
  <c r="B2443" i="17"/>
  <c r="E2443" i="17"/>
  <c r="C2443" i="17"/>
  <c r="D2443" i="17"/>
  <c r="F2443" i="17"/>
  <c r="C2438" i="17"/>
  <c r="D2438" i="17"/>
  <c r="E2438" i="17"/>
  <c r="F2438" i="17"/>
  <c r="B2438" i="17"/>
  <c r="D2458" i="17"/>
  <c r="E2458" i="17"/>
  <c r="F2458" i="17"/>
  <c r="B2458" i="17"/>
  <c r="C2458" i="17"/>
  <c r="Q2463" i="17"/>
  <c r="A2469" i="17"/>
  <c r="Q2453" i="17"/>
  <c r="A2459" i="17"/>
  <c r="A2449" i="17"/>
  <c r="Q2443" i="17"/>
  <c r="A2464" i="17"/>
  <c r="Q2458" i="17"/>
  <c r="Q2448" i="17"/>
  <c r="A2454" i="17"/>
  <c r="Q2438" i="17"/>
  <c r="A2444" i="17"/>
  <c r="F2454" i="17" l="1"/>
  <c r="B2454" i="17"/>
  <c r="C2454" i="17"/>
  <c r="D2454" i="17"/>
  <c r="E2454" i="17"/>
  <c r="F2464" i="17"/>
  <c r="D2464" i="17"/>
  <c r="B2464" i="17"/>
  <c r="E2464" i="17"/>
  <c r="C2464" i="17"/>
  <c r="E2469" i="17"/>
  <c r="D2469" i="17"/>
  <c r="F2469" i="17"/>
  <c r="C2469" i="17"/>
  <c r="B2469" i="17"/>
  <c r="F2449" i="17"/>
  <c r="C2449" i="17"/>
  <c r="D2449" i="17"/>
  <c r="E2449" i="17"/>
  <c r="B2449" i="17"/>
  <c r="B2444" i="17"/>
  <c r="D2444" i="17"/>
  <c r="E2444" i="17"/>
  <c r="C2444" i="17"/>
  <c r="F2444" i="17"/>
  <c r="B2459" i="17"/>
  <c r="C2459" i="17"/>
  <c r="D2459" i="17"/>
  <c r="F2459" i="17"/>
  <c r="E2459" i="17"/>
  <c r="A2450" i="17"/>
  <c r="Q2444" i="17"/>
  <c r="Q2469" i="17"/>
  <c r="Q2464" i="17"/>
  <c r="A2470" i="17"/>
  <c r="A2465" i="17"/>
  <c r="Q2459" i="17"/>
  <c r="Q2449" i="17"/>
  <c r="A2455" i="17"/>
  <c r="A2460" i="17"/>
  <c r="Q2454" i="17"/>
  <c r="C2455" i="17" l="1"/>
  <c r="D2455" i="17"/>
  <c r="F2455" i="17"/>
  <c r="E2455" i="17"/>
  <c r="B2455" i="17"/>
  <c r="D2450" i="17"/>
  <c r="F2450" i="17"/>
  <c r="E2450" i="17"/>
  <c r="C2450" i="17"/>
  <c r="B2450" i="17"/>
  <c r="D2465" i="17"/>
  <c r="F2465" i="17"/>
  <c r="C2465" i="17"/>
  <c r="B2465" i="17"/>
  <c r="E2465" i="17"/>
  <c r="B2470" i="17"/>
  <c r="E2470" i="17"/>
  <c r="F2470" i="17"/>
  <c r="C2470" i="17"/>
  <c r="D2470" i="17"/>
  <c r="B2460" i="17"/>
  <c r="F2460" i="17"/>
  <c r="D2460" i="17"/>
  <c r="C2460" i="17"/>
  <c r="E2460" i="17"/>
  <c r="A2466" i="17"/>
  <c r="Q2460" i="17"/>
  <c r="Q2465" i="17"/>
  <c r="A2471" i="17"/>
  <c r="Q2455" i="17"/>
  <c r="A2461" i="17"/>
  <c r="Q2470" i="17"/>
  <c r="A2456" i="17"/>
  <c r="Q2450" i="17"/>
  <c r="F2456" i="17" l="1"/>
  <c r="C2456" i="17"/>
  <c r="D2456" i="17"/>
  <c r="E2456" i="17"/>
  <c r="B2456" i="17"/>
  <c r="E2461" i="17"/>
  <c r="C2461" i="17"/>
  <c r="B2461" i="17"/>
  <c r="D2461" i="17"/>
  <c r="F2461" i="17"/>
  <c r="D2466" i="17"/>
  <c r="C2466" i="17"/>
  <c r="B2466" i="17"/>
  <c r="E2466" i="17"/>
  <c r="F2466" i="17"/>
  <c r="C2471" i="17"/>
  <c r="F2471" i="17"/>
  <c r="E2471" i="17"/>
  <c r="B2471" i="17"/>
  <c r="D2471" i="17"/>
  <c r="Q2471" i="17"/>
  <c r="A2462" i="17"/>
  <c r="Q2456" i="17"/>
  <c r="Q2461" i="17"/>
  <c r="A2467" i="17"/>
  <c r="A2472" i="17"/>
  <c r="Q2466" i="17"/>
  <c r="E2462" i="17" l="1"/>
  <c r="F2462" i="17"/>
  <c r="C2462" i="17"/>
  <c r="B2462" i="17"/>
  <c r="D2462" i="17"/>
  <c r="F2472" i="17"/>
  <c r="D2472" i="17"/>
  <c r="B2472" i="17"/>
  <c r="C2472" i="17"/>
  <c r="E2472" i="17"/>
  <c r="D2467" i="17"/>
  <c r="E2467" i="17"/>
  <c r="B2467" i="17"/>
  <c r="C2467" i="17"/>
  <c r="F2467" i="17"/>
  <c r="A2468" i="17"/>
  <c r="Q2462" i="17"/>
  <c r="Q2472" i="17"/>
  <c r="A2473" i="17"/>
  <c r="Q2467" i="17"/>
  <c r="E2473" i="17" l="1"/>
  <c r="F2473" i="17"/>
  <c r="B2473" i="17"/>
  <c r="C2473" i="17"/>
  <c r="D2473" i="17"/>
  <c r="B2468" i="17"/>
  <c r="C2468" i="17"/>
  <c r="D2468" i="17"/>
  <c r="E2468" i="17"/>
  <c r="F2468" i="17"/>
  <c r="Q2473" i="17"/>
  <c r="A2474" i="17"/>
  <c r="Q2468" i="17"/>
  <c r="D2474" i="17" l="1"/>
  <c r="F2474" i="17"/>
  <c r="E2474" i="17"/>
  <c r="C2474" i="17"/>
  <c r="B2474" i="17"/>
  <c r="Q2474" i="17"/>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<sst xmlns="http://schemas.openxmlformats.org/spreadsheetml/2006/main" count="40461" uniqueCount="1659">
  <si>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</si>
  <si>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</si>
  <si>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</si>
  <si>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</si>
  <si>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</si>
  <si>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</si>
  <si>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</si>
  <si>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</si>
  <si>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</si>
  <si>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</si>
  <si>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</si>
  <si>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</si>
  <si>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</si>
  <si>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</si>
  <si>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</si>
  <si>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</si>
  <si>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</si>
  <si>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</si>
  <si>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</si>
  <si>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</si>
  <si>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</si>
  <si>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</si>
  <si>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</si>
  <si>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</si>
  <si>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</si>
  <si>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</si>
  <si>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</si>
  <si>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</si>
  <si>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</si>
  <si>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</si>
  <si>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</si>
  <si>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</si>
  <si>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</si>
  <si>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</si>
  <si>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</si>
  <si>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</si>
  <si>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</si>
  <si>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</si>
  <si>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</si>
  <si>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</si>
  <si>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</si>
  <si>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</si>
  <si>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</si>
  <si>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</si>
  <si>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</si>
  <si>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</si>
  <si>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</si>
  <si>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</si>
  <si>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</si>
  <si>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</si>
  <si>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</si>
  <si>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</si>
  <si>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</si>
  <si>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</si>
  <si>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</si>
  <si>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</si>
  <si>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</si>
  <si>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</si>
  <si>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</si>
  <si>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</si>
  <si>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</si>
  <si>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</si>
  <si>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</si>
  <si>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</si>
  <si>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</si>
  <si>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</si>
  <si>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</si>
  <si>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</si>
  <si>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</si>
  <si>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</si>
  <si>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</si>
  <si>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</si>
  <si>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</si>
  <si>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</si>
  <si>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</si>
  <si>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</si>
  <si>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</si>
  <si>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</si>
  <si>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</si>
  <si>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</si>
  <si>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</si>
  <si>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</si>
  <si>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</si>
  <si>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</si>
  <si>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</si>
  <si>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</si>
  <si>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</si>
  <si>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</si>
  <si>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</si>
  <si>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</si>
  <si>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</si>
  <si>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</si>
  <si>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</si>
  <si>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</si>
  <si>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</si>
  <si>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</si>
  <si>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</si>
  <si>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</si>
  <si>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</si>
  <si>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</si>
  <si>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</si>
  <si>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</si>
  <si>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</si>
  <si>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</si>
  <si>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</si>
  <si>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</si>
  <si>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</si>
  <si>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</si>
  <si>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</si>
  <si>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</si>
  <si>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</si>
  <si>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</si>
  <si>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</si>
  <si>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</si>
  <si>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</si>
  <si>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</si>
  <si>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</si>
  <si>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</si>
  <si>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</si>
  <si>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</si>
  <si>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</si>
  <si>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</si>
  <si>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</si>
  <si>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</si>
  <si>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</si>
  <si>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</si>
  <si>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</si>
  <si>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</si>
  <si>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</si>
  <si>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</si>
  <si>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</si>
  <si>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</si>
  <si>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</si>
  <si>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</si>
  <si>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</si>
  <si>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</si>
  <si>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</si>
  <si>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</si>
  <si>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</si>
  <si>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</si>
  <si>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</si>
  <si>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</si>
  <si>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</si>
  <si>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</si>
  <si>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</si>
  <si>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</si>
  <si>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</si>
  <si>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</si>
  <si>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</si>
  <si>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</si>
  <si>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</si>
  <si>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</si>
  <si>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</si>
  <si>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</si>
  <si>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</si>
  <si>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</si>
  <si>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</si>
  <si>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</si>
  <si>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</si>
  <si>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</si>
  <si>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</si>
  <si>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</si>
  <si>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</si>
  <si>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</si>
  <si>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</si>
  <si>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</si>
  <si>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</si>
  <si>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</si>
  <si>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</si>
  <si>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</si>
  <si>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</si>
  <si>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</si>
  <si>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</si>
  <si>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</si>
  <si>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</si>
  <si>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</si>
  <si>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</si>
  <si>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</si>
  <si>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</si>
  <si>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</si>
  <si>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</si>
  <si>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</si>
  <si>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</si>
  <si>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</si>
  <si>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</si>
  <si>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</si>
  <si>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</si>
  <si>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</si>
  <si>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</si>
  <si>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</si>
  <si>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</si>
  <si>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</si>
  <si>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</si>
  <si>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</si>
  <si>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</si>
  <si>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</si>
  <si>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</si>
  <si>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</si>
  <si>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</si>
  <si>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</si>
  <si>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</si>
  <si>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</si>
  <si>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</si>
  <si>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</si>
  <si>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</si>
  <si>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</si>
  <si>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</si>
  <si>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</si>
  <si>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</si>
  <si>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</si>
  <si>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</si>
  <si>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</si>
  <si>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</si>
  <si>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</si>
  <si>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</si>
  <si>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</si>
  <si>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</si>
  <si>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</si>
  <si>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</si>
  <si>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</si>
  <si>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</si>
  <si>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</si>
  <si>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</si>
  <si>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</si>
  <si>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</si>
  <si>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</si>
  <si>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</si>
  <si>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</si>
  <si>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</si>
  <si>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</si>
  <si>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</si>
  <si>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</si>
  <si>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</si>
  <si>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</si>
  <si>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</si>
  <si>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</si>
  <si>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</si>
  <si>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</si>
  <si>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</si>
  <si>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</si>
  <si>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</si>
  <si>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</si>
  <si>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</si>
  <si>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</si>
  <si>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</si>
  <si>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</si>
  <si>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</si>
  <si>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</si>
  <si>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</si>
  <si>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</si>
  <si>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</si>
  <si>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</si>
  <si>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</si>
  <si>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</si>
  <si>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</si>
  <si>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</si>
  <si>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</si>
  <si>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</si>
  <si>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</si>
  <si>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</si>
  <si>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</si>
  <si>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</si>
  <si>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</si>
  <si>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</si>
  <si>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</si>
  <si>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</si>
  <si>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</si>
  <si>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</si>
  <si>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</si>
  <si>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</si>
  <si>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</si>
  <si>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</si>
  <si>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</si>
  <si>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</si>
  <si>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</si>
  <si>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</si>
  <si>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</si>
  <si>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</si>
  <si>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</si>
  <si>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</si>
  <si>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</si>
  <si>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</si>
  <si>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</si>
  <si>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</si>
  <si>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</si>
  <si>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</si>
  <si>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</si>
  <si>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</si>
  <si>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</si>
  <si>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</si>
  <si>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</si>
  <si>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</si>
  <si>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</si>
  <si>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</si>
  <si>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</si>
  <si>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</si>
  <si>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</si>
  <si>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</si>
  <si>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</si>
  <si>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</si>
  <si>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</si>
  <si>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</si>
  <si>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</si>
  <si>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</si>
  <si>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</si>
  <si>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</si>
  <si>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</si>
  <si>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</si>
  <si>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</si>
  <si>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</si>
  <si>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</si>
  <si>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</si>
  <si>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</si>
  <si>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</si>
  <si>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</si>
  <si>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</si>
  <si>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</si>
  <si>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</si>
  <si>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</si>
  <si>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</si>
  <si>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</si>
  <si>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</si>
  <si>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</si>
  <si>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</si>
  <si>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</si>
  <si>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</si>
  <si>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</si>
  <si>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</si>
  <si>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</si>
  <si>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</si>
  <si>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</si>
  <si>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</si>
  <si>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</si>
  <si>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</si>
  <si>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</si>
  <si>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</si>
  <si>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</si>
  <si>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</si>
  <si>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</si>
  <si>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</si>
  <si>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</si>
  <si>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</si>
  <si>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</si>
  <si>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</si>
  <si>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</si>
  <si>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</si>
  <si>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</si>
  <si>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</si>
  <si>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</si>
  <si>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</si>
  <si>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</si>
  <si>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</si>
  <si>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</si>
  <si>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</si>
  <si>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</si>
  <si>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</si>
  <si>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</si>
  <si>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</si>
  <si>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</si>
  <si>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</si>
  <si>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</si>
  <si>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</si>
  <si>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</si>
  <si>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</si>
  <si>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</si>
  <si>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</si>
  <si>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</si>
  <si>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</si>
  <si>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</si>
  <si>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</si>
  <si>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</si>
  <si>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</si>
  <si>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</si>
  <si>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</si>
  <si>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</si>
  <si>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</si>
  <si>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</si>
  <si>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</si>
  <si>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</si>
  <si>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</si>
  <si>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</si>
  <si>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</si>
  <si>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</si>
  <si>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</si>
  <si>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</si>
  <si>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</si>
  <si>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</si>
  <si>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</si>
  <si>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</si>
  <si>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</si>
  <si>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</si>
  <si>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</si>
  <si>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</si>
  <si>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</si>
  <si>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</si>
  <si>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</si>
  <si>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</si>
  <si>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</si>
  <si>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</si>
  <si>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</si>
  <si>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</si>
  <si>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</si>
  <si>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</si>
  <si>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</si>
  <si>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</si>
  <si>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</si>
  <si>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</si>
  <si>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</si>
  <si>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</si>
  <si>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</si>
  <si>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</si>
  <si>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</si>
  <si>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</si>
  <si>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</si>
  <si>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</si>
  <si>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</si>
  <si>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</si>
  <si>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</si>
  <si>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</si>
  <si>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</si>
  <si>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</si>
  <si>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</si>
  <si>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</si>
  <si>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</si>
  <si>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</si>
  <si>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</si>
  <si>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</si>
  <si>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</si>
  <si>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</si>
  <si>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</si>
  <si>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</si>
  <si>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</si>
  <si>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</si>
  <si>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</si>
  <si>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</si>
  <si>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</si>
  <si>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</si>
  <si>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</si>
  <si>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</si>
  <si>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</si>
  <si>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</si>
  <si>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</si>
  <si>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</si>
  <si>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</si>
  <si>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</si>
  <si>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</si>
  <si>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</si>
  <si>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</si>
  <si>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</si>
  <si>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</si>
  <si>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</si>
  <si>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</si>
  <si>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</si>
  <si>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</si>
  <si>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</si>
  <si>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</si>
  <si>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</si>
  <si>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</si>
  <si>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</si>
  <si>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</si>
  <si>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</si>
  <si>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</si>
  <si>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</si>
  <si>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</si>
  <si>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</si>
  <si>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</si>
  <si>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</si>
  <si>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</si>
  <si>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</si>
  <si>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</si>
  <si>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</si>
  <si>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</si>
  <si>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</si>
  <si>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</si>
  <si>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</si>
  <si>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</si>
  <si>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</si>
  <si>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</si>
  <si>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</si>
  <si>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</si>
  <si>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</si>
  <si>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</si>
  <si>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</si>
  <si>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</si>
  <si>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</si>
  <si>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</si>
  <si>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</si>
  <si>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</si>
  <si>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</si>
  <si>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</si>
  <si>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</si>
  <si>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</si>
  <si>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</si>
  <si>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</si>
  <si>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</si>
  <si>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</si>
  <si>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</si>
  <si>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</si>
  <si>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</si>
  <si>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</si>
  <si>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</si>
  <si>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</si>
  <si>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</si>
  <si>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</si>
  <si>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</si>
  <si>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</si>
  <si>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</si>
  <si>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</si>
  <si>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</si>
  <si>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</si>
  <si>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</si>
  <si>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</si>
  <si>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</si>
  <si>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</si>
  <si>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</si>
  <si>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</si>
  <si>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</si>
  <si>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</si>
  <si>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</si>
  <si>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</si>
  <si>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</si>
  <si>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</si>
  <si>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</si>
  <si>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</si>
  <si>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</si>
  <si>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</si>
  <si>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</si>
  <si>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</si>
  <si>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</si>
  <si>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</si>
  <si>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</si>
  <si>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</si>
  <si>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</si>
  <si>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</si>
  <si>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</si>
  <si>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</si>
  <si>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</si>
  <si>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</si>
  <si>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</si>
  <si>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</si>
  <si>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</si>
  <si>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</si>
  <si>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</si>
  <si>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</si>
  <si>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</si>
  <si>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</si>
  <si>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</si>
  <si>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</si>
  <si>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</si>
  <si>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</si>
  <si>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</si>
  <si>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</si>
  <si>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</si>
  <si>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</si>
  <si>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</si>
  <si>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</si>
  <si>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</si>
  <si>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</si>
  <si>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</si>
  <si>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</si>
  <si>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</si>
  <si>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</si>
  <si>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</si>
  <si>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</si>
  <si>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</si>
  <si>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</si>
  <si>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</si>
  <si>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</si>
  <si>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</si>
  <si>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</si>
  <si>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</si>
  <si>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</si>
  <si>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</si>
  <si>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</si>
  <si>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</si>
  <si>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</si>
  <si>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</si>
  <si>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</si>
  <si>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</si>
  <si>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</si>
  <si>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</si>
  <si>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</si>
  <si>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</si>
  <si>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</si>
  <si>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</si>
  <si>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</si>
  <si>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</si>
  <si>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</si>
  <si>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</si>
  <si>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</si>
  <si>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</si>
  <si>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</si>
  <si>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</si>
  <si>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</si>
  <si>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</si>
  <si>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</si>
  <si>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</si>
  <si>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</si>
  <si>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</si>
  <si>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</si>
  <si>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</si>
  <si>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</si>
  <si>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</si>
  <si>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</si>
  <si>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</si>
  <si>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</si>
  <si>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</si>
  <si>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</si>
  <si>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</si>
  <si>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</si>
  <si>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</si>
  <si>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</si>
  <si>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</si>
  <si>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</si>
  <si>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</si>
  <si>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</si>
  <si>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</si>
  <si>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</si>
  <si>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</si>
  <si>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</si>
  <si>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</si>
  <si>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</si>
  <si>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</si>
  <si>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</si>
  <si>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</si>
  <si>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</si>
  <si>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</si>
  <si>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</si>
  <si>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</si>
  <si>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</si>
  <si>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</si>
  <si>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</si>
  <si>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</si>
  <si>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</si>
  <si>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</si>
  <si>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</si>
  <si>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</si>
  <si>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</si>
  <si>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</si>
  <si>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</si>
  <si>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</si>
  <si>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</si>
  <si>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</si>
  <si>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</si>
  <si>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</si>
  <si>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</si>
  <si>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</si>
  <si>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</si>
  <si>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</si>
  <si>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</si>
  <si>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</si>
  <si>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</si>
  <si>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</si>
  <si>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</si>
  <si>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</si>
  <si>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</si>
  <si>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</si>
  <si>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</si>
  <si>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</si>
  <si>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</si>
  <si>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</si>
  <si>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</si>
  <si>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</si>
  <si>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</si>
  <si>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</si>
  <si>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</si>
  <si>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</si>
  <si>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</si>
  <si>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</si>
  <si>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</si>
  <si>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</si>
  <si>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</si>
  <si>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</si>
  <si>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</si>
  <si>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</si>
  <si>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</si>
  <si>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</si>
  <si>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</si>
  <si>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</si>
  <si>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</si>
  <si>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</si>
  <si>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</si>
  <si>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</si>
  <si>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</si>
  <si>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</si>
  <si>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</si>
  <si>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</si>
  <si>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</si>
  <si>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</si>
  <si>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</si>
  <si>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</si>
  <si>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</si>
  <si>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</si>
  <si>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</si>
  <si>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</si>
  <si>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</si>
  <si>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</si>
  <si>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</si>
  <si>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</si>
  <si>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</si>
  <si>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</si>
  <si>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</si>
  <si>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</si>
  <si>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</si>
  <si>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</si>
  <si>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</si>
  <si>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</si>
  <si>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</si>
  <si>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</si>
  <si>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</si>
  <si>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</si>
  <si>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</si>
  <si>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</si>
  <si>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</si>
  <si>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</si>
  <si>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</si>
  <si>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</si>
  <si>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</si>
  <si>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</si>
  <si>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</si>
  <si>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</si>
  <si>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</si>
  <si>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</si>
  <si>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</si>
  <si>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</si>
  <si>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</si>
  <si>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</si>
  <si>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</si>
  <si>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</si>
  <si>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</si>
  <si>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</si>
  <si>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</si>
  <si>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</si>
  <si>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</si>
  <si>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</si>
  <si>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</si>
  <si>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</si>
  <si>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</si>
  <si>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</si>
  <si>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</si>
  <si>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</si>
  <si>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</si>
  <si>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</si>
  <si>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</si>
  <si>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</si>
  <si>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</si>
  <si>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</si>
  <si>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</si>
  <si>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</si>
  <si>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</si>
  <si>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</si>
  <si>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</si>
  <si>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</si>
  <si>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</si>
  <si>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</si>
  <si>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</si>
  <si>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</si>
  <si>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</si>
  <si>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</si>
  <si>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</si>
  <si>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</si>
  <si>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</si>
  <si>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</si>
  <si>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</si>
  <si>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</si>
  <si>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</si>
  <si>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</si>
  <si>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</si>
  <si>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</si>
  <si>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</si>
  <si>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</si>
  <si>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</si>
  <si>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</si>
  <si>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</si>
  <si>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</si>
  <si>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</si>
  <si>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</si>
  <si>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</si>
  <si>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</si>
  <si>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</si>
  <si>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</si>
  <si>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</si>
  <si>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</si>
  <si>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</si>
  <si>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</si>
  <si>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</si>
  <si>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</si>
  <si>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</si>
  <si>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</si>
  <si>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</si>
  <si>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</si>
  <si>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</si>
  <si>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</si>
  <si>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</si>
  <si>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</si>
  <si>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</si>
  <si>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</si>
  <si>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</si>
  <si>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</si>
  <si>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</si>
  <si>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</si>
  <si>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</si>
  <si>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</si>
  <si>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</si>
  <si>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</si>
  <si>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</si>
  <si>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</si>
  <si>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</si>
  <si>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</si>
  <si>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</si>
  <si>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</si>
  <si>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</si>
  <si>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</si>
  <si>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</si>
  <si>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</si>
  <si>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</si>
  <si>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</si>
  <si>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</si>
  <si>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</si>
  <si>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</si>
  <si>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</si>
  <si>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</si>
  <si>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</si>
  <si>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</si>
  <si>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</si>
  <si>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</si>
  <si>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</si>
  <si>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</si>
  <si>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</si>
  <si>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</si>
  <si>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</si>
  <si>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</si>
  <si>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</si>
  <si>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</si>
  <si>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</si>
  <si>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</si>
  <si>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</si>
  <si>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</si>
  <si>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</si>
  <si>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</si>
  <si>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</si>
  <si>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</si>
  <si>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</si>
  <si>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</si>
  <si>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</si>
  <si>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</si>
  <si>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</si>
  <si>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</si>
  <si>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</si>
  <si>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</si>
  <si>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</si>
  <si>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</si>
  <si>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</si>
  <si>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</si>
  <si>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</si>
  <si>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</si>
  <si>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</si>
  <si>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</si>
  <si>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</si>
  <si>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</si>
  <si>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</si>
  <si>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</si>
  <si>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</si>
  <si>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</si>
  <si>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</si>
  <si>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</si>
  <si>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</si>
  <si>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</si>
  <si>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</si>
  <si>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</si>
  <si>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</si>
  <si>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</si>
  <si>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</si>
  <si>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</si>
  <si>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</si>
  <si>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</si>
  <si>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</si>
  <si>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</si>
  <si>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</si>
  <si>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</si>
  <si>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</si>
  <si>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</si>
  <si>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</si>
  <si>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</si>
  <si>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</si>
  <si>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</si>
  <si>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</si>
  <si>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</si>
  <si>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</si>
  <si>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</si>
  <si>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</si>
  <si>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</si>
  <si>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</si>
  <si>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</si>
  <si>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</si>
  <si>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</si>
  <si>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</si>
  <si>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</si>
  <si>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</si>
  <si>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</si>
  <si>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</si>
  <si>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</si>
  <si>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</si>
  <si>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</si>
  <si>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</si>
  <si>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</si>
  <si>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</si>
  <si>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</si>
  <si>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</si>
  <si>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</si>
  <si>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</si>
  <si>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</si>
  <si>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</si>
  <si>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</si>
  <si>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</si>
  <si>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</si>
  <si>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</si>
  <si>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</si>
  <si>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</si>
  <si>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</si>
  <si>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</si>
  <si>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</si>
  <si>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</si>
  <si>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</si>
  <si>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</si>
  <si>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</si>
  <si>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</si>
  <si>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</si>
  <si>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</si>
  <si>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</si>
  <si>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</si>
  <si>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</si>
  <si>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</si>
  <si>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</si>
  <si>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</si>
  <si>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</si>
  <si>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</si>
  <si>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</si>
  <si>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</si>
  <si>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</si>
  <si>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</si>
  <si>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</si>
  <si>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</si>
  <si>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</si>
  <si>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</si>
  <si>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</si>
  <si>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</si>
  <si>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</si>
  <si>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</si>
  <si>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</si>
  <si>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</si>
  <si>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</si>
  <si>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</si>
  <si>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</si>
  <si>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</si>
  <si>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</si>
  <si>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</si>
  <si>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</si>
  <si>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</si>
  <si>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</si>
  <si>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</si>
  <si>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</si>
  <si>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</si>
  <si>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</si>
  <si>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</si>
  <si>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</si>
  <si>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</si>
  <si>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</si>
  <si>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</si>
  <si>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</si>
  <si>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</si>
  <si>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</si>
  <si>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</si>
  <si>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</si>
  <si>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</si>
  <si>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</si>
  <si>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</si>
  <si>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</si>
  <si>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</si>
  <si>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</si>
  <si>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</si>
  <si>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</si>
  <si>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</si>
  <si>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</si>
  <si>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</si>
  <si>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</si>
  <si>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</si>
  <si>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</si>
  <si>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</si>
  <si>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</si>
  <si>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</si>
  <si>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</si>
  <si>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</si>
  <si>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</si>
  <si>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</si>
  <si>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</si>
  <si>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</si>
  <si>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</si>
  <si>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</si>
  <si>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</si>
  <si>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</si>
  <si>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</si>
  <si>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</si>
  <si>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</si>
  <si>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</si>
  <si>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</si>
  <si>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</si>
  <si>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</si>
  <si>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</si>
  <si>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</si>
  <si>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</si>
  <si>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</si>
  <si>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</si>
  <si>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</si>
  <si>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</si>
  <si>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</si>
  <si>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</si>
  <si>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</si>
  <si>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</si>
  <si>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</si>
  <si>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</si>
  <si>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</si>
  <si>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</si>
  <si>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</si>
  <si>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</si>
  <si>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</si>
  <si>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</si>
  <si>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</si>
  <si>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</si>
  <si>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</si>
  <si>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</si>
  <si>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</si>
  <si>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</si>
  <si>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</si>
  <si>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</si>
  <si>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</si>
  <si>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</si>
  <si>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</si>
  <si>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</si>
  <si>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</si>
  <si>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</si>
  <si>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</si>
  <si>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</si>
  <si>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</si>
  <si>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</si>
  <si>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</si>
  <si>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</si>
  <si>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</si>
  <si>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</si>
  <si>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</si>
  <si>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</si>
  <si>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</si>
  <si>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</si>
  <si>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</si>
  <si>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</si>
  <si>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</si>
  <si>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</si>
  <si>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</si>
  <si>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</si>
  <si>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</si>
  <si>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</si>
  <si>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</si>
  <si>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</si>
  <si>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</si>
  <si>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</si>
  <si>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</si>
  <si>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</si>
  <si>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</si>
  <si>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</si>
  <si>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</si>
  <si>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</si>
  <si>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</si>
  <si>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</si>
  <si>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</si>
  <si>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</si>
  <si>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</si>
  <si>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</si>
  <si>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</si>
  <si>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</si>
  <si>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</si>
  <si>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</si>
  <si>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</si>
  <si>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</si>
  <si>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</si>
  <si>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</si>
  <si>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</si>
  <si>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</si>
  <si>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</si>
  <si>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</si>
  <si>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</si>
  <si>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</si>
  <si>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</si>
  <si>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</si>
  <si>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</si>
  <si>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</si>
  <si>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</si>
  <si>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</si>
  <si>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</si>
  <si>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</si>
  <si>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</si>
  <si>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</si>
  <si>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</si>
  <si>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</si>
  <si>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</si>
  <si>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</si>
  <si>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</si>
  <si>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</si>
  <si>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</si>
  <si>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</si>
  <si>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</si>
  <si>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</si>
  <si>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</si>
  <si>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</si>
  <si>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</si>
  <si>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</si>
  <si>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</si>
  <si>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</si>
  <si>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</si>
  <si>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</si>
  <si>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</si>
  <si>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</si>
  <si>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</si>
  <si>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</si>
  <si>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</si>
  <si>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</si>
  <si>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</si>
  <si>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</si>
  <si>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</si>
  <si>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</si>
  <si>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</si>
  <si>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</si>
  <si>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</si>
  <si>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</si>
  <si>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</si>
  <si>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</si>
  <si>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</si>
  <si>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</si>
  <si>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</si>
  <si>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</si>
  <si>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</si>
  <si>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</si>
  <si>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</si>
  <si>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</si>
  <si>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</si>
  <si>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</si>
  <si>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</si>
  <si>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</si>
  <si>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</si>
  <si>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</si>
  <si>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</si>
  <si>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</si>
  <si>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</si>
  <si>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</si>
  <si>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</si>
  <si>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</si>
  <si>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</si>
  <si>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</si>
  <si>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</si>
  <si>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</si>
  <si>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</si>
  <si>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</si>
  <si>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</si>
  <si>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</si>
  <si>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</si>
  <si>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</si>
  <si>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</si>
  <si>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</si>
  <si>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</si>
  <si>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</si>
  <si>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</si>
  <si>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</si>
  <si>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</si>
  <si>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</si>
  <si>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</si>
  <si>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</si>
  <si>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</si>
  <si>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</si>
  <si>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</si>
  <si>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</si>
  <si>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</si>
  <si>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</si>
  <si>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</si>
  <si>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</si>
  <si>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</si>
  <si>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</si>
  <si>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</si>
  <si>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</si>
  <si>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</si>
  <si>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</si>
  <si>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</si>
  <si>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</si>
  <si>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</si>
  <si>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</si>
  <si>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</si>
  <si>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</si>
  <si>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</si>
  <si>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</si>
  <si>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</si>
  <si>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</si>
  <si>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</si>
  <si>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</si>
  <si>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</si>
  <si>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</si>
  <si>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</si>
  <si>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</si>
  <si>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</si>
  <si>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</si>
  <si>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</si>
  <si>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</si>
  <si>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</si>
  <si>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</si>
  <si>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</si>
  <si>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</si>
  <si>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</si>
  <si>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</si>
  <si>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</si>
  <si>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</si>
  <si>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</si>
  <si>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</si>
  <si>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</si>
  <si>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</si>
  <si>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</si>
  <si>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</si>
  <si>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</si>
  <si>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</si>
  <si>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</si>
  <si>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</si>
  <si>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</si>
  <si>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</si>
  <si>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</si>
  <si>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</si>
  <si>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</si>
  <si>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</si>
  <si>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</si>
  <si>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</si>
  <si>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</si>
  <si>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</si>
  <si>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</si>
  <si>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</si>
  <si>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</si>
  <si>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</si>
  <si>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</si>
  <si>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</si>
  <si>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</si>
  <si>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</si>
  <si>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</si>
  <si>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</si>
  <si>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</si>
  <si>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</si>
  <si>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</si>
  <si>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</si>
  <si>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</si>
  <si>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</si>
  <si>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</si>
  <si>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</si>
  <si>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</si>
  <si>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</si>
  <si>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</si>
  <si>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</si>
  <si>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</si>
  <si>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</si>
  <si>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</si>
  <si>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</si>
  <si>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</si>
  <si>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</si>
  <si>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</si>
  <si>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</si>
  <si>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</si>
  <si>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</si>
  <si>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</si>
  <si>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</si>
  <si>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</si>
  <si>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</si>
  <si>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</si>
  <si>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</si>
  <si>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</si>
  <si>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</si>
  <si>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</si>
  <si>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</si>
  <si>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</si>
  <si>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</si>
  <si>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</si>
  <si>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</si>
  <si>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</si>
  <si>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</si>
  <si>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</si>
  <si>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</si>
  <si>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</si>
  <si>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</si>
  <si>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</si>
  <si>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</si>
  <si>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</si>
  <si>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</si>
  <si>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</si>
  <si>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</si>
  <si>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</si>
  <si>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</si>
  <si>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</si>
  <si>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</si>
  <si>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</si>
  <si>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</si>
  <si>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</si>
  <si>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</si>
  <si>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</si>
  <si>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</si>
  <si>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</si>
  <si>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</si>
  <si>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</si>
  <si>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</si>
  <si>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</si>
  <si>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</si>
  <si>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</si>
  <si>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</si>
  <si>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</si>
  <si>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</si>
  <si>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</si>
  <si>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</si>
  <si>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</si>
  <si>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</si>
  <si>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</si>
  <si>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</si>
  <si>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</si>
  <si>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</si>
  <si>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</si>
  <si>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</si>
  <si>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</si>
  <si>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</si>
  <si>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</si>
  <si>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</si>
  <si>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</si>
  <si>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</si>
  <si>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</si>
  <si>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</si>
  <si>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</si>
  <si>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</si>
  <si>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</si>
  <si>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</si>
  <si>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</si>
  <si>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</si>
  <si>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</si>
  <si>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</si>
  <si>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</si>
  <si>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</si>
  <si>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</si>
  <si>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</si>
  <si>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</si>
  <si>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</si>
  <si>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</si>
  <si>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</si>
  <si>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</si>
  <si>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</si>
  <si>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</si>
  <si>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</si>
  <si>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</si>
  <si>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</si>
  <si>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</si>
  <si>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</si>
  <si>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</si>
  <si>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</si>
  <si>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</si>
  <si>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</si>
  <si>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</si>
  <si>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</si>
  <si>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</si>
  <si>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</si>
  <si>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</si>
  <si>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</si>
  <si>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</si>
  <si>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</si>
  <si>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</si>
  <si>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</si>
  <si>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</si>
  <si>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</si>
  <si>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</si>
  <si>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</si>
  <si>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</si>
  <si>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</si>
  <si>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</si>
  <si>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</si>
  <si>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</si>
  <si>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</si>
  <si>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</si>
  <si>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</si>
  <si>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</si>
  <si>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</si>
  <si>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</si>
  <si>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</si>
  <si>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</si>
  <si>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</si>
  <si>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</si>
  <si>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</si>
  <si>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</si>
  <si>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</si>
  <si>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</si>
  <si>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</si>
  <si>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</si>
  <si>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</si>
  <si>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</si>
  <si>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</si>
  <si>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</si>
  <si>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</si>
  <si>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</si>
  <si>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</si>
  <si>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</si>
  <si>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</si>
  <si>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</si>
  <si>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</si>
  <si>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</si>
  <si>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</si>
  <si>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</si>
  <si>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</si>
  <si>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</si>
  <si>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</si>
  <si>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</si>
  <si>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</si>
  <si>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</si>
  <si>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</si>
  <si>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</si>
  <si>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</si>
  <si>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</si>
  <si>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</si>
  <si>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</si>
  <si>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</si>
  <si>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</si>
  <si>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</si>
  <si>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</si>
  <si>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</si>
  <si>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</si>
  <si>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</si>
  <si>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</si>
  <si>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</si>
  <si>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</si>
  <si>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</si>
  <si>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</si>
  <si>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</si>
  <si>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</si>
  <si>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</si>
  <si>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</si>
  <si>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</si>
  <si>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</si>
  <si>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</si>
  <si>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</si>
  <si>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</si>
  <si>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</si>
  <si>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</si>
  <si>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</si>
  <si>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</si>
  <si>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</si>
  <si>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</si>
  <si>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</si>
  <si>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</si>
  <si>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</si>
  <si>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</si>
  <si>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</si>
  <si>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</si>
  <si>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</si>
  <si>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</si>
  <si>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</si>
  <si>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</si>
  <si>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</si>
  <si>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</si>
  <si>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</si>
  <si>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</si>
  <si>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</si>
  <si>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</si>
  <si>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</si>
  <si>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</si>
  <si>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</si>
  <si>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</si>
  <si>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</si>
  <si>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</si>
  <si>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</si>
  <si>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</si>
  <si>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</si>
  <si>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</si>
  <si>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</si>
  <si>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</si>
  <si>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</si>
  <si>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</si>
  <si>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</si>
  <si>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</si>
  <si>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</si>
  <si>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</si>
  <si>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</si>
  <si>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</si>
  <si>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</si>
  <si>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</si>
  <si>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</si>
  <si>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</si>
  <si>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</si>
  <si>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</si>
  <si>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</si>
  <si>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</si>
  <si>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</si>
  <si>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</si>
  <si>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</si>
  <si>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</si>
  <si>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</si>
  <si>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</si>
  <si>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</si>
  <si>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</si>
  <si>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</si>
  <si>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</si>
  <si>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</si>
  <si>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</si>
  <si>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</si>
  <si>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aggregated</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</si>
  <si>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</si>
  <si>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</si>
  <si>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</si>
  <si>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</si>
  <si>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</si>
  <si>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</si>
  <si>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</si>
  <si>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</si>
  <si>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</si>
  <si>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</si>
  <si>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</si>
  <si>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</si>
  <si>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</si>
  <si>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</si>
  <si>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</si>
  <si>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</si>
  <si>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</si>
  <si>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</si>
  <si>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</si>
  <si>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</si>
  <si>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</si>
  <si>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</si>
  <si>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</si>
  <si>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</si>
  <si>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</si>
  <si>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</si>
  <si>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</si>
  <si>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</si>
  <si>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</si>
  <si>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</si>
  <si>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Bristol-Myers Squibb Company, Clinical Pharmacology and Biopharmaceutics Review, Application number 21-567, 2002, Protocol AI424-001, page 51</t>
  </si>
  <si>
    <t>https://www.accessdata.fda.gov/drugsatfda_docs/nda/2003/21-567_Reyataz_BioPharmr_P1.pdf</t>
  </si>
  <si>
    <t>AI424-001, 100 mg</t>
  </si>
  <si>
    <t>PK profile shown on p. 51</t>
  </si>
  <si>
    <t>capsule</t>
  </si>
  <si>
    <t>Healthy, white subjects</t>
  </si>
  <si>
    <t>AI424-001, 300 mg</t>
  </si>
  <si>
    <t>AI424-001, 600 mg</t>
  </si>
  <si>
    <t>AI424-001, 900 mg</t>
  </si>
  <si>
    <t>AI424-001, 1200 mg</t>
  </si>
  <si>
    <t>Bristol-Myers Squibb Company, Clinical Pharmacology and Biopharmaceutics Review, Application number 21-567, 2002, Protocol AI424-040, page 64</t>
  </si>
  <si>
    <t>https://www.accessdata.fda.gov/drugsatfda_docs/nda/2003/21-567_Reyataz_BioPharmr_P2.pdf</t>
  </si>
  <si>
    <t>AI424-040, 200 mg</t>
  </si>
  <si>
    <t>PK profile shown on p. 64</t>
  </si>
  <si>
    <t>Light meal ingested 5 min prior to drug administration</t>
  </si>
  <si>
    <t>AI424-040, 400 mg</t>
  </si>
  <si>
    <t>AI424-040, 800 mg</t>
  </si>
  <si>
    <t>Bristol-Myers Squibb Company, Clinical Pharmacology and Biopharmaceutics Review, Application number 21-567, 2002, Protocol AI424-002, page 55</t>
  </si>
  <si>
    <t>AI424-002, 100 mg</t>
  </si>
  <si>
    <t>PK profile shown on p. 56, BID</t>
  </si>
  <si>
    <t>0-12-24-36-48-60-72-84-96-108-120-132-144-156-168-180-192-204-216-228-240-252-264-276-288-300-312</t>
  </si>
  <si>
    <t>AI424-002, 200 mg</t>
  </si>
  <si>
    <t>Bristol-Myers Squibb Company, Clinical Pharmacology and Biopharmaceutics Review, Application number 21-567, 2002, Protocol AI424-014, page 77</t>
  </si>
  <si>
    <t>AI424-014, Young Females</t>
  </si>
  <si>
    <t>PK profile shown on p. 78</t>
  </si>
  <si>
    <t>AI424-014, Young Males</t>
  </si>
  <si>
    <t>Bristol-Myers Squibb Company, Clinical Pharmacology and Biopharmaceutics Review, Application number 21-567, 2002, Proocol AI424-015, page 81</t>
  </si>
  <si>
    <t>AI424-015, Normal subjects</t>
  </si>
  <si>
    <t>PK profile shown on p. 84</t>
  </si>
  <si>
    <t>Low fed breakfast</t>
  </si>
  <si>
    <t>Bristol-Myers Squibb Company, Clinical Pharmacology and Biopharmaceutics Review, Application number 21-567, 2002, Protocol AI424-004, page 94</t>
  </si>
  <si>
    <t>AI424-004, Treatment A</t>
  </si>
  <si>
    <t>PK profile shown on p. 95</t>
  </si>
  <si>
    <t>Iwamoto 2008</t>
  </si>
  <si>
    <t>https://www.ncbi.nlm.nih.gov/pubmed/18513146</t>
  </si>
  <si>
    <t>Study I, Period 1 (single oral dose of 100 mg raltegravir)</t>
  </si>
  <si>
    <t>Healthy Hispanic male subjects</t>
  </si>
  <si>
    <t>Study I, Period 2 (single oral dose of 100 mg raltegravir with multiple doses of 400 mg atazanavir)</t>
  </si>
  <si>
    <t>Neely 2010</t>
  </si>
  <si>
    <t>https://www.ncbi.nlm.nih.gov/pubmed/20823282</t>
  </si>
  <si>
    <t>Study arm A (Raltegravir 400mg twice daily)</t>
  </si>
  <si>
    <t>0-12-24-36-48-60-72-84-96-108-120-132-144-156-168</t>
  </si>
  <si>
    <t>Semifasted</t>
  </si>
  <si>
    <t>participants were instructed to take all study medications in a semifasted state at least 1 h prior to or 2 h after eating</t>
  </si>
  <si>
    <t>Study arm B (Raltegravir 400mg + Atazanavir 400 mg once daily)</t>
  </si>
  <si>
    <t>0-24-48-72-96-120-144-168</t>
  </si>
  <si>
    <t>Healthy subjects; one study subject dropped out; the demographic characteristics given here refer to all 20 study subjects initially enrolled.</t>
  </si>
  <si>
    <t>Krishna 2016</t>
  </si>
  <si>
    <t>https://www.ncbi.nlm.nih.gov/pubmed/27696440</t>
  </si>
  <si>
    <t>Period 1, Day 1 (single oral dose of 1200 mg raltegravir)</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</si>
  <si>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</si>
  <si>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</si>
  <si>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Period 2, Day 7 (single oral dose of 1200 mg raltegravir with multiple oral QD doses of 400 mg atazanavir)</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</si>
  <si>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</si>
  <si>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</si>
  <si>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</si>
  <si>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</si>
  <si>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108-120-132-144-156-168-180-192-204-216-228-240-252-264</t>
  </si>
  <si>
    <t>Drugs were administered within 5 min of completing a light meal (277 kcal)</t>
  </si>
  <si>
    <t>Healthy subjects; 10 White, 10 Black, and 1 Asian subject</t>
  </si>
  <si>
    <t>Atazanvir 300 mg twice daily plus raltegravir 400 mg twice daily</t>
  </si>
  <si>
    <t>276-288-300-312-324-336-348-360-372-384-396-408-420-432-444-456-468-480-492-504-516-528-540-552-564-576-588-600</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</si>
  <si>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</si>
  <si>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</si>
  <si>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</si>
  <si>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</si>
  <si>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</si>
  <si>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</si>
  <si>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</si>
  <si>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</si>
  <si>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</si>
  <si>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</si>
  <si>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</si>
  <si>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Bristol-Myers Squibb Company, Clinical Pharmacology and Biopharmaceutics Review, Application number 21-567, Protocol AI424-028, 2002, page 128</t>
  </si>
  <si>
    <t>https://www.accessdata.fda.gov/drugsatfda_docs/nda/2003/21-567_Reyataz_BioPharmr_P3.pdf</t>
  </si>
  <si>
    <t>AI424-028, A-Day 6</t>
  </si>
  <si>
    <t>PK profile shown on p. 129, upper panel</t>
  </si>
  <si>
    <t>200 mg capsules (Batch #C99274)</t>
  </si>
  <si>
    <t>All doses of study drugs were given within 5 min of a light meal</t>
  </si>
  <si>
    <t>AI424-028, B-Day 6</t>
  </si>
  <si>
    <t>AI424-028, C-Day 6</t>
  </si>
  <si>
    <t>PK profile shown on p. 129, lower panel</t>
  </si>
  <si>
    <t>AI424-028, D-Day 6</t>
  </si>
  <si>
    <t>Bristol-Myers Squibb Company, Clinical Pharmacology and Biopharmaceutics Review, Application number 21-567, Protocol AI424-056, 2002, page 134</t>
  </si>
  <si>
    <t>AI424-056, Atazanavir without ritonavir, Day 10</t>
  </si>
  <si>
    <t>PK profile shown on p. 135</t>
  </si>
  <si>
    <t>0-24-48-72-96-120-144-168-192-216</t>
  </si>
  <si>
    <t>100 mg capsules (Batch #C99178)</t>
  </si>
  <si>
    <t>All doses were given within 5 min after a standard light meal</t>
  </si>
  <si>
    <t>Bristol-Myers Squibb Company, Clinical Pharmacology and Biopharmaceutics Review, Application number 21-567, Protocol AI424-056, 2002, page 178</t>
  </si>
  <si>
    <t>https://www.accessdata.fda.gov/drugsatfda_docs/nda/2003/21-567_Reyataz_BioPharmr_P4.pdf</t>
  </si>
  <si>
    <t>AI424-076, 400mg</t>
  </si>
  <si>
    <t>PK profile shown on p. 179</t>
  </si>
  <si>
    <t>200 mg capsules (Batch #N00024)</t>
  </si>
  <si>
    <t>All doses were given within 5 minutes after each subject consumed a light meal</t>
  </si>
  <si>
    <t>AI424-076, 800mg</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</si>
  <si>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</si>
  <si>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</si>
  <si>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</si>
  <si>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</si>
  <si>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</si>
  <si>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</si>
  <si>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</si>
  <si>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</si>
  <si>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</si>
  <si>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</si>
  <si>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Geom. mean</t>
  </si>
  <si>
    <t>1.47-2.02</t>
  </si>
  <si>
    <t>1.11-2.12</t>
  </si>
  <si>
    <t>0-24-48-72-96-120-144-168-192</t>
  </si>
  <si>
    <t>MD QD</t>
  </si>
  <si>
    <t>AUCR is ratio of reported CL/F in steady state</t>
  </si>
  <si>
    <t>1.34-2.10</t>
  </si>
  <si>
    <t>1.01-1.33</t>
  </si>
  <si>
    <t>standard moderate-fat breakfast</t>
  </si>
  <si>
    <t>1.135-2.081</t>
  </si>
  <si>
    <t>CV</t>
  </si>
  <si>
    <t>0.990-1.964</t>
  </si>
  <si>
    <t>Atazanavir sulfate</t>
  </si>
  <si>
    <t>Reyataz®; Bristol-Myers Squibb</t>
  </si>
  <si>
    <t>light meal (277 kcal)</t>
  </si>
  <si>
    <t>Raltegravir, Atazanavir-Raltegravir-DDI</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</si>
</sst>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 _€_-;\-* #,##0.00\ _€_-;_-* &quot;-&quot;??\ _€_-;_-@_-"/>
    <numFmt numFmtId="165" formatCode="0.0"/>
    <numFmt numFmtId="166" formatCode="0.000000"/>
  </numFmts>
  <fonts count="38"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1">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cellStyleXfs>
  <cellXfs count="25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 fontId="7" fillId="0" borderId="0" xfId="0" applyNumberFormat="1" applyFont="1" applyAlignment="1">
      <alignment horizontal="left"/>
    </xf>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1">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2" xfId="11"/>
    <cellStyle name="Erklärender Text 3" xfId="67"/>
    <cellStyle name="Erklärender Text 3 2" xfId="87"/>
    <cellStyle name="Erklärender Text 4" xfId="95"/>
    <cellStyle name="Erklärender Text 5" xfId="191"/>
    <cellStyle name="Explanatory Text" xfId="1" builtinId="53"/>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xfId="0" builtinId="0"/>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Title"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8527290"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vmlDrawing" Target="../drawings/vmlDrawing1.vm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40" Type="http://schemas.openxmlformats.org/officeDocument/2006/relationships/hyperlink" Target="http://www.ncbi.nlm.nih.gov/pubmed/6138080" TargetMode="External"/><Relationship Id="rId261" Type="http://schemas.openxmlformats.org/officeDocument/2006/relationships/hyperlink" Target="https://www.ncbi.nlm.nih.gov/pubmed/9661037" TargetMode="External"/><Relationship Id="rId478" Type="http://schemas.openxmlformats.org/officeDocument/2006/relationships/hyperlink" Target="http://www.ncbi.nlm.nih.gov/pubmed/4087830"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35" Type="http://schemas.openxmlformats.org/officeDocument/2006/relationships/hyperlink" Target="https://www.ncbi.nlm.nih.gov/pubmed/2860931" TargetMode="External"/><Relationship Id="rId56" Type="http://schemas.openxmlformats.org/officeDocument/2006/relationships/hyperlink" Target="https://www.ncbi.nlm.nih.gov/pubmed/9663178"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17" Type="http://schemas.openxmlformats.org/officeDocument/2006/relationships/hyperlink" Target="https://www.ncbi.nlm.nih.gov/pubmed/16982783" TargetMode="External"/><Relationship Id="rId338" Type="http://schemas.openxmlformats.org/officeDocument/2006/relationships/hyperlink" Target="https://www.ncbi.nlm.nih.gov/pubmed/6473487" TargetMode="External"/><Relationship Id="rId359" Type="http://schemas.openxmlformats.org/officeDocument/2006/relationships/hyperlink" Target="https://www.ncbi.nlm.nih.gov/pubmed/8549036" TargetMode="External"/><Relationship Id="rId503" Type="http://schemas.openxmlformats.org/officeDocument/2006/relationships/hyperlink" Target="https://www.ncbi.nlm.nih.gov/pubmed/11851636" TargetMode="External"/><Relationship Id="rId8" Type="http://schemas.openxmlformats.org/officeDocument/2006/relationships/hyperlink" Target="https://www.accessdata.fda.gov/drugsatfda_docs/label/2013/050420s075,050627s014lbl.pdf"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42" Type="http://schemas.openxmlformats.org/officeDocument/2006/relationships/hyperlink" Target="https://www.ncbi.nlm.nih.gov/pubmed/1531117" TargetMode="External"/><Relationship Id="rId163" Type="http://schemas.openxmlformats.org/officeDocument/2006/relationships/hyperlink" Target="https://www.ncbi.nlm.nih.gov/pubmed/9545149" TargetMode="External"/><Relationship Id="rId184" Type="http://schemas.openxmlformats.org/officeDocument/2006/relationships/hyperlink" Target="https://www.ncbi.nlm.nih.gov/pubmed/15536460"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26" Type="http://schemas.openxmlformats.org/officeDocument/2006/relationships/hyperlink" Target="https://www.ncbi.nlm.nih.gov/pubmed/16432272" TargetMode="External"/><Relationship Id="rId447" Type="http://schemas.openxmlformats.org/officeDocument/2006/relationships/hyperlink" Target="https://www.ncbi.nlm.nih.gov/pubmed/21562488" TargetMode="External"/><Relationship Id="rId230" Type="http://schemas.openxmlformats.org/officeDocument/2006/relationships/hyperlink" Target="https://www.ncbi.nlm.nih.gov/pubmed/6117393" TargetMode="External"/><Relationship Id="rId251" Type="http://schemas.openxmlformats.org/officeDocument/2006/relationships/hyperlink" Target="http://www.ncbi.nlm.nih.gov/pubmed/6138080" TargetMode="External"/><Relationship Id="rId468" Type="http://schemas.openxmlformats.org/officeDocument/2006/relationships/hyperlink" Target="https://www.ncbi.nlm.nih.gov/pubmed/17365992" TargetMode="External"/><Relationship Id="rId489" Type="http://schemas.openxmlformats.org/officeDocument/2006/relationships/hyperlink" Target="https://www.ncbi.nlm.nih.gov/pubmed/9925057"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comments" Target="../comments1.xml"/><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printerSettings" Target="../printerSettings/printerSettings1.bin"/><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852729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596"/>
  <sheetViews>
    <sheetView zoomScaleNormal="100" workbookViewId="0">
      <pane xSplit="5" ySplit="2" topLeftCell="F541" activePane="bottomRight" state="frozen"/>
      <selection pane="topRight" activeCell="E1" sqref="E1"/>
      <selection pane="bottomLeft" activeCell="A3" sqref="A3"/>
      <selection pane="bottomRight" activeCell="A555" sqref="A555:A567"/>
    </sheetView>
  </sheetViews>
  <sheetFormatPr defaultColWidth="8.69921875" defaultRowHeight="13.2" x14ac:dyDescent="0.25"/>
  <cols>
    <col min="1" max="1" width="4.69921875" style="91" bestFit="1" customWidth="1"/>
    <col min="2" max="2" width="16.3984375" style="233" customWidth="1"/>
    <col min="3" max="3" width="40.59765625" style="233" customWidth="1"/>
    <col min="4" max="4" width="38.09765625" style="233" bestFit="1" customWidth="1"/>
    <col min="5" max="5" width="18" style="3" bestFit="1" customWidth="1"/>
    <col min="6" max="6" width="13.8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16.09765625" style="25" bestFit="1" customWidth="1"/>
    <col min="23" max="23" width="40.09765625" style="65" bestFit="1" customWidth="1"/>
    <col min="24" max="24" width="38.59765625" style="106" bestFit="1" customWidth="1"/>
    <col min="25" max="25" width="22.5" style="25" bestFit="1"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11.8984375" style="2" customWidth="1"/>
    <col min="72" max="72" width="24.19921875" style="2" customWidth="1"/>
    <col min="73" max="73" width="80.19921875" style="2" bestFit="1" customWidth="1"/>
    <col min="74" max="16384" width="8.69921875" style="2"/>
  </cols>
  <sheetData>
    <row r="1" spans="1:72" ht="14.25" x14ac:dyDescent="0.2">
      <c r="E1" s="125"/>
      <c r="F1" s="250" t="s">
        <v>0</v>
      </c>
      <c r="G1" s="250"/>
      <c r="H1" s="250"/>
      <c r="I1" s="250"/>
      <c r="J1" s="251" t="s">
        <v>1</v>
      </c>
      <c r="K1" s="251"/>
      <c r="L1" s="251"/>
      <c r="M1" s="251"/>
      <c r="N1" s="251"/>
      <c r="O1" s="251"/>
      <c r="P1" s="251"/>
      <c r="Q1" s="252" t="s">
        <v>2</v>
      </c>
      <c r="R1" s="252"/>
      <c r="S1" s="252"/>
      <c r="T1" s="252"/>
      <c r="U1" s="227"/>
      <c r="V1" s="253" t="s">
        <v>3</v>
      </c>
      <c r="W1" s="253"/>
      <c r="X1" s="253"/>
      <c r="Y1" s="253"/>
      <c r="Z1" s="169"/>
      <c r="AA1" s="4" t="s">
        <v>4</v>
      </c>
      <c r="AB1" s="4" t="s">
        <v>5</v>
      </c>
      <c r="AC1" s="254" t="s">
        <v>6</v>
      </c>
      <c r="AD1" s="254"/>
      <c r="AE1" s="254"/>
      <c r="AF1" s="254"/>
      <c r="AG1" s="254"/>
      <c r="AH1" s="254"/>
      <c r="AI1" s="254"/>
      <c r="AJ1" s="254"/>
      <c r="AK1" s="255" t="s">
        <v>7</v>
      </c>
      <c r="AL1" s="255"/>
      <c r="AM1" s="255"/>
      <c r="AN1" s="255"/>
      <c r="AO1" s="255"/>
      <c r="AP1" s="255"/>
      <c r="AQ1" s="255"/>
      <c r="AR1" s="255"/>
      <c r="AS1" s="254" t="s">
        <v>8</v>
      </c>
      <c r="AT1" s="254"/>
      <c r="AU1" s="254"/>
      <c r="AV1" s="254"/>
      <c r="AW1" s="254"/>
      <c r="AX1" s="254"/>
      <c r="AY1" s="254"/>
      <c r="AZ1" s="254"/>
      <c r="BA1" s="255" t="s">
        <v>9</v>
      </c>
      <c r="BB1" s="255"/>
      <c r="BC1" s="255"/>
      <c r="BD1" s="255"/>
      <c r="BE1" s="255"/>
      <c r="BF1" s="255"/>
      <c r="BG1" s="255"/>
      <c r="BH1" s="255"/>
      <c r="BI1" s="254" t="s">
        <v>10</v>
      </c>
      <c r="BJ1" s="254"/>
      <c r="BK1" s="254"/>
      <c r="BL1" s="254"/>
      <c r="BM1" s="254"/>
      <c r="BN1" s="254"/>
      <c r="BO1" s="254"/>
      <c r="BP1" s="254"/>
      <c r="BQ1" s="166"/>
      <c r="BR1" s="165"/>
      <c r="BS1" s="124"/>
      <c r="BT1" s="174"/>
    </row>
    <row r="2" spans="1:72" ht="12.75"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customHeight="1" x14ac:dyDescent="0.25">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customHeight="1" x14ac:dyDescent="0.25">
      <c r="A74" s="92">
        <v>112</v>
      </c>
      <c r="B74" s="235" t="s">
        <v>218</v>
      </c>
      <c r="C74" s="236"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customHeight="1" x14ac:dyDescent="0.25">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customHeight="1" x14ac:dyDescent="0.25">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customHeight="1" x14ac:dyDescent="0.25">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customHeight="1" x14ac:dyDescent="0.25">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customHeight="1" x14ac:dyDescent="0.25">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customHeight="1" x14ac:dyDescent="0.25">
      <c r="A80" s="92">
        <v>121</v>
      </c>
      <c r="B80" s="235" t="s">
        <v>231</v>
      </c>
      <c r="C80" s="236" t="s">
        <v>232</v>
      </c>
      <c r="D80" s="235" t="s">
        <v>183</v>
      </c>
      <c r="E80" s="125" t="s">
        <v>213</v>
      </c>
      <c r="F80" s="181" t="s">
        <v>233</v>
      </c>
      <c r="G80" s="181" t="s">
        <v>56</v>
      </c>
      <c r="H80" s="181" t="s">
        <v>234</v>
      </c>
      <c r="I80" s="181" t="s">
        <v>235</v>
      </c>
      <c r="J80" s="178">
        <v>15</v>
      </c>
      <c r="K80" s="249"/>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customHeight="1" x14ac:dyDescent="0.25">
      <c r="A81" s="92">
        <v>122</v>
      </c>
      <c r="B81" s="235" t="s">
        <v>231</v>
      </c>
      <c r="C81" s="236" t="s">
        <v>232</v>
      </c>
      <c r="D81" s="235" t="s">
        <v>183</v>
      </c>
      <c r="E81" s="125" t="s">
        <v>213</v>
      </c>
      <c r="F81" s="181" t="s">
        <v>233</v>
      </c>
      <c r="G81" s="181" t="s">
        <v>56</v>
      </c>
      <c r="H81" s="181" t="s">
        <v>234</v>
      </c>
      <c r="I81" s="181" t="s">
        <v>235</v>
      </c>
      <c r="J81" s="178">
        <v>15</v>
      </c>
      <c r="K81" s="249"/>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customHeight="1" x14ac:dyDescent="0.25">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customHeight="1" x14ac:dyDescent="0.25">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customHeight="1" x14ac:dyDescent="0.25">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customHeight="1" x14ac:dyDescent="0.25">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customHeight="1" x14ac:dyDescent="0.25">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customHeight="1" x14ac:dyDescent="0.25">
      <c r="A115" s="92">
        <v>194</v>
      </c>
      <c r="B115" s="235" t="s">
        <v>301</v>
      </c>
      <c r="C115" s="236" t="s">
        <v>302</v>
      </c>
      <c r="D115" s="235" t="s">
        <v>303</v>
      </c>
      <c r="E115" s="125" t="s">
        <v>213</v>
      </c>
      <c r="F115" s="181" t="s">
        <v>103</v>
      </c>
      <c r="G115" s="181" t="s">
        <v>76</v>
      </c>
      <c r="H115" s="181" t="s">
        <v>185</v>
      </c>
      <c r="I115" s="181"/>
      <c r="J115" s="178">
        <v>1.94</v>
      </c>
      <c r="K115" s="249"/>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customHeight="1" x14ac:dyDescent="0.25">
      <c r="A116" s="92">
        <v>195</v>
      </c>
      <c r="B116" s="235" t="s">
        <v>301</v>
      </c>
      <c r="C116" s="236" t="s">
        <v>302</v>
      </c>
      <c r="D116" s="235" t="s">
        <v>307</v>
      </c>
      <c r="E116" s="125" t="s">
        <v>213</v>
      </c>
      <c r="F116" s="181" t="s">
        <v>103</v>
      </c>
      <c r="G116" s="181" t="s">
        <v>76</v>
      </c>
      <c r="H116" s="181" t="s">
        <v>185</v>
      </c>
      <c r="I116" s="181"/>
      <c r="J116" s="178">
        <v>1.88</v>
      </c>
      <c r="K116" s="249"/>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customHeight="1" x14ac:dyDescent="0.25">
      <c r="A117" s="92">
        <v>196</v>
      </c>
      <c r="B117" s="235" t="s">
        <v>301</v>
      </c>
      <c r="C117" s="236" t="s">
        <v>302</v>
      </c>
      <c r="D117" s="235" t="s">
        <v>308</v>
      </c>
      <c r="E117" s="125" t="s">
        <v>213</v>
      </c>
      <c r="F117" s="181" t="s">
        <v>103</v>
      </c>
      <c r="G117" s="181" t="s">
        <v>76</v>
      </c>
      <c r="H117" s="181" t="s">
        <v>185</v>
      </c>
      <c r="I117" s="181"/>
      <c r="J117" s="178">
        <v>3.54</v>
      </c>
      <c r="K117" s="249"/>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customHeight="1" x14ac:dyDescent="0.25">
      <c r="A118" s="92">
        <v>197</v>
      </c>
      <c r="B118" s="235" t="s">
        <v>301</v>
      </c>
      <c r="C118" s="236" t="s">
        <v>302</v>
      </c>
      <c r="D118" s="235" t="s">
        <v>309</v>
      </c>
      <c r="E118" s="125" t="s">
        <v>213</v>
      </c>
      <c r="F118" s="181" t="s">
        <v>103</v>
      </c>
      <c r="G118" s="181" t="s">
        <v>76</v>
      </c>
      <c r="H118" s="181" t="s">
        <v>185</v>
      </c>
      <c r="I118" s="181"/>
      <c r="J118" s="178">
        <v>2.81</v>
      </c>
      <c r="K118" s="249"/>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customHeight="1" x14ac:dyDescent="0.25">
      <c r="A119" s="92">
        <v>198</v>
      </c>
      <c r="B119" s="235" t="s">
        <v>301</v>
      </c>
      <c r="C119" s="236" t="s">
        <v>302</v>
      </c>
      <c r="D119" s="235" t="s">
        <v>310</v>
      </c>
      <c r="E119" s="125" t="s">
        <v>213</v>
      </c>
      <c r="F119" s="181" t="s">
        <v>103</v>
      </c>
      <c r="G119" s="181" t="s">
        <v>76</v>
      </c>
      <c r="H119" s="181" t="s">
        <v>185</v>
      </c>
      <c r="I119" s="181"/>
      <c r="J119" s="178">
        <v>1.97</v>
      </c>
      <c r="K119" s="249"/>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customHeight="1" x14ac:dyDescent="0.25">
      <c r="A120" s="92">
        <v>199</v>
      </c>
      <c r="B120" s="235" t="s">
        <v>301</v>
      </c>
      <c r="C120" s="236" t="s">
        <v>302</v>
      </c>
      <c r="D120" s="235" t="s">
        <v>311</v>
      </c>
      <c r="E120" s="125" t="s">
        <v>213</v>
      </c>
      <c r="F120" s="181" t="s">
        <v>103</v>
      </c>
      <c r="G120" s="181" t="s">
        <v>76</v>
      </c>
      <c r="H120" s="181" t="s">
        <v>185</v>
      </c>
      <c r="I120" s="181"/>
      <c r="J120" s="178">
        <v>2</v>
      </c>
      <c r="K120" s="249"/>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customHeight="1" x14ac:dyDescent="0.25">
      <c r="A121" s="92">
        <v>200</v>
      </c>
      <c r="B121" s="235" t="s">
        <v>301</v>
      </c>
      <c r="C121" s="236" t="s">
        <v>302</v>
      </c>
      <c r="D121" s="235" t="s">
        <v>312</v>
      </c>
      <c r="E121" s="125" t="s">
        <v>213</v>
      </c>
      <c r="F121" s="181" t="s">
        <v>103</v>
      </c>
      <c r="G121" s="181" t="s">
        <v>76</v>
      </c>
      <c r="H121" s="181" t="s">
        <v>185</v>
      </c>
      <c r="I121" s="181"/>
      <c r="J121" s="178">
        <v>2.63</v>
      </c>
      <c r="K121" s="249"/>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customHeight="1" x14ac:dyDescent="0.25">
      <c r="A122" s="92">
        <v>201</v>
      </c>
      <c r="B122" s="235" t="s">
        <v>301</v>
      </c>
      <c r="C122" s="236" t="s">
        <v>302</v>
      </c>
      <c r="D122" s="235" t="s">
        <v>313</v>
      </c>
      <c r="E122" s="125" t="s">
        <v>213</v>
      </c>
      <c r="F122" s="181" t="s">
        <v>103</v>
      </c>
      <c r="G122" s="181" t="s">
        <v>76</v>
      </c>
      <c r="H122" s="181" t="s">
        <v>185</v>
      </c>
      <c r="I122" s="181"/>
      <c r="J122" s="178">
        <v>3.14</v>
      </c>
      <c r="K122" s="249"/>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customHeight="1" x14ac:dyDescent="0.25">
      <c r="A123" s="92">
        <v>202</v>
      </c>
      <c r="B123" s="235" t="s">
        <v>301</v>
      </c>
      <c r="C123" s="236" t="s">
        <v>302</v>
      </c>
      <c r="D123" s="235" t="s">
        <v>314</v>
      </c>
      <c r="E123" s="125" t="s">
        <v>213</v>
      </c>
      <c r="F123" s="181" t="s">
        <v>103</v>
      </c>
      <c r="G123" s="181" t="s">
        <v>76</v>
      </c>
      <c r="H123" s="181" t="s">
        <v>185</v>
      </c>
      <c r="I123" s="181"/>
      <c r="J123" s="178">
        <v>1.95</v>
      </c>
      <c r="K123" s="249"/>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customHeight="1" x14ac:dyDescent="0.25">
      <c r="A124" s="92">
        <v>203</v>
      </c>
      <c r="B124" s="235" t="s">
        <v>301</v>
      </c>
      <c r="C124" s="236" t="s">
        <v>302</v>
      </c>
      <c r="D124" s="235" t="s">
        <v>315</v>
      </c>
      <c r="E124" s="125" t="s">
        <v>213</v>
      </c>
      <c r="F124" s="181" t="s">
        <v>103</v>
      </c>
      <c r="G124" s="181" t="s">
        <v>76</v>
      </c>
      <c r="H124" s="181" t="s">
        <v>185</v>
      </c>
      <c r="I124" s="181"/>
      <c r="J124" s="178">
        <v>3.08</v>
      </c>
      <c r="K124" s="249"/>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customHeight="1" x14ac:dyDescent="0.25">
      <c r="A125" s="92">
        <v>204</v>
      </c>
      <c r="B125" s="235" t="s">
        <v>301</v>
      </c>
      <c r="C125" s="236" t="s">
        <v>302</v>
      </c>
      <c r="D125" s="235" t="s">
        <v>316</v>
      </c>
      <c r="E125" s="125" t="s">
        <v>213</v>
      </c>
      <c r="F125" s="181" t="s">
        <v>103</v>
      </c>
      <c r="G125" s="181" t="s">
        <v>76</v>
      </c>
      <c r="H125" s="181" t="s">
        <v>185</v>
      </c>
      <c r="I125" s="181"/>
      <c r="J125" s="178">
        <v>3.13</v>
      </c>
      <c r="K125" s="249"/>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customHeight="1" x14ac:dyDescent="0.25">
      <c r="A126" s="92">
        <v>205</v>
      </c>
      <c r="B126" s="235" t="s">
        <v>301</v>
      </c>
      <c r="C126" s="236" t="s">
        <v>302</v>
      </c>
      <c r="D126" s="235" t="s">
        <v>317</v>
      </c>
      <c r="E126" s="125" t="s">
        <v>213</v>
      </c>
      <c r="F126" s="181" t="s">
        <v>103</v>
      </c>
      <c r="G126" s="181" t="s">
        <v>76</v>
      </c>
      <c r="H126" s="181" t="s">
        <v>185</v>
      </c>
      <c r="I126" s="181"/>
      <c r="J126" s="178">
        <v>2</v>
      </c>
      <c r="K126" s="249"/>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customHeight="1" x14ac:dyDescent="0.25">
      <c r="A127" s="92">
        <v>206</v>
      </c>
      <c r="B127" s="235" t="s">
        <v>301</v>
      </c>
      <c r="C127" s="236" t="s">
        <v>302</v>
      </c>
      <c r="D127" s="235" t="s">
        <v>318</v>
      </c>
      <c r="E127" s="125" t="s">
        <v>213</v>
      </c>
      <c r="F127" s="181" t="s">
        <v>103</v>
      </c>
      <c r="G127" s="181" t="s">
        <v>76</v>
      </c>
      <c r="H127" s="181" t="s">
        <v>185</v>
      </c>
      <c r="I127" s="181"/>
      <c r="J127" s="178">
        <v>2.94</v>
      </c>
      <c r="K127" s="249"/>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customHeight="1" x14ac:dyDescent="0.25">
      <c r="A128" s="92">
        <v>207</v>
      </c>
      <c r="B128" s="235" t="s">
        <v>301</v>
      </c>
      <c r="C128" s="236" t="s">
        <v>302</v>
      </c>
      <c r="D128" s="235" t="s">
        <v>319</v>
      </c>
      <c r="E128" s="125" t="s">
        <v>213</v>
      </c>
      <c r="F128" s="181" t="s">
        <v>103</v>
      </c>
      <c r="G128" s="181" t="s">
        <v>76</v>
      </c>
      <c r="H128" s="181" t="s">
        <v>185</v>
      </c>
      <c r="I128" s="181"/>
      <c r="J128" s="178">
        <v>2.9</v>
      </c>
      <c r="K128" s="249"/>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customHeight="1" x14ac:dyDescent="0.25">
      <c r="A129" s="92">
        <v>208</v>
      </c>
      <c r="B129" s="235" t="s">
        <v>301</v>
      </c>
      <c r="C129" s="236" t="s">
        <v>302</v>
      </c>
      <c r="D129" s="235" t="s">
        <v>320</v>
      </c>
      <c r="E129" s="125" t="s">
        <v>213</v>
      </c>
      <c r="F129" s="181" t="s">
        <v>103</v>
      </c>
      <c r="G129" s="181" t="s">
        <v>76</v>
      </c>
      <c r="H129" s="181" t="s">
        <v>185</v>
      </c>
      <c r="I129" s="181"/>
      <c r="J129" s="178">
        <v>3.01</v>
      </c>
      <c r="K129" s="249"/>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customHeight="1" x14ac:dyDescent="0.25">
      <c r="A130" s="92">
        <v>209</v>
      </c>
      <c r="B130" s="235" t="s">
        <v>301</v>
      </c>
      <c r="C130" s="236" t="s">
        <v>302</v>
      </c>
      <c r="D130" s="235" t="s">
        <v>321</v>
      </c>
      <c r="E130" s="125" t="s">
        <v>213</v>
      </c>
      <c r="F130" s="181" t="s">
        <v>103</v>
      </c>
      <c r="G130" s="181" t="s">
        <v>76</v>
      </c>
      <c r="H130" s="181" t="s">
        <v>185</v>
      </c>
      <c r="I130" s="181"/>
      <c r="J130" s="178">
        <v>1.48</v>
      </c>
      <c r="K130" s="249"/>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customHeight="1" x14ac:dyDescent="0.25">
      <c r="A131" s="92">
        <v>210</v>
      </c>
      <c r="B131" s="235" t="s">
        <v>301</v>
      </c>
      <c r="C131" s="236" t="s">
        <v>302</v>
      </c>
      <c r="D131" s="235" t="s">
        <v>322</v>
      </c>
      <c r="E131" s="125" t="s">
        <v>213</v>
      </c>
      <c r="F131" s="181" t="s">
        <v>103</v>
      </c>
      <c r="G131" s="181" t="s">
        <v>76</v>
      </c>
      <c r="H131" s="181" t="s">
        <v>185</v>
      </c>
      <c r="I131" s="181"/>
      <c r="J131" s="178">
        <v>2.0299999999999998</v>
      </c>
      <c r="K131" s="249"/>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customHeight="1" x14ac:dyDescent="0.25">
      <c r="A132" s="92">
        <v>211</v>
      </c>
      <c r="B132" s="235" t="s">
        <v>301</v>
      </c>
      <c r="C132" s="236" t="s">
        <v>302</v>
      </c>
      <c r="D132" s="235" t="s">
        <v>323</v>
      </c>
      <c r="E132" s="125" t="s">
        <v>213</v>
      </c>
      <c r="F132" s="181" t="s">
        <v>103</v>
      </c>
      <c r="G132" s="181" t="s">
        <v>76</v>
      </c>
      <c r="H132" s="181" t="s">
        <v>185</v>
      </c>
      <c r="I132" s="181"/>
      <c r="J132" s="178">
        <v>9.8000000000000004E-2</v>
      </c>
      <c r="K132" s="249"/>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customHeight="1" x14ac:dyDescent="0.25">
      <c r="A133" s="92">
        <v>212</v>
      </c>
      <c r="B133" s="235" t="s">
        <v>301</v>
      </c>
      <c r="C133" s="236" t="s">
        <v>302</v>
      </c>
      <c r="D133" s="235" t="s">
        <v>324</v>
      </c>
      <c r="E133" s="125" t="s">
        <v>213</v>
      </c>
      <c r="F133" s="181" t="s">
        <v>103</v>
      </c>
      <c r="G133" s="181" t="s">
        <v>76</v>
      </c>
      <c r="H133" s="181" t="s">
        <v>185</v>
      </c>
      <c r="I133" s="181"/>
      <c r="J133" s="178">
        <v>2.95</v>
      </c>
      <c r="K133" s="249"/>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customHeight="1" x14ac:dyDescent="0.25">
      <c r="A134" s="92">
        <v>213</v>
      </c>
      <c r="B134" s="235" t="s">
        <v>301</v>
      </c>
      <c r="C134" s="236" t="s">
        <v>302</v>
      </c>
      <c r="D134" s="235" t="s">
        <v>325</v>
      </c>
      <c r="E134" s="125" t="s">
        <v>213</v>
      </c>
      <c r="F134" s="181" t="s">
        <v>103</v>
      </c>
      <c r="G134" s="181" t="s">
        <v>76</v>
      </c>
      <c r="H134" s="181" t="s">
        <v>185</v>
      </c>
      <c r="I134" s="181"/>
      <c r="J134" s="178">
        <v>1.99</v>
      </c>
      <c r="K134" s="249"/>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customHeight="1" x14ac:dyDescent="0.25">
      <c r="A174" s="92">
        <v>282</v>
      </c>
      <c r="B174" s="235" t="s">
        <v>385</v>
      </c>
      <c r="C174" s="236" t="s">
        <v>386</v>
      </c>
      <c r="D174" s="235" t="s">
        <v>387</v>
      </c>
      <c r="E174" s="125" t="s">
        <v>393</v>
      </c>
      <c r="F174" s="181" t="s">
        <v>103</v>
      </c>
      <c r="G174" s="181" t="s">
        <v>56</v>
      </c>
      <c r="H174" s="181" t="s">
        <v>57</v>
      </c>
      <c r="I174" s="181"/>
      <c r="J174" s="178">
        <v>15</v>
      </c>
      <c r="K174" s="249"/>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customHeight="1" x14ac:dyDescent="0.25">
      <c r="A175" s="92">
        <v>283</v>
      </c>
      <c r="B175" s="235" t="s">
        <v>385</v>
      </c>
      <c r="C175" s="236" t="s">
        <v>386</v>
      </c>
      <c r="D175" s="235" t="s">
        <v>390</v>
      </c>
      <c r="E175" s="125" t="s">
        <v>393</v>
      </c>
      <c r="F175" s="181" t="s">
        <v>103</v>
      </c>
      <c r="G175" s="181" t="s">
        <v>56</v>
      </c>
      <c r="H175" s="181" t="s">
        <v>57</v>
      </c>
      <c r="I175" s="156" t="s">
        <v>391</v>
      </c>
      <c r="J175" s="178">
        <v>15</v>
      </c>
      <c r="K175" s="249"/>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customHeight="1" x14ac:dyDescent="0.25">
      <c r="A176" s="92">
        <v>284</v>
      </c>
      <c r="B176" s="235" t="s">
        <v>385</v>
      </c>
      <c r="C176" s="236" t="s">
        <v>386</v>
      </c>
      <c r="D176" s="235" t="s">
        <v>392</v>
      </c>
      <c r="E176" s="125" t="s">
        <v>393</v>
      </c>
      <c r="F176" s="181" t="s">
        <v>103</v>
      </c>
      <c r="G176" s="181" t="s">
        <v>56</v>
      </c>
      <c r="H176" s="181" t="s">
        <v>57</v>
      </c>
      <c r="I176" s="181"/>
      <c r="J176" s="178">
        <v>15</v>
      </c>
      <c r="K176" s="249"/>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customHeight="1" x14ac:dyDescent="0.25">
      <c r="A179" s="92">
        <v>287</v>
      </c>
      <c r="B179" s="235" t="s">
        <v>385</v>
      </c>
      <c r="C179" s="236" t="s">
        <v>386</v>
      </c>
      <c r="D179" s="235" t="s">
        <v>397</v>
      </c>
      <c r="E179" s="125" t="s">
        <v>393</v>
      </c>
      <c r="F179" s="181" t="s">
        <v>103</v>
      </c>
      <c r="G179" s="181" t="s">
        <v>56</v>
      </c>
      <c r="H179" s="181" t="s">
        <v>168</v>
      </c>
      <c r="I179" s="181"/>
      <c r="J179" s="178">
        <v>60</v>
      </c>
      <c r="K179" s="249"/>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customHeight="1" x14ac:dyDescent="0.25">
      <c r="A180" s="92">
        <v>288</v>
      </c>
      <c r="B180" s="235" t="s">
        <v>385</v>
      </c>
      <c r="C180" s="236" t="s">
        <v>386</v>
      </c>
      <c r="D180" s="235" t="s">
        <v>399</v>
      </c>
      <c r="E180" s="125" t="s">
        <v>393</v>
      </c>
      <c r="F180" s="181" t="s">
        <v>103</v>
      </c>
      <c r="G180" s="181" t="s">
        <v>56</v>
      </c>
      <c r="H180" s="181" t="s">
        <v>168</v>
      </c>
      <c r="I180" s="156" t="s">
        <v>391</v>
      </c>
      <c r="J180" s="178">
        <v>60</v>
      </c>
      <c r="K180" s="249"/>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customHeight="1" x14ac:dyDescent="0.25">
      <c r="A183" s="92">
        <v>291</v>
      </c>
      <c r="B183" s="235" t="s">
        <v>385</v>
      </c>
      <c r="C183" s="236" t="s">
        <v>386</v>
      </c>
      <c r="D183" s="235" t="s">
        <v>402</v>
      </c>
      <c r="E183" s="125" t="s">
        <v>393</v>
      </c>
      <c r="F183" s="181" t="s">
        <v>103</v>
      </c>
      <c r="G183" s="181" t="s">
        <v>56</v>
      </c>
      <c r="H183" s="181" t="s">
        <v>168</v>
      </c>
      <c r="I183" s="181"/>
      <c r="J183" s="178">
        <v>23</v>
      </c>
      <c r="K183" s="249"/>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customHeight="1" x14ac:dyDescent="0.25">
      <c r="A184" s="92">
        <v>292</v>
      </c>
      <c r="B184" s="235" t="s">
        <v>385</v>
      </c>
      <c r="C184" s="236" t="s">
        <v>386</v>
      </c>
      <c r="D184" s="235" t="s">
        <v>403</v>
      </c>
      <c r="E184" s="125" t="s">
        <v>393</v>
      </c>
      <c r="F184" s="181" t="s">
        <v>103</v>
      </c>
      <c r="G184" s="181" t="s">
        <v>56</v>
      </c>
      <c r="H184" s="181" t="s">
        <v>168</v>
      </c>
      <c r="I184" s="181"/>
      <c r="J184" s="178">
        <v>23</v>
      </c>
      <c r="K184" s="249"/>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customHeight="1" x14ac:dyDescent="0.25">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customHeight="1" x14ac:dyDescent="0.25">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customHeight="1" x14ac:dyDescent="0.25">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customHeight="1" x14ac:dyDescent="0.25">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customHeight="1" x14ac:dyDescent="0.25">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customHeight="1" x14ac:dyDescent="0.25">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customHeight="1" x14ac:dyDescent="0.25">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customHeight="1" x14ac:dyDescent="0.25">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customHeight="1" x14ac:dyDescent="0.25">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customHeight="1" x14ac:dyDescent="0.25">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customHeight="1" x14ac:dyDescent="0.25">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customHeight="1" x14ac:dyDescent="0.25">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customHeight="1" x14ac:dyDescent="0.25">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customHeight="1" x14ac:dyDescent="0.25">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customHeight="1" x14ac:dyDescent="0.25">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customHeight="1" x14ac:dyDescent="0.25">
      <c r="A272" s="92">
        <v>467</v>
      </c>
      <c r="B272" s="235" t="s">
        <v>529</v>
      </c>
      <c r="C272" s="236" t="s">
        <v>530</v>
      </c>
      <c r="D272" s="235" t="s">
        <v>183</v>
      </c>
      <c r="E272" s="125" t="s">
        <v>213</v>
      </c>
      <c r="F272" s="181" t="s">
        <v>103</v>
      </c>
      <c r="G272" s="181" t="s">
        <v>56</v>
      </c>
      <c r="H272" s="181" t="s">
        <v>57</v>
      </c>
      <c r="I272" s="181"/>
      <c r="J272" s="178">
        <v>1.4999999999999999E-2</v>
      </c>
      <c r="K272" s="249"/>
      <c r="L272" s="182" t="s">
        <v>58</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customHeight="1" x14ac:dyDescent="0.2">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customHeight="1" x14ac:dyDescent="0.2">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customHeight="1" x14ac:dyDescent="0.2">
      <c r="A350" s="91">
        <v>545</v>
      </c>
      <c r="B350" s="233" t="s">
        <v>648</v>
      </c>
      <c r="C350" s="237"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customHeight="1" x14ac:dyDescent="0.2">
      <c r="A351" s="91">
        <v>546</v>
      </c>
      <c r="B351" s="233" t="s">
        <v>648</v>
      </c>
      <c r="C351" s="237"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customHeight="1" x14ac:dyDescent="0.2">
      <c r="A352" s="91">
        <v>547</v>
      </c>
      <c r="B352" s="233" t="s">
        <v>655</v>
      </c>
      <c r="C352" s="237"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customHeight="1" x14ac:dyDescent="0.2">
      <c r="A353" s="91">
        <v>548</v>
      </c>
      <c r="B353" s="233" t="s">
        <v>659</v>
      </c>
      <c r="C353" s="237"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customHeight="1" x14ac:dyDescent="0.2">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customHeight="1" x14ac:dyDescent="0.2">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customHeight="1" x14ac:dyDescent="0.2">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customHeight="1" x14ac:dyDescent="0.2">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customHeight="1" x14ac:dyDescent="0.2">
      <c r="A358" s="205">
        <v>30</v>
      </c>
      <c r="B358" s="235" t="s">
        <v>671</v>
      </c>
      <c r="C358" s="236" t="s">
        <v>672</v>
      </c>
      <c r="D358" s="235" t="s">
        <v>673</v>
      </c>
      <c r="E358" s="125" t="s">
        <v>54</v>
      </c>
      <c r="F358" s="181" t="s">
        <v>55</v>
      </c>
      <c r="G358" s="181" t="s">
        <v>76</v>
      </c>
      <c r="H358" s="181" t="s">
        <v>453</v>
      </c>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customHeight="1" x14ac:dyDescent="0.2">
      <c r="A359" s="205">
        <v>31</v>
      </c>
      <c r="B359" s="235" t="s">
        <v>671</v>
      </c>
      <c r="C359" s="236" t="s">
        <v>672</v>
      </c>
      <c r="D359" s="235" t="s">
        <v>676</v>
      </c>
      <c r="E359" s="125" t="s">
        <v>54</v>
      </c>
      <c r="F359" s="181" t="s">
        <v>55</v>
      </c>
      <c r="G359" s="181" t="s">
        <v>76</v>
      </c>
      <c r="H359" s="181" t="s">
        <v>453</v>
      </c>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customHeight="1" x14ac:dyDescent="0.2">
      <c r="A360" s="205">
        <v>32</v>
      </c>
      <c r="B360" s="235" t="s">
        <v>671</v>
      </c>
      <c r="C360" s="236" t="s">
        <v>672</v>
      </c>
      <c r="D360" s="235" t="s">
        <v>677</v>
      </c>
      <c r="E360" s="125" t="s">
        <v>54</v>
      </c>
      <c r="F360" s="181" t="s">
        <v>55</v>
      </c>
      <c r="G360" s="181" t="s">
        <v>76</v>
      </c>
      <c r="H360" s="181" t="s">
        <v>453</v>
      </c>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customHeight="1" x14ac:dyDescent="0.2">
      <c r="A361" s="205">
        <v>33</v>
      </c>
      <c r="B361" s="235" t="s">
        <v>671</v>
      </c>
      <c r="C361" s="236" t="s">
        <v>672</v>
      </c>
      <c r="D361" s="235" t="s">
        <v>678</v>
      </c>
      <c r="E361" s="125" t="s">
        <v>54</v>
      </c>
      <c r="F361" s="181" t="s">
        <v>55</v>
      </c>
      <c r="G361" s="181" t="s">
        <v>76</v>
      </c>
      <c r="H361" s="181" t="s">
        <v>453</v>
      </c>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customHeight="1" x14ac:dyDescent="0.2">
      <c r="A362" s="205">
        <v>34</v>
      </c>
      <c r="B362" s="235" t="s">
        <v>671</v>
      </c>
      <c r="C362" s="236" t="s">
        <v>672</v>
      </c>
      <c r="D362" s="235" t="s">
        <v>679</v>
      </c>
      <c r="E362" s="125" t="s">
        <v>54</v>
      </c>
      <c r="F362" s="181" t="s">
        <v>55</v>
      </c>
      <c r="G362" s="181" t="s">
        <v>76</v>
      </c>
      <c r="H362" s="181" t="s">
        <v>453</v>
      </c>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customHeight="1" x14ac:dyDescent="0.2">
      <c r="A363" s="205">
        <v>35</v>
      </c>
      <c r="B363" s="235" t="s">
        <v>671</v>
      </c>
      <c r="C363" s="236" t="s">
        <v>672</v>
      </c>
      <c r="D363" s="235" t="s">
        <v>680</v>
      </c>
      <c r="E363" s="125" t="s">
        <v>54</v>
      </c>
      <c r="F363" s="181" t="s">
        <v>55</v>
      </c>
      <c r="G363" s="181" t="s">
        <v>76</v>
      </c>
      <c r="H363" s="181" t="s">
        <v>453</v>
      </c>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customHeight="1" x14ac:dyDescent="0.2">
      <c r="A364" s="205">
        <v>36</v>
      </c>
      <c r="B364" s="235" t="s">
        <v>671</v>
      </c>
      <c r="C364" s="236" t="s">
        <v>672</v>
      </c>
      <c r="D364" s="235" t="s">
        <v>681</v>
      </c>
      <c r="E364" s="125" t="s">
        <v>54</v>
      </c>
      <c r="F364" s="181" t="s">
        <v>55</v>
      </c>
      <c r="G364" s="181" t="s">
        <v>76</v>
      </c>
      <c r="H364" s="181" t="s">
        <v>453</v>
      </c>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customHeight="1" x14ac:dyDescent="0.2">
      <c r="A365" s="205">
        <v>37</v>
      </c>
      <c r="B365" s="235" t="s">
        <v>671</v>
      </c>
      <c r="C365" s="236" t="s">
        <v>672</v>
      </c>
      <c r="D365" s="235" t="s">
        <v>682</v>
      </c>
      <c r="E365" s="125" t="s">
        <v>54</v>
      </c>
      <c r="F365" s="181" t="s">
        <v>55</v>
      </c>
      <c r="G365" s="181" t="s">
        <v>76</v>
      </c>
      <c r="H365" s="181" t="s">
        <v>453</v>
      </c>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customHeight="1" x14ac:dyDescent="0.2">
      <c r="A366" s="205">
        <v>38</v>
      </c>
      <c r="B366" s="235" t="s">
        <v>671</v>
      </c>
      <c r="C366" s="236" t="s">
        <v>672</v>
      </c>
      <c r="D366" s="235" t="s">
        <v>683</v>
      </c>
      <c r="E366" s="125" t="s">
        <v>54</v>
      </c>
      <c r="F366" s="181" t="s">
        <v>55</v>
      </c>
      <c r="G366" s="181" t="s">
        <v>76</v>
      </c>
      <c r="H366" s="181" t="s">
        <v>453</v>
      </c>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customHeight="1" x14ac:dyDescent="0.2">
      <c r="A367" s="205">
        <v>39</v>
      </c>
      <c r="B367" s="235" t="s">
        <v>671</v>
      </c>
      <c r="C367" s="236" t="s">
        <v>672</v>
      </c>
      <c r="D367" s="235" t="s">
        <v>684</v>
      </c>
      <c r="E367" s="125" t="s">
        <v>54</v>
      </c>
      <c r="F367" s="181" t="s">
        <v>55</v>
      </c>
      <c r="G367" s="181" t="s">
        <v>76</v>
      </c>
      <c r="H367" s="181" t="s">
        <v>453</v>
      </c>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customHeight="1" x14ac:dyDescent="0.2">
      <c r="A368" s="205">
        <v>40</v>
      </c>
      <c r="B368" s="235" t="s">
        <v>671</v>
      </c>
      <c r="C368" s="236" t="s">
        <v>672</v>
      </c>
      <c r="D368" s="235" t="s">
        <v>685</v>
      </c>
      <c r="E368" s="125" t="s">
        <v>54</v>
      </c>
      <c r="F368" s="181" t="s">
        <v>55</v>
      </c>
      <c r="G368" s="181" t="s">
        <v>76</v>
      </c>
      <c r="H368" s="181" t="s">
        <v>453</v>
      </c>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customHeight="1" x14ac:dyDescent="0.2">
      <c r="A369" s="205">
        <v>41</v>
      </c>
      <c r="B369" s="235" t="s">
        <v>671</v>
      </c>
      <c r="C369" s="236" t="s">
        <v>672</v>
      </c>
      <c r="D369" s="235" t="s">
        <v>686</v>
      </c>
      <c r="E369" s="125" t="s">
        <v>54</v>
      </c>
      <c r="F369" s="181" t="s">
        <v>55</v>
      </c>
      <c r="G369" s="181" t="s">
        <v>76</v>
      </c>
      <c r="H369" s="181" t="s">
        <v>453</v>
      </c>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customHeight="1" x14ac:dyDescent="0.2">
      <c r="A370" s="205">
        <v>42</v>
      </c>
      <c r="B370" s="235" t="s">
        <v>671</v>
      </c>
      <c r="C370" s="236" t="s">
        <v>672</v>
      </c>
      <c r="D370" s="235" t="s">
        <v>687</v>
      </c>
      <c r="E370" s="125" t="s">
        <v>54</v>
      </c>
      <c r="F370" s="181" t="s">
        <v>55</v>
      </c>
      <c r="G370" s="181" t="s">
        <v>76</v>
      </c>
      <c r="H370" s="181" t="s">
        <v>453</v>
      </c>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customHeight="1" x14ac:dyDescent="0.2">
      <c r="A371" s="205">
        <v>43</v>
      </c>
      <c r="B371" s="235" t="s">
        <v>671</v>
      </c>
      <c r="C371" s="236" t="s">
        <v>672</v>
      </c>
      <c r="D371" s="235" t="s">
        <v>688</v>
      </c>
      <c r="E371" s="125" t="s">
        <v>54</v>
      </c>
      <c r="F371" s="181" t="s">
        <v>55</v>
      </c>
      <c r="G371" s="181" t="s">
        <v>76</v>
      </c>
      <c r="H371" s="181" t="s">
        <v>453</v>
      </c>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customHeight="1" x14ac:dyDescent="0.2">
      <c r="A372" s="205">
        <v>44</v>
      </c>
      <c r="B372" s="235" t="s">
        <v>671</v>
      </c>
      <c r="C372" s="236" t="s">
        <v>672</v>
      </c>
      <c r="D372" s="235" t="s">
        <v>689</v>
      </c>
      <c r="E372" s="125" t="s">
        <v>54</v>
      </c>
      <c r="F372" s="181" t="s">
        <v>55</v>
      </c>
      <c r="G372" s="181" t="s">
        <v>76</v>
      </c>
      <c r="H372" s="181" t="s">
        <v>453</v>
      </c>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customHeight="1" x14ac:dyDescent="0.2">
      <c r="A373" s="205">
        <v>45</v>
      </c>
      <c r="B373" s="235" t="s">
        <v>671</v>
      </c>
      <c r="C373" s="236" t="s">
        <v>672</v>
      </c>
      <c r="D373" s="235" t="s">
        <v>690</v>
      </c>
      <c r="E373" s="125" t="s">
        <v>54</v>
      </c>
      <c r="F373" s="181" t="s">
        <v>55</v>
      </c>
      <c r="G373" s="181" t="s">
        <v>76</v>
      </c>
      <c r="H373" s="181" t="s">
        <v>453</v>
      </c>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customHeight="1" x14ac:dyDescent="0.2">
      <c r="A374" s="205">
        <v>46</v>
      </c>
      <c r="B374" s="235" t="s">
        <v>671</v>
      </c>
      <c r="C374" s="236" t="s">
        <v>672</v>
      </c>
      <c r="D374" s="235" t="s">
        <v>691</v>
      </c>
      <c r="E374" s="125" t="s">
        <v>54</v>
      </c>
      <c r="F374" s="181" t="s">
        <v>55</v>
      </c>
      <c r="G374" s="181" t="s">
        <v>76</v>
      </c>
      <c r="H374" s="181" t="s">
        <v>453</v>
      </c>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customHeight="1" x14ac:dyDescent="0.2">
      <c r="A375" s="205">
        <v>47</v>
      </c>
      <c r="B375" s="235" t="s">
        <v>671</v>
      </c>
      <c r="C375" s="236" t="s">
        <v>672</v>
      </c>
      <c r="D375" s="235" t="s">
        <v>692</v>
      </c>
      <c r="E375" s="125" t="s">
        <v>54</v>
      </c>
      <c r="F375" s="181" t="s">
        <v>55</v>
      </c>
      <c r="G375" s="181" t="s">
        <v>76</v>
      </c>
      <c r="H375" s="181" t="s">
        <v>453</v>
      </c>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customHeight="1" x14ac:dyDescent="0.2">
      <c r="A376" s="205">
        <v>48</v>
      </c>
      <c r="B376" s="235" t="s">
        <v>693</v>
      </c>
      <c r="C376" s="237" t="s">
        <v>498</v>
      </c>
      <c r="D376" s="233" t="s">
        <v>694</v>
      </c>
      <c r="E376" s="125" t="s">
        <v>54</v>
      </c>
      <c r="F376" s="181" t="s">
        <v>103</v>
      </c>
      <c r="G376" s="181" t="s">
        <v>56</v>
      </c>
      <c r="H376" s="181" t="s">
        <v>157</v>
      </c>
      <c r="I376" s="181"/>
      <c r="J376" s="178">
        <v>10</v>
      </c>
      <c r="K376" s="182"/>
      <c r="L376" s="182" t="s">
        <v>107</v>
      </c>
      <c r="M376" s="178" t="s">
        <v>59</v>
      </c>
      <c r="N376" s="178">
        <v>0</v>
      </c>
      <c r="O376" s="178" t="s">
        <v>60</v>
      </c>
      <c r="P376" s="178" t="s">
        <v>1499</v>
      </c>
      <c r="Q376" s="179" t="s">
        <v>54</v>
      </c>
      <c r="R376" s="179" t="s">
        <v>664</v>
      </c>
      <c r="S376" s="180"/>
      <c r="T376" s="179"/>
      <c r="U376" s="179"/>
      <c r="V376" s="167"/>
      <c r="W376" s="168"/>
      <c r="X376" s="168"/>
      <c r="Y376" s="167"/>
      <c r="Z376" s="169" t="s">
        <v>63</v>
      </c>
      <c r="AA376" s="166">
        <v>4</v>
      </c>
      <c r="AB376" s="166">
        <v>0</v>
      </c>
      <c r="AC376" s="165"/>
      <c r="AD376" s="165"/>
      <c r="AE376" s="165"/>
      <c r="AF376" s="165"/>
      <c r="AG376" s="165"/>
      <c r="AH376" s="165"/>
      <c r="AI376" s="165"/>
      <c r="AJ376" s="165"/>
      <c r="AK376" s="166">
        <v>75.75</v>
      </c>
      <c r="AL376" s="166" t="s">
        <v>81</v>
      </c>
      <c r="AM376" s="166" t="s">
        <v>389</v>
      </c>
      <c r="AN376" s="166"/>
      <c r="AO376" s="166"/>
      <c r="AP376" s="166"/>
      <c r="AQ376" s="166">
        <v>64</v>
      </c>
      <c r="AR376" s="166">
        <v>94</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666</v>
      </c>
      <c r="BR376" s="165" t="s">
        <v>1500</v>
      </c>
      <c r="BS376" s="124">
        <v>48</v>
      </c>
    </row>
    <row r="377" spans="1:72" s="124" customFormat="1" ht="14.25" customHeight="1" x14ac:dyDescent="0.2">
      <c r="A377" s="205">
        <v>49</v>
      </c>
      <c r="B377" s="233" t="s">
        <v>695</v>
      </c>
      <c r="C377" s="237" t="s">
        <v>1512</v>
      </c>
      <c r="D377" s="235" t="s">
        <v>220</v>
      </c>
      <c r="E377" s="125" t="s">
        <v>102</v>
      </c>
      <c r="F377" s="181" t="s">
        <v>103</v>
      </c>
      <c r="G377" s="181" t="s">
        <v>56</v>
      </c>
      <c r="H377" s="181" t="s">
        <v>57</v>
      </c>
      <c r="I377" s="181" t="s">
        <v>1439</v>
      </c>
      <c r="J377" s="178">
        <v>7.5</v>
      </c>
      <c r="K377" s="182"/>
      <c r="L377" s="182" t="s">
        <v>58</v>
      </c>
      <c r="M377" s="178" t="s">
        <v>59</v>
      </c>
      <c r="N377" s="178">
        <v>0</v>
      </c>
      <c r="O377" s="178" t="s">
        <v>60</v>
      </c>
      <c r="P377" s="178"/>
      <c r="Q377" s="179"/>
      <c r="R377" s="179" t="s">
        <v>1440</v>
      </c>
      <c r="S377" s="180"/>
      <c r="T377" s="179">
        <v>150</v>
      </c>
      <c r="U377" s="179"/>
      <c r="V377" s="167" t="s">
        <v>699</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1441</v>
      </c>
      <c r="BS377" s="124">
        <v>49</v>
      </c>
    </row>
    <row r="378" spans="1:72" s="124" customFormat="1" ht="14.25" customHeight="1" x14ac:dyDescent="0.2">
      <c r="A378" s="205">
        <v>50</v>
      </c>
      <c r="B378" s="233" t="s">
        <v>695</v>
      </c>
      <c r="C378" s="237" t="s">
        <v>1512</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1440</v>
      </c>
      <c r="S378" s="180"/>
      <c r="T378" s="179">
        <v>150</v>
      </c>
      <c r="U378" s="179"/>
      <c r="V378" s="167" t="s">
        <v>699</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1441</v>
      </c>
      <c r="BS378" s="124">
        <v>50</v>
      </c>
    </row>
    <row r="379" spans="1:72" s="124" customFormat="1" ht="14.25" customHeight="1" x14ac:dyDescent="0.2">
      <c r="A379" s="205">
        <v>53</v>
      </c>
      <c r="B379" s="235" t="s">
        <v>696</v>
      </c>
      <c r="C379" s="236" t="s">
        <v>697</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698</v>
      </c>
      <c r="S379" s="180"/>
      <c r="T379" s="179">
        <v>150</v>
      </c>
      <c r="U379" s="179"/>
      <c r="V379" s="167" t="s">
        <v>699</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700</v>
      </c>
      <c r="BS379" s="124">
        <v>53</v>
      </c>
      <c r="BT379" s="124" t="s">
        <v>668</v>
      </c>
    </row>
    <row r="380" spans="1:72" s="124" customFormat="1" ht="14.25" customHeight="1" x14ac:dyDescent="0.2">
      <c r="A380" s="205">
        <v>54</v>
      </c>
      <c r="B380" s="235" t="s">
        <v>696</v>
      </c>
      <c r="C380" s="236" t="s">
        <v>697</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698</v>
      </c>
      <c r="S380" s="180"/>
      <c r="T380" s="179">
        <v>150</v>
      </c>
      <c r="U380" s="179"/>
      <c r="V380" s="167" t="s">
        <v>699</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700</v>
      </c>
      <c r="BS380" s="124">
        <v>54</v>
      </c>
      <c r="BT380" s="124" t="s">
        <v>668</v>
      </c>
    </row>
    <row r="381" spans="1:72" s="124" customFormat="1" ht="14.25" customHeight="1" x14ac:dyDescent="0.25">
      <c r="A381" s="205">
        <v>55</v>
      </c>
      <c r="B381" s="235" t="s">
        <v>701</v>
      </c>
      <c r="C381" s="236" t="s">
        <v>702</v>
      </c>
      <c r="D381" s="235" t="s">
        <v>703</v>
      </c>
      <c r="E381" s="125" t="s">
        <v>102</v>
      </c>
      <c r="F381" s="181" t="s">
        <v>103</v>
      </c>
      <c r="G381" s="134" t="s">
        <v>56</v>
      </c>
      <c r="H381" s="181" t="s">
        <v>704</v>
      </c>
      <c r="I381" s="181"/>
      <c r="J381" s="178">
        <v>15</v>
      </c>
      <c r="K381" s="182"/>
      <c r="L381" s="182" t="s">
        <v>58</v>
      </c>
      <c r="M381" s="178" t="s">
        <v>59</v>
      </c>
      <c r="N381" s="178">
        <v>0</v>
      </c>
      <c r="O381" s="178" t="s">
        <v>60</v>
      </c>
      <c r="P381" s="178" t="s">
        <v>79</v>
      </c>
      <c r="Q381" s="179" t="s">
        <v>705</v>
      </c>
      <c r="R381" s="179" t="s">
        <v>706</v>
      </c>
      <c r="S381" s="180"/>
      <c r="T381" s="180">
        <v>150</v>
      </c>
      <c r="U381" s="179" t="s">
        <v>707</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708</v>
      </c>
      <c r="BS381" s="124">
        <v>55</v>
      </c>
      <c r="BT381" s="124" t="s">
        <v>668</v>
      </c>
    </row>
    <row r="382" spans="1:72" s="124" customFormat="1" ht="14.25" customHeight="1" x14ac:dyDescent="0.25">
      <c r="A382" s="205">
        <v>56</v>
      </c>
      <c r="B382" s="235" t="s">
        <v>701</v>
      </c>
      <c r="C382" s="236" t="s">
        <v>702</v>
      </c>
      <c r="D382" s="235" t="s">
        <v>709</v>
      </c>
      <c r="E382" s="125" t="s">
        <v>102</v>
      </c>
      <c r="F382" s="181" t="s">
        <v>103</v>
      </c>
      <c r="G382" s="134" t="s">
        <v>56</v>
      </c>
      <c r="H382" s="181" t="s">
        <v>704</v>
      </c>
      <c r="I382" s="181"/>
      <c r="J382" s="178">
        <v>15</v>
      </c>
      <c r="K382" s="182"/>
      <c r="L382" s="182" t="s">
        <v>58</v>
      </c>
      <c r="M382" s="178" t="s">
        <v>59</v>
      </c>
      <c r="N382" s="178">
        <v>113</v>
      </c>
      <c r="O382" s="178" t="s">
        <v>60</v>
      </c>
      <c r="P382" s="178" t="s">
        <v>79</v>
      </c>
      <c r="Q382" s="179" t="s">
        <v>705</v>
      </c>
      <c r="R382" s="179" t="s">
        <v>706</v>
      </c>
      <c r="S382" s="180"/>
      <c r="T382" s="180">
        <v>150</v>
      </c>
      <c r="U382" s="179" t="s">
        <v>707</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708</v>
      </c>
      <c r="BS382" s="124">
        <v>56</v>
      </c>
      <c r="BT382" s="124" t="s">
        <v>668</v>
      </c>
    </row>
    <row r="383" spans="1:72" s="124" customFormat="1" ht="14.25" customHeight="1" x14ac:dyDescent="0.25">
      <c r="A383" s="205">
        <v>57</v>
      </c>
      <c r="B383" s="235" t="s">
        <v>701</v>
      </c>
      <c r="C383" s="236" t="s">
        <v>702</v>
      </c>
      <c r="D383" s="235" t="s">
        <v>710</v>
      </c>
      <c r="E383" s="125" t="s">
        <v>102</v>
      </c>
      <c r="F383" s="181" t="s">
        <v>103</v>
      </c>
      <c r="G383" s="134" t="s">
        <v>56</v>
      </c>
      <c r="H383" s="181" t="s">
        <v>704</v>
      </c>
      <c r="I383" s="181"/>
      <c r="J383" s="178">
        <v>15</v>
      </c>
      <c r="K383" s="182"/>
      <c r="L383" s="182" t="s">
        <v>58</v>
      </c>
      <c r="M383" s="178" t="s">
        <v>59</v>
      </c>
      <c r="N383" s="178">
        <v>185</v>
      </c>
      <c r="O383" s="178" t="s">
        <v>60</v>
      </c>
      <c r="P383" s="178" t="s">
        <v>79</v>
      </c>
      <c r="Q383" s="179" t="s">
        <v>705</v>
      </c>
      <c r="R383" s="179" t="s">
        <v>706</v>
      </c>
      <c r="S383" s="180"/>
      <c r="T383" s="180">
        <v>150</v>
      </c>
      <c r="U383" s="179" t="s">
        <v>707</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708</v>
      </c>
      <c r="BS383" s="124">
        <v>57</v>
      </c>
      <c r="BT383" s="124" t="s">
        <v>668</v>
      </c>
    </row>
    <row r="384" spans="1:72" s="124" customFormat="1" ht="14.25" customHeight="1" x14ac:dyDescent="0.25">
      <c r="A384" s="205">
        <v>58</v>
      </c>
      <c r="B384" s="235" t="s">
        <v>701</v>
      </c>
      <c r="C384" s="236" t="s">
        <v>702</v>
      </c>
      <c r="D384" s="235" t="s">
        <v>711</v>
      </c>
      <c r="E384" s="125" t="s">
        <v>102</v>
      </c>
      <c r="F384" s="181" t="s">
        <v>103</v>
      </c>
      <c r="G384" s="134" t="s">
        <v>56</v>
      </c>
      <c r="H384" s="181" t="s">
        <v>704</v>
      </c>
      <c r="I384" s="181" t="s">
        <v>712</v>
      </c>
      <c r="J384" s="178" t="s">
        <v>713</v>
      </c>
      <c r="K384" s="182"/>
      <c r="L384" s="182" t="s">
        <v>58</v>
      </c>
      <c r="M384" s="178" t="s">
        <v>59</v>
      </c>
      <c r="N384" s="178">
        <v>74</v>
      </c>
      <c r="O384" s="178" t="s">
        <v>60</v>
      </c>
      <c r="P384" s="178" t="s">
        <v>79</v>
      </c>
      <c r="Q384" s="179" t="s">
        <v>705</v>
      </c>
      <c r="R384" s="179" t="s">
        <v>706</v>
      </c>
      <c r="S384" s="180"/>
      <c r="T384" s="180">
        <v>150</v>
      </c>
      <c r="U384" s="179" t="s">
        <v>707</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708</v>
      </c>
      <c r="BS384" s="124">
        <v>58</v>
      </c>
      <c r="BT384" s="124" t="s">
        <v>668</v>
      </c>
    </row>
    <row r="385" spans="1:72" s="124" customFormat="1" ht="14.25" customHeight="1" x14ac:dyDescent="0.25">
      <c r="A385" s="205">
        <v>59</v>
      </c>
      <c r="B385" s="235" t="s">
        <v>701</v>
      </c>
      <c r="C385" s="236" t="s">
        <v>702</v>
      </c>
      <c r="D385" s="235" t="s">
        <v>714</v>
      </c>
      <c r="E385" s="125" t="s">
        <v>102</v>
      </c>
      <c r="F385" s="181" t="s">
        <v>103</v>
      </c>
      <c r="G385" s="134" t="s">
        <v>56</v>
      </c>
      <c r="H385" s="181" t="s">
        <v>704</v>
      </c>
      <c r="I385" s="181" t="s">
        <v>712</v>
      </c>
      <c r="J385" s="178" t="s">
        <v>713</v>
      </c>
      <c r="K385" s="182"/>
      <c r="L385" s="182" t="s">
        <v>58</v>
      </c>
      <c r="M385" s="178" t="s">
        <v>59</v>
      </c>
      <c r="N385" s="178">
        <v>170</v>
      </c>
      <c r="O385" s="178" t="s">
        <v>60</v>
      </c>
      <c r="P385" s="178" t="s">
        <v>79</v>
      </c>
      <c r="Q385" s="179" t="s">
        <v>705</v>
      </c>
      <c r="R385" s="179" t="s">
        <v>706</v>
      </c>
      <c r="S385" s="180"/>
      <c r="T385" s="180">
        <v>150</v>
      </c>
      <c r="U385" s="179" t="s">
        <v>707</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708</v>
      </c>
      <c r="BS385" s="124">
        <v>59</v>
      </c>
      <c r="BT385" s="124" t="s">
        <v>668</v>
      </c>
    </row>
    <row r="386" spans="1:72" s="124" customFormat="1" ht="14.25" customHeight="1" x14ac:dyDescent="0.25">
      <c r="A386" s="205">
        <v>60</v>
      </c>
      <c r="B386" s="235" t="s">
        <v>715</v>
      </c>
      <c r="C386" s="236" t="s">
        <v>716</v>
      </c>
      <c r="D386" s="235" t="s">
        <v>1437</v>
      </c>
      <c r="E386" s="125" t="s">
        <v>54</v>
      </c>
      <c r="F386" s="181" t="s">
        <v>103</v>
      </c>
      <c r="G386" s="181" t="s">
        <v>56</v>
      </c>
      <c r="H386" s="181" t="s">
        <v>717</v>
      </c>
      <c r="I386" s="181"/>
      <c r="J386" s="178">
        <v>600</v>
      </c>
      <c r="K386" s="182"/>
      <c r="L386" s="182" t="s">
        <v>58</v>
      </c>
      <c r="M386" s="178" t="s">
        <v>59</v>
      </c>
      <c r="N386" s="178" t="s">
        <v>1245</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1442</v>
      </c>
      <c r="BS386" s="124">
        <v>60</v>
      </c>
    </row>
    <row r="387" spans="1:72" s="124" customFormat="1" ht="12.75" customHeight="1" x14ac:dyDescent="0.25">
      <c r="A387" s="205">
        <v>549</v>
      </c>
      <c r="B387" s="233" t="s">
        <v>715</v>
      </c>
      <c r="C387" s="237" t="s">
        <v>716</v>
      </c>
      <c r="D387" s="233" t="s">
        <v>1438</v>
      </c>
      <c r="E387" s="125" t="s">
        <v>54</v>
      </c>
      <c r="F387" s="181" t="s">
        <v>103</v>
      </c>
      <c r="G387" s="181" t="s">
        <v>56</v>
      </c>
      <c r="H387" s="181" t="s">
        <v>717</v>
      </c>
      <c r="I387" s="181"/>
      <c r="J387" s="178">
        <v>600</v>
      </c>
      <c r="K387" s="182"/>
      <c r="L387" s="182" t="s">
        <v>58</v>
      </c>
      <c r="M387" s="178" t="s">
        <v>59</v>
      </c>
      <c r="N387" s="178" t="s">
        <v>1245</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1442</v>
      </c>
      <c r="BS387" s="124">
        <v>549</v>
      </c>
    </row>
    <row r="388" spans="1:72" s="124" customFormat="1" ht="14.25" customHeight="1" x14ac:dyDescent="0.25">
      <c r="A388" s="205">
        <v>104</v>
      </c>
      <c r="B388" s="233" t="s">
        <v>718</v>
      </c>
      <c r="C388" s="237" t="s">
        <v>719</v>
      </c>
      <c r="D388" s="233" t="s">
        <v>720</v>
      </c>
      <c r="E388" s="125" t="s">
        <v>102</v>
      </c>
      <c r="F388" s="181" t="s">
        <v>103</v>
      </c>
      <c r="G388" s="181" t="s">
        <v>56</v>
      </c>
      <c r="H388" s="181" t="s">
        <v>57</v>
      </c>
      <c r="I388" s="181"/>
      <c r="J388" s="178">
        <v>15</v>
      </c>
      <c r="K388" s="182"/>
      <c r="L388" s="182" t="s">
        <v>58</v>
      </c>
      <c r="M388" s="178" t="s">
        <v>59</v>
      </c>
      <c r="N388" s="178">
        <v>1</v>
      </c>
      <c r="O388" s="178" t="s">
        <v>60</v>
      </c>
      <c r="P388" s="178" t="s">
        <v>79</v>
      </c>
      <c r="Q388" s="179" t="s">
        <v>1457</v>
      </c>
      <c r="R388" s="179"/>
      <c r="S388" s="180"/>
      <c r="T388" s="179"/>
      <c r="U388" s="179"/>
      <c r="V388" s="167" t="s">
        <v>502</v>
      </c>
      <c r="W388" s="168"/>
      <c r="X388" s="168">
        <v>4</v>
      </c>
      <c r="Y388" s="167" t="s">
        <v>739</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customHeight="1" x14ac:dyDescent="0.25">
      <c r="A389" s="205">
        <v>105</v>
      </c>
      <c r="B389" s="233" t="s">
        <v>718</v>
      </c>
      <c r="C389" s="237" t="s">
        <v>719</v>
      </c>
      <c r="D389" s="233" t="s">
        <v>721</v>
      </c>
      <c r="E389" s="125" t="s">
        <v>102</v>
      </c>
      <c r="F389" s="181" t="s">
        <v>103</v>
      </c>
      <c r="G389" s="181" t="s">
        <v>56</v>
      </c>
      <c r="H389" s="181" t="s">
        <v>57</v>
      </c>
      <c r="I389" s="181"/>
      <c r="J389" s="178">
        <v>15</v>
      </c>
      <c r="K389" s="182"/>
      <c r="L389" s="182" t="s">
        <v>58</v>
      </c>
      <c r="M389" s="178" t="s">
        <v>59</v>
      </c>
      <c r="N389" s="178">
        <v>0</v>
      </c>
      <c r="O389" s="178" t="s">
        <v>60</v>
      </c>
      <c r="P389" s="178" t="s">
        <v>79</v>
      </c>
      <c r="Q389" s="179" t="s">
        <v>1457</v>
      </c>
      <c r="R389" s="179"/>
      <c r="S389" s="180"/>
      <c r="T389" s="179"/>
      <c r="U389" s="179"/>
      <c r="V389" s="167" t="s">
        <v>62</v>
      </c>
      <c r="W389" s="168"/>
      <c r="X389" s="168"/>
      <c r="Y389" s="167" t="s">
        <v>739</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customHeight="1" x14ac:dyDescent="0.25">
      <c r="A390" s="205">
        <v>106</v>
      </c>
      <c r="B390" s="233" t="s">
        <v>718</v>
      </c>
      <c r="C390" s="237" t="s">
        <v>719</v>
      </c>
      <c r="D390" s="233" t="s">
        <v>722</v>
      </c>
      <c r="E390" s="125" t="s">
        <v>102</v>
      </c>
      <c r="F390" s="181" t="s">
        <v>103</v>
      </c>
      <c r="G390" s="181" t="s">
        <v>56</v>
      </c>
      <c r="H390" s="181" t="s">
        <v>57</v>
      </c>
      <c r="I390" s="181"/>
      <c r="J390" s="178">
        <v>15</v>
      </c>
      <c r="K390" s="182"/>
      <c r="L390" s="182" t="s">
        <v>58</v>
      </c>
      <c r="M390" s="178" t="s">
        <v>59</v>
      </c>
      <c r="N390" s="178">
        <v>0</v>
      </c>
      <c r="O390" s="178" t="s">
        <v>60</v>
      </c>
      <c r="P390" s="178" t="s">
        <v>79</v>
      </c>
      <c r="Q390" s="179" t="s">
        <v>1457</v>
      </c>
      <c r="R390" s="179"/>
      <c r="S390" s="180"/>
      <c r="T390" s="179"/>
      <c r="U390" s="179"/>
      <c r="V390" s="167" t="s">
        <v>502</v>
      </c>
      <c r="W390" s="168"/>
      <c r="X390" s="168">
        <v>4</v>
      </c>
      <c r="Y390" s="167" t="s">
        <v>739</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customHeight="1" x14ac:dyDescent="0.25">
      <c r="A391" s="205">
        <v>107</v>
      </c>
      <c r="B391" s="233" t="s">
        <v>718</v>
      </c>
      <c r="C391" s="237" t="s">
        <v>719</v>
      </c>
      <c r="D391" s="233" t="s">
        <v>723</v>
      </c>
      <c r="E391" s="125" t="s">
        <v>102</v>
      </c>
      <c r="F391" s="181" t="s">
        <v>103</v>
      </c>
      <c r="G391" s="181" t="s">
        <v>56</v>
      </c>
      <c r="H391" s="181" t="s">
        <v>57</v>
      </c>
      <c r="I391" s="181"/>
      <c r="J391" s="178">
        <v>15</v>
      </c>
      <c r="K391" s="182"/>
      <c r="L391" s="182" t="s">
        <v>58</v>
      </c>
      <c r="M391" s="178" t="s">
        <v>59</v>
      </c>
      <c r="N391" s="178">
        <v>0</v>
      </c>
      <c r="O391" s="178" t="s">
        <v>60</v>
      </c>
      <c r="P391" s="178" t="s">
        <v>79</v>
      </c>
      <c r="Q391" s="179" t="s">
        <v>1457</v>
      </c>
      <c r="R391" s="179"/>
      <c r="S391" s="180"/>
      <c r="T391" s="179"/>
      <c r="U391" s="179"/>
      <c r="V391" s="167" t="s">
        <v>62</v>
      </c>
      <c r="W391" s="168"/>
      <c r="X391" s="168">
        <v>4</v>
      </c>
      <c r="Y391" s="167" t="s">
        <v>739</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customHeight="1" x14ac:dyDescent="0.25">
      <c r="A392" s="205">
        <v>109</v>
      </c>
      <c r="B392" s="233" t="s">
        <v>724</v>
      </c>
      <c r="C392" s="237" t="s">
        <v>725</v>
      </c>
      <c r="D392" s="233" t="s">
        <v>726</v>
      </c>
      <c r="E392" s="125" t="s">
        <v>54</v>
      </c>
      <c r="F392" s="181" t="s">
        <v>103</v>
      </c>
      <c r="G392" s="181" t="s">
        <v>56</v>
      </c>
      <c r="H392" s="181" t="s">
        <v>157</v>
      </c>
      <c r="I392" s="181"/>
      <c r="J392" s="178">
        <v>600</v>
      </c>
      <c r="K392" s="182"/>
      <c r="L392" s="182" t="s">
        <v>58</v>
      </c>
      <c r="M392" s="178" t="s">
        <v>59</v>
      </c>
      <c r="N392" s="178" t="s">
        <v>727</v>
      </c>
      <c r="O392" s="178" t="s">
        <v>60</v>
      </c>
      <c r="P392" s="178" t="s">
        <v>92</v>
      </c>
      <c r="Q392" s="179"/>
      <c r="R392" s="179"/>
      <c r="S392" s="180"/>
      <c r="T392" s="179"/>
      <c r="U392" s="179"/>
      <c r="V392" s="167" t="s">
        <v>728</v>
      </c>
      <c r="W392" s="168"/>
      <c r="X392" s="168"/>
      <c r="Y392" s="167" t="s">
        <v>729</v>
      </c>
      <c r="Z392" s="169" t="s">
        <v>63</v>
      </c>
      <c r="AA392" s="166">
        <v>14</v>
      </c>
      <c r="AB392" s="127">
        <v>0.34</v>
      </c>
      <c r="AC392" s="165">
        <v>31</v>
      </c>
      <c r="AD392" s="165" t="s">
        <v>80</v>
      </c>
      <c r="AE392" s="165" t="s">
        <v>389</v>
      </c>
      <c r="AF392" s="165">
        <v>10</v>
      </c>
      <c r="AG392" s="165" t="s">
        <v>80</v>
      </c>
      <c r="AH392" s="165" t="s">
        <v>730</v>
      </c>
      <c r="AI392" s="165"/>
      <c r="AJ392" s="165"/>
      <c r="AK392" s="166">
        <v>79</v>
      </c>
      <c r="AL392" s="166" t="s">
        <v>81</v>
      </c>
      <c r="AM392" s="166" t="s">
        <v>118</v>
      </c>
      <c r="AN392" s="166">
        <v>11</v>
      </c>
      <c r="AO392" s="166" t="s">
        <v>81</v>
      </c>
      <c r="AP392" s="166" t="s">
        <v>730</v>
      </c>
      <c r="AQ392" s="166"/>
      <c r="AR392" s="166"/>
      <c r="AS392" s="165"/>
      <c r="AT392" s="165"/>
      <c r="AU392" s="165"/>
      <c r="AV392" s="165"/>
      <c r="AW392" s="165"/>
      <c r="AX392" s="165"/>
      <c r="AY392" s="165"/>
      <c r="AZ392" s="165"/>
      <c r="BA392" s="166">
        <v>24</v>
      </c>
      <c r="BB392" s="166" t="s">
        <v>731</v>
      </c>
      <c r="BC392" s="166" t="s">
        <v>389</v>
      </c>
      <c r="BD392" s="166">
        <v>3</v>
      </c>
      <c r="BE392" s="166" t="s">
        <v>731</v>
      </c>
      <c r="BF392" s="166" t="s">
        <v>730</v>
      </c>
      <c r="BG392" s="166"/>
      <c r="BH392" s="166"/>
      <c r="BI392" s="165"/>
      <c r="BJ392" s="165"/>
      <c r="BK392" s="165"/>
      <c r="BL392" s="165"/>
      <c r="BM392" s="165"/>
      <c r="BN392" s="165"/>
      <c r="BO392" s="165"/>
      <c r="BP392" s="165"/>
      <c r="BQ392" s="166" t="s">
        <v>732</v>
      </c>
      <c r="BR392" s="165" t="s">
        <v>733</v>
      </c>
      <c r="BS392" s="124">
        <v>109</v>
      </c>
      <c r="BT392" s="124" t="s">
        <v>668</v>
      </c>
    </row>
    <row r="393" spans="1:72" s="124" customFormat="1" ht="14.25" customHeight="1" x14ac:dyDescent="0.25">
      <c r="A393" s="205">
        <v>110</v>
      </c>
      <c r="B393" s="235" t="s">
        <v>734</v>
      </c>
      <c r="C393" s="236" t="s">
        <v>735</v>
      </c>
      <c r="D393" s="235" t="s">
        <v>736</v>
      </c>
      <c r="E393" s="125" t="s">
        <v>54</v>
      </c>
      <c r="F393" s="181" t="s">
        <v>103</v>
      </c>
      <c r="G393" s="181" t="s">
        <v>56</v>
      </c>
      <c r="H393" s="181" t="s">
        <v>737</v>
      </c>
      <c r="I393" s="181"/>
      <c r="J393" s="209">
        <v>300</v>
      </c>
      <c r="K393" s="210"/>
      <c r="L393" s="210" t="s">
        <v>58</v>
      </c>
      <c r="M393" s="209" t="s">
        <v>59</v>
      </c>
      <c r="N393" s="209">
        <v>0</v>
      </c>
      <c r="O393" s="209" t="s">
        <v>60</v>
      </c>
      <c r="P393" s="209" t="s">
        <v>79</v>
      </c>
      <c r="Q393" s="211"/>
      <c r="R393" s="211" t="s">
        <v>738</v>
      </c>
      <c r="S393" s="212"/>
      <c r="T393" s="211"/>
      <c r="U393" s="211"/>
      <c r="V393" s="170" t="s">
        <v>62</v>
      </c>
      <c r="W393" s="129"/>
      <c r="X393" s="129">
        <v>2</v>
      </c>
      <c r="Y393" s="170" t="s">
        <v>739</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customHeight="1" x14ac:dyDescent="0.25">
      <c r="A394" s="205">
        <v>111</v>
      </c>
      <c r="B394" s="235" t="s">
        <v>734</v>
      </c>
      <c r="C394" s="236" t="s">
        <v>735</v>
      </c>
      <c r="D394" s="235" t="s">
        <v>740</v>
      </c>
      <c r="E394" s="125" t="s">
        <v>54</v>
      </c>
      <c r="F394" s="181" t="s">
        <v>103</v>
      </c>
      <c r="G394" s="181" t="s">
        <v>56</v>
      </c>
      <c r="H394" s="181" t="s">
        <v>737</v>
      </c>
      <c r="I394" s="181"/>
      <c r="J394" s="209">
        <v>300</v>
      </c>
      <c r="K394" s="210"/>
      <c r="L394" s="210" t="s">
        <v>58</v>
      </c>
      <c r="M394" s="209" t="s">
        <v>59</v>
      </c>
      <c r="N394" s="209">
        <v>0</v>
      </c>
      <c r="O394" s="209" t="s">
        <v>60</v>
      </c>
      <c r="P394" s="209" t="s">
        <v>79</v>
      </c>
      <c r="Q394" s="211"/>
      <c r="R394" s="211" t="s">
        <v>741</v>
      </c>
      <c r="S394" s="212"/>
      <c r="T394" s="211"/>
      <c r="U394" s="211"/>
      <c r="V394" s="170" t="s">
        <v>62</v>
      </c>
      <c r="W394" s="129"/>
      <c r="X394" s="129">
        <v>2</v>
      </c>
      <c r="Y394" s="170" t="s">
        <v>739</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5">
      <c r="A395" s="205">
        <v>118</v>
      </c>
      <c r="B395" s="233" t="s">
        <v>742</v>
      </c>
      <c r="C395" s="237" t="s">
        <v>743</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739</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744</v>
      </c>
      <c r="BR395" s="165"/>
      <c r="BS395" s="124">
        <v>118</v>
      </c>
      <c r="BT395" s="124" t="s">
        <v>668</v>
      </c>
    </row>
    <row r="396" spans="1:72" s="124" customFormat="1" ht="14.25" customHeight="1" x14ac:dyDescent="0.25">
      <c r="A396" s="205">
        <v>119</v>
      </c>
      <c r="B396" s="233" t="s">
        <v>742</v>
      </c>
      <c r="C396" s="237" t="s">
        <v>745</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739</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744</v>
      </c>
      <c r="BR396" s="165"/>
      <c r="BS396" s="124">
        <v>119</v>
      </c>
      <c r="BT396" s="124" t="s">
        <v>668</v>
      </c>
    </row>
    <row r="397" spans="1:72" s="124" customFormat="1" ht="14.25" customHeight="1" x14ac:dyDescent="0.25">
      <c r="A397" s="205">
        <v>120</v>
      </c>
      <c r="B397" s="233" t="s">
        <v>742</v>
      </c>
      <c r="C397" s="237" t="s">
        <v>745</v>
      </c>
      <c r="D397" s="233" t="s">
        <v>101</v>
      </c>
      <c r="E397" s="125" t="s">
        <v>746</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739</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747</v>
      </c>
      <c r="BR397" s="165"/>
      <c r="BS397" s="124">
        <v>120</v>
      </c>
      <c r="BT397" s="124" t="s">
        <v>668</v>
      </c>
    </row>
    <row r="398" spans="1:72" s="124" customFormat="1" ht="14.25" customHeight="1" x14ac:dyDescent="0.25">
      <c r="A398" s="205">
        <v>128</v>
      </c>
      <c r="B398" s="235" t="s">
        <v>748</v>
      </c>
      <c r="C398" s="236" t="s">
        <v>749</v>
      </c>
      <c r="D398" s="235" t="s">
        <v>1494</v>
      </c>
      <c r="E398" s="125" t="s">
        <v>102</v>
      </c>
      <c r="F398" s="181" t="s">
        <v>103</v>
      </c>
      <c r="G398" s="181" t="s">
        <v>56</v>
      </c>
      <c r="H398" s="181" t="s">
        <v>57</v>
      </c>
      <c r="I398" s="181"/>
      <c r="J398" s="178">
        <v>7.4999999999999997E-2</v>
      </c>
      <c r="K398" s="249"/>
      <c r="L398" s="182" t="s">
        <v>58</v>
      </c>
      <c r="M398" s="178" t="s">
        <v>59</v>
      </c>
      <c r="N398" s="178">
        <v>0</v>
      </c>
      <c r="O398" s="178" t="s">
        <v>60</v>
      </c>
      <c r="P398" s="178" t="s">
        <v>79</v>
      </c>
      <c r="Q398" s="179"/>
      <c r="R398" s="179"/>
      <c r="S398" s="180"/>
      <c r="T398" s="179">
        <v>200</v>
      </c>
      <c r="U398" s="179"/>
      <c r="V398" s="167" t="s">
        <v>62</v>
      </c>
      <c r="W398" s="168"/>
      <c r="X398" s="168"/>
      <c r="Y398" s="167" t="s">
        <v>739</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879</v>
      </c>
      <c r="BR398" s="165" t="s">
        <v>1443</v>
      </c>
      <c r="BS398" s="124">
        <v>128</v>
      </c>
    </row>
    <row r="399" spans="1:72" s="124" customFormat="1" ht="14.25" customHeight="1" x14ac:dyDescent="0.25">
      <c r="A399" s="205">
        <v>129</v>
      </c>
      <c r="B399" s="235" t="s">
        <v>748</v>
      </c>
      <c r="C399" s="236" t="s">
        <v>749</v>
      </c>
      <c r="D399" s="235" t="s">
        <v>1495</v>
      </c>
      <c r="E399" s="125" t="s">
        <v>102</v>
      </c>
      <c r="F399" s="181" t="s">
        <v>103</v>
      </c>
      <c r="G399" s="181" t="s">
        <v>56</v>
      </c>
      <c r="H399" s="181" t="s">
        <v>57</v>
      </c>
      <c r="I399" s="181"/>
      <c r="J399" s="178">
        <v>7.4999999999999997E-2</v>
      </c>
      <c r="K399" s="249"/>
      <c r="L399" s="182" t="s">
        <v>58</v>
      </c>
      <c r="M399" s="178" t="s">
        <v>59</v>
      </c>
      <c r="N399" s="178">
        <v>90</v>
      </c>
      <c r="O399" s="178" t="s">
        <v>60</v>
      </c>
      <c r="P399" s="178" t="s">
        <v>79</v>
      </c>
      <c r="Q399" s="179"/>
      <c r="R399" s="179"/>
      <c r="S399" s="180"/>
      <c r="T399" s="179">
        <v>200</v>
      </c>
      <c r="U399" s="179" t="s">
        <v>1444</v>
      </c>
      <c r="V399" s="167" t="s">
        <v>62</v>
      </c>
      <c r="W399" s="168"/>
      <c r="X399" s="168"/>
      <c r="Y399" s="167" t="s">
        <v>739</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879</v>
      </c>
      <c r="BR399" s="165" t="s">
        <v>1443</v>
      </c>
      <c r="BS399" s="124">
        <v>129</v>
      </c>
    </row>
    <row r="400" spans="1:72" s="124" customFormat="1" ht="14.25" customHeight="1" x14ac:dyDescent="0.25">
      <c r="A400" s="205">
        <v>130</v>
      </c>
      <c r="B400" s="235" t="s">
        <v>748</v>
      </c>
      <c r="C400" s="236" t="s">
        <v>749</v>
      </c>
      <c r="D400" s="235" t="s">
        <v>1496</v>
      </c>
      <c r="E400" s="125" t="s">
        <v>102</v>
      </c>
      <c r="F400" s="181" t="s">
        <v>103</v>
      </c>
      <c r="G400" s="181" t="s">
        <v>56</v>
      </c>
      <c r="H400" s="181" t="s">
        <v>57</v>
      </c>
      <c r="I400" s="181"/>
      <c r="J400" s="178">
        <v>7.4999999999999997E-2</v>
      </c>
      <c r="K400" s="249"/>
      <c r="L400" s="182" t="s">
        <v>58</v>
      </c>
      <c r="M400" s="178" t="s">
        <v>59</v>
      </c>
      <c r="N400" s="178">
        <v>48</v>
      </c>
      <c r="O400" s="178" t="s">
        <v>60</v>
      </c>
      <c r="P400" s="178" t="s">
        <v>79</v>
      </c>
      <c r="Q400" s="179"/>
      <c r="R400" s="179"/>
      <c r="S400" s="180"/>
      <c r="T400" s="179">
        <v>200</v>
      </c>
      <c r="U400" s="179" t="s">
        <v>1444</v>
      </c>
      <c r="V400" s="167" t="s">
        <v>62</v>
      </c>
      <c r="W400" s="168"/>
      <c r="X400" s="168"/>
      <c r="Y400" s="167" t="s">
        <v>739</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879</v>
      </c>
      <c r="BR400" s="165" t="s">
        <v>1443</v>
      </c>
      <c r="BS400" s="124">
        <v>130</v>
      </c>
    </row>
    <row r="401" spans="1:72" s="124" customFormat="1" ht="14.25" customHeight="1" x14ac:dyDescent="0.25">
      <c r="A401" s="205">
        <v>131</v>
      </c>
      <c r="B401" s="235" t="s">
        <v>748</v>
      </c>
      <c r="C401" s="236" t="s">
        <v>749</v>
      </c>
      <c r="D401" s="235" t="s">
        <v>750</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739</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879</v>
      </c>
      <c r="BR401" s="165" t="s">
        <v>1443</v>
      </c>
      <c r="BS401" s="124">
        <v>131</v>
      </c>
    </row>
    <row r="402" spans="1:72" s="124" customFormat="1" ht="14.25" customHeight="1" x14ac:dyDescent="0.25">
      <c r="A402" s="205">
        <v>132</v>
      </c>
      <c r="B402" s="235" t="s">
        <v>748</v>
      </c>
      <c r="C402" s="236" t="s">
        <v>749</v>
      </c>
      <c r="D402" s="235" t="s">
        <v>751</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1444</v>
      </c>
      <c r="V402" s="167" t="s">
        <v>62</v>
      </c>
      <c r="W402" s="168"/>
      <c r="X402" s="168"/>
      <c r="Y402" s="167" t="s">
        <v>739</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879</v>
      </c>
      <c r="BR402" s="165" t="s">
        <v>1443</v>
      </c>
      <c r="BS402" s="124">
        <v>132</v>
      </c>
    </row>
    <row r="403" spans="1:72" s="124" customFormat="1" ht="14.25" customHeight="1" x14ac:dyDescent="0.25">
      <c r="A403" s="205">
        <v>155</v>
      </c>
      <c r="B403" s="235" t="s">
        <v>752</v>
      </c>
      <c r="C403" s="236" t="s">
        <v>753</v>
      </c>
      <c r="D403" s="235" t="s">
        <v>754</v>
      </c>
      <c r="E403" s="125" t="s">
        <v>54</v>
      </c>
      <c r="F403" s="181" t="s">
        <v>103</v>
      </c>
      <c r="G403" s="181" t="s">
        <v>56</v>
      </c>
      <c r="H403" s="181" t="s">
        <v>755</v>
      </c>
      <c r="I403" s="181"/>
      <c r="J403" s="178">
        <v>600</v>
      </c>
      <c r="K403" s="182"/>
      <c r="L403" s="182" t="s">
        <v>58</v>
      </c>
      <c r="M403" s="178" t="s">
        <v>59</v>
      </c>
      <c r="N403" s="178">
        <v>0</v>
      </c>
      <c r="O403" s="178" t="s">
        <v>60</v>
      </c>
      <c r="P403" s="178"/>
      <c r="Q403" s="179"/>
      <c r="R403" s="179" t="s">
        <v>1492</v>
      </c>
      <c r="S403" s="180"/>
      <c r="T403" s="179">
        <v>240</v>
      </c>
      <c r="U403" s="179" t="s">
        <v>1491</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customHeight="1" x14ac:dyDescent="0.25">
      <c r="A404" s="205">
        <v>156</v>
      </c>
      <c r="B404" s="235" t="s">
        <v>752</v>
      </c>
      <c r="C404" s="236" t="s">
        <v>753</v>
      </c>
      <c r="D404" s="235" t="s">
        <v>756</v>
      </c>
      <c r="E404" s="125" t="s">
        <v>54</v>
      </c>
      <c r="F404" s="181" t="s">
        <v>103</v>
      </c>
      <c r="G404" s="181" t="s">
        <v>56</v>
      </c>
      <c r="H404" s="181" t="s">
        <v>755</v>
      </c>
      <c r="I404" s="181"/>
      <c r="J404" s="178">
        <v>600</v>
      </c>
      <c r="K404" s="182"/>
      <c r="L404" s="182" t="s">
        <v>58</v>
      </c>
      <c r="M404" s="178" t="s">
        <v>59</v>
      </c>
      <c r="N404" s="178">
        <v>0</v>
      </c>
      <c r="O404" s="178" t="s">
        <v>60</v>
      </c>
      <c r="P404" s="178"/>
      <c r="Q404" s="179"/>
      <c r="R404" s="179" t="s">
        <v>1493</v>
      </c>
      <c r="S404" s="180"/>
      <c r="T404" s="179">
        <v>240</v>
      </c>
      <c r="U404" s="179" t="s">
        <v>1491</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customHeight="1" x14ac:dyDescent="0.25">
      <c r="A405" s="205">
        <v>157</v>
      </c>
      <c r="B405" s="233" t="s">
        <v>757</v>
      </c>
      <c r="C405" s="237" t="s">
        <v>758</v>
      </c>
      <c r="D405" s="233" t="s">
        <v>759</v>
      </c>
      <c r="E405" s="125" t="s">
        <v>54</v>
      </c>
      <c r="F405" s="181" t="s">
        <v>55</v>
      </c>
      <c r="G405" s="181" t="s">
        <v>56</v>
      </c>
      <c r="H405" s="181" t="s">
        <v>760</v>
      </c>
      <c r="I405" s="181"/>
      <c r="J405" s="178">
        <v>100</v>
      </c>
      <c r="K405" s="182"/>
      <c r="L405" s="182" t="s">
        <v>58</v>
      </c>
      <c r="M405" s="178" t="s">
        <v>59</v>
      </c>
      <c r="N405" s="178">
        <v>0</v>
      </c>
      <c r="O405" s="178" t="s">
        <v>60</v>
      </c>
      <c r="P405" s="178" t="s">
        <v>79</v>
      </c>
      <c r="Q405" s="179"/>
      <c r="R405" s="179"/>
      <c r="S405" s="180"/>
      <c r="T405" s="179"/>
      <c r="U405" s="179"/>
      <c r="V405" s="167"/>
      <c r="W405" s="168"/>
      <c r="X405" s="168"/>
      <c r="Y405" s="167"/>
      <c r="Z405" s="169" t="s">
        <v>63</v>
      </c>
      <c r="AA405" s="166">
        <v>6</v>
      </c>
      <c r="AB405" s="166">
        <v>0</v>
      </c>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customHeight="1" x14ac:dyDescent="0.25">
      <c r="A406" s="205">
        <v>158</v>
      </c>
      <c r="B406" s="233" t="s">
        <v>757</v>
      </c>
      <c r="C406" s="237" t="s">
        <v>758</v>
      </c>
      <c r="D406" s="233" t="s">
        <v>761</v>
      </c>
      <c r="E406" s="125" t="s">
        <v>54</v>
      </c>
      <c r="F406" s="181" t="s">
        <v>55</v>
      </c>
      <c r="G406" s="181" t="s">
        <v>56</v>
      </c>
      <c r="H406" s="181" t="s">
        <v>760</v>
      </c>
      <c r="I406" s="181"/>
      <c r="J406" s="178">
        <v>150</v>
      </c>
      <c r="K406" s="182"/>
      <c r="L406" s="182" t="s">
        <v>58</v>
      </c>
      <c r="M406" s="178" t="s">
        <v>59</v>
      </c>
      <c r="N406" s="178">
        <v>0</v>
      </c>
      <c r="O406" s="178" t="s">
        <v>60</v>
      </c>
      <c r="P406" s="178" t="s">
        <v>79</v>
      </c>
      <c r="Q406" s="179"/>
      <c r="R406" s="179"/>
      <c r="S406" s="180"/>
      <c r="T406" s="179"/>
      <c r="U406" s="179"/>
      <c r="V406" s="167"/>
      <c r="W406" s="168"/>
      <c r="X406" s="168"/>
      <c r="Y406" s="167"/>
      <c r="Z406" s="169" t="s">
        <v>63</v>
      </c>
      <c r="AA406" s="166">
        <v>27</v>
      </c>
      <c r="AB406" s="166">
        <v>0</v>
      </c>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customHeight="1" x14ac:dyDescent="0.25">
      <c r="A407" s="205">
        <v>159</v>
      </c>
      <c r="B407" s="233" t="s">
        <v>757</v>
      </c>
      <c r="C407" s="237" t="s">
        <v>758</v>
      </c>
      <c r="D407" s="233" t="s">
        <v>762</v>
      </c>
      <c r="E407" s="125" t="s">
        <v>54</v>
      </c>
      <c r="F407" s="181" t="s">
        <v>55</v>
      </c>
      <c r="G407" s="181" t="s">
        <v>56</v>
      </c>
      <c r="H407" s="181" t="s">
        <v>760</v>
      </c>
      <c r="I407" s="181"/>
      <c r="J407" s="178">
        <v>250</v>
      </c>
      <c r="K407" s="182"/>
      <c r="L407" s="182" t="s">
        <v>58</v>
      </c>
      <c r="M407" s="178" t="s">
        <v>59</v>
      </c>
      <c r="N407" s="178">
        <v>0</v>
      </c>
      <c r="O407" s="178" t="s">
        <v>60</v>
      </c>
      <c r="P407" s="178" t="s">
        <v>79</v>
      </c>
      <c r="Q407" s="179"/>
      <c r="R407" s="179"/>
      <c r="S407" s="180"/>
      <c r="T407" s="179"/>
      <c r="U407" s="179"/>
      <c r="V407" s="167"/>
      <c r="W407" s="168"/>
      <c r="X407" s="168"/>
      <c r="Y407" s="167"/>
      <c r="Z407" s="169" t="s">
        <v>63</v>
      </c>
      <c r="AA407" s="166">
        <v>10</v>
      </c>
      <c r="AB407" s="166">
        <v>0</v>
      </c>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customHeight="1" x14ac:dyDescent="0.25">
      <c r="A408" s="205">
        <v>160</v>
      </c>
      <c r="B408" s="233" t="s">
        <v>757</v>
      </c>
      <c r="C408" s="237" t="s">
        <v>758</v>
      </c>
      <c r="D408" s="233" t="s">
        <v>452</v>
      </c>
      <c r="E408" s="125" t="s">
        <v>54</v>
      </c>
      <c r="F408" s="181" t="s">
        <v>55</v>
      </c>
      <c r="G408" s="181" t="s">
        <v>56</v>
      </c>
      <c r="H408" s="181" t="s">
        <v>760</v>
      </c>
      <c r="I408" s="181"/>
      <c r="J408" s="178">
        <v>300</v>
      </c>
      <c r="K408" s="182"/>
      <c r="L408" s="182" t="s">
        <v>58</v>
      </c>
      <c r="M408" s="178" t="s">
        <v>59</v>
      </c>
      <c r="N408" s="178">
        <v>0</v>
      </c>
      <c r="O408" s="178" t="s">
        <v>60</v>
      </c>
      <c r="P408" s="178" t="s">
        <v>79</v>
      </c>
      <c r="Q408" s="179"/>
      <c r="R408" s="179"/>
      <c r="S408" s="180"/>
      <c r="T408" s="179"/>
      <c r="U408" s="179"/>
      <c r="V408" s="167"/>
      <c r="W408" s="168"/>
      <c r="X408" s="168"/>
      <c r="Y408" s="167"/>
      <c r="Z408" s="169" t="s">
        <v>63</v>
      </c>
      <c r="AA408" s="166">
        <v>5</v>
      </c>
      <c r="AB408" s="166">
        <v>0</v>
      </c>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customHeight="1" x14ac:dyDescent="0.25">
      <c r="A409" s="205">
        <v>161</v>
      </c>
      <c r="B409" s="233" t="s">
        <v>757</v>
      </c>
      <c r="C409" s="237" t="s">
        <v>758</v>
      </c>
      <c r="D409" s="233" t="s">
        <v>455</v>
      </c>
      <c r="E409" s="125" t="s">
        <v>54</v>
      </c>
      <c r="F409" s="181" t="s">
        <v>55</v>
      </c>
      <c r="G409" s="181" t="s">
        <v>56</v>
      </c>
      <c r="H409" s="181" t="s">
        <v>760</v>
      </c>
      <c r="I409" s="181"/>
      <c r="J409" s="178">
        <v>450</v>
      </c>
      <c r="K409" s="182"/>
      <c r="L409" s="182" t="s">
        <v>58</v>
      </c>
      <c r="M409" s="178" t="s">
        <v>59</v>
      </c>
      <c r="N409" s="178">
        <v>0</v>
      </c>
      <c r="O409" s="178" t="s">
        <v>60</v>
      </c>
      <c r="P409" s="178" t="s">
        <v>79</v>
      </c>
      <c r="Q409" s="179"/>
      <c r="R409" s="179"/>
      <c r="S409" s="180"/>
      <c r="T409" s="179"/>
      <c r="U409" s="179"/>
      <c r="V409" s="167"/>
      <c r="W409" s="168"/>
      <c r="X409" s="168"/>
      <c r="Y409" s="167"/>
      <c r="Z409" s="169" t="s">
        <v>63</v>
      </c>
      <c r="AA409" s="166">
        <v>13</v>
      </c>
      <c r="AB409" s="166">
        <v>0</v>
      </c>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customHeight="1" x14ac:dyDescent="0.25">
      <c r="A410" s="205">
        <v>162</v>
      </c>
      <c r="B410" s="233" t="s">
        <v>757</v>
      </c>
      <c r="C410" s="237" t="s">
        <v>758</v>
      </c>
      <c r="D410" s="233" t="s">
        <v>456</v>
      </c>
      <c r="E410" s="125" t="s">
        <v>54</v>
      </c>
      <c r="F410" s="181" t="s">
        <v>55</v>
      </c>
      <c r="G410" s="181" t="s">
        <v>56</v>
      </c>
      <c r="H410" s="181" t="s">
        <v>760</v>
      </c>
      <c r="I410" s="181"/>
      <c r="J410" s="178">
        <v>600</v>
      </c>
      <c r="K410" s="182"/>
      <c r="L410" s="182" t="s">
        <v>58</v>
      </c>
      <c r="M410" s="178" t="s">
        <v>59</v>
      </c>
      <c r="N410" s="178">
        <v>0</v>
      </c>
      <c r="O410" s="178" t="s">
        <v>60</v>
      </c>
      <c r="P410" s="178" t="s">
        <v>79</v>
      </c>
      <c r="Q410" s="179"/>
      <c r="R410" s="179"/>
      <c r="S410" s="180"/>
      <c r="T410" s="179"/>
      <c r="U410" s="179"/>
      <c r="V410" s="167"/>
      <c r="W410" s="168"/>
      <c r="X410" s="168"/>
      <c r="Y410" s="167"/>
      <c r="Z410" s="169" t="s">
        <v>63</v>
      </c>
      <c r="AA410" s="166">
        <v>12</v>
      </c>
      <c r="AB410" s="166">
        <v>0</v>
      </c>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customHeight="1" x14ac:dyDescent="0.25">
      <c r="A411" s="205">
        <v>163</v>
      </c>
      <c r="B411" s="233" t="s">
        <v>757</v>
      </c>
      <c r="C411" s="237" t="s">
        <v>758</v>
      </c>
      <c r="D411" s="233" t="s">
        <v>763</v>
      </c>
      <c r="E411" s="125" t="s">
        <v>54</v>
      </c>
      <c r="F411" s="181" t="s">
        <v>55</v>
      </c>
      <c r="G411" s="181" t="s">
        <v>56</v>
      </c>
      <c r="H411" s="181" t="s">
        <v>760</v>
      </c>
      <c r="I411" s="181"/>
      <c r="J411" s="178">
        <v>750</v>
      </c>
      <c r="K411" s="182"/>
      <c r="L411" s="182" t="s">
        <v>58</v>
      </c>
      <c r="M411" s="178" t="s">
        <v>59</v>
      </c>
      <c r="N411" s="178">
        <v>0</v>
      </c>
      <c r="O411" s="178" t="s">
        <v>60</v>
      </c>
      <c r="P411" s="178" t="s">
        <v>79</v>
      </c>
      <c r="Q411" s="179"/>
      <c r="R411" s="179"/>
      <c r="S411" s="180"/>
      <c r="T411" s="179"/>
      <c r="U411" s="179"/>
      <c r="V411" s="167"/>
      <c r="W411" s="168"/>
      <c r="X411" s="168"/>
      <c r="Y411" s="167"/>
      <c r="Z411" s="169" t="s">
        <v>63</v>
      </c>
      <c r="AA411" s="166">
        <v>10</v>
      </c>
      <c r="AB411" s="166">
        <v>0</v>
      </c>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customHeight="1" x14ac:dyDescent="0.25">
      <c r="A412" s="205">
        <v>164</v>
      </c>
      <c r="B412" s="233" t="s">
        <v>757</v>
      </c>
      <c r="C412" s="237" t="s">
        <v>758</v>
      </c>
      <c r="D412" s="233" t="s">
        <v>764</v>
      </c>
      <c r="E412" s="125" t="s">
        <v>54</v>
      </c>
      <c r="F412" s="181" t="s">
        <v>55</v>
      </c>
      <c r="G412" s="181" t="s">
        <v>56</v>
      </c>
      <c r="H412" s="181" t="s">
        <v>760</v>
      </c>
      <c r="I412" s="181"/>
      <c r="J412" s="178">
        <v>900</v>
      </c>
      <c r="K412" s="182"/>
      <c r="L412" s="182" t="s">
        <v>58</v>
      </c>
      <c r="M412" s="178" t="s">
        <v>59</v>
      </c>
      <c r="N412" s="178">
        <v>0</v>
      </c>
      <c r="O412" s="178" t="s">
        <v>60</v>
      </c>
      <c r="P412" s="178" t="s">
        <v>79</v>
      </c>
      <c r="Q412" s="179"/>
      <c r="R412" s="179"/>
      <c r="S412" s="180"/>
      <c r="T412" s="179"/>
      <c r="U412" s="179"/>
      <c r="V412" s="167"/>
      <c r="W412" s="168"/>
      <c r="X412" s="168"/>
      <c r="Y412" s="167"/>
      <c r="Z412" s="169" t="s">
        <v>63</v>
      </c>
      <c r="AA412" s="166">
        <v>9</v>
      </c>
      <c r="AB412" s="166">
        <v>0</v>
      </c>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customHeight="1" x14ac:dyDescent="0.25">
      <c r="A413" s="205">
        <v>172</v>
      </c>
      <c r="B413" s="235" t="s">
        <v>765</v>
      </c>
      <c r="C413" s="236" t="s">
        <v>766</v>
      </c>
      <c r="D413" s="235" t="s">
        <v>767</v>
      </c>
      <c r="E413" s="125" t="s">
        <v>102</v>
      </c>
      <c r="F413" s="181" t="s">
        <v>768</v>
      </c>
      <c r="G413" s="181" t="s">
        <v>56</v>
      </c>
      <c r="H413" s="156" t="s">
        <v>769</v>
      </c>
      <c r="I413" s="156"/>
      <c r="J413" s="209">
        <v>4</v>
      </c>
      <c r="K413" s="210"/>
      <c r="L413" s="210" t="s">
        <v>58</v>
      </c>
      <c r="M413" s="209" t="s">
        <v>59</v>
      </c>
      <c r="N413" s="209">
        <v>0</v>
      </c>
      <c r="O413" s="209" t="s">
        <v>60</v>
      </c>
      <c r="P413" s="209" t="s">
        <v>79</v>
      </c>
      <c r="Q413" s="211" t="s">
        <v>770</v>
      </c>
      <c r="R413" s="211" t="s">
        <v>771</v>
      </c>
      <c r="S413" s="212"/>
      <c r="T413" s="211"/>
      <c r="U413" s="211"/>
      <c r="V413" s="170" t="s">
        <v>62</v>
      </c>
      <c r="W413" s="129"/>
      <c r="X413" s="129"/>
      <c r="Y413" s="170" t="s">
        <v>739</v>
      </c>
      <c r="Z413" s="135" t="s">
        <v>63</v>
      </c>
      <c r="AA413" s="171">
        <v>16</v>
      </c>
      <c r="AB413" s="171">
        <v>8</v>
      </c>
      <c r="AC413" s="172" t="s">
        <v>772</v>
      </c>
      <c r="AD413" s="172" t="s">
        <v>80</v>
      </c>
      <c r="AE413" s="172" t="s">
        <v>389</v>
      </c>
      <c r="AF413" s="172" t="s">
        <v>773</v>
      </c>
      <c r="AG413" s="172" t="s">
        <v>80</v>
      </c>
      <c r="AH413" s="172" t="s">
        <v>117</v>
      </c>
      <c r="AI413" s="172">
        <v>20</v>
      </c>
      <c r="AJ413" s="172">
        <v>40</v>
      </c>
      <c r="AK413" s="171" t="s">
        <v>774</v>
      </c>
      <c r="AL413" s="171" t="s">
        <v>81</v>
      </c>
      <c r="AM413" s="171" t="s">
        <v>389</v>
      </c>
      <c r="AN413" s="171" t="s">
        <v>775</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776</v>
      </c>
      <c r="BR413" s="172" t="s">
        <v>777</v>
      </c>
      <c r="BS413" s="124">
        <v>172</v>
      </c>
      <c r="BT413" s="124" t="s">
        <v>668</v>
      </c>
    </row>
    <row r="414" spans="1:72" s="124" customFormat="1" ht="14.25" customHeight="1" x14ac:dyDescent="0.25">
      <c r="A414" s="205">
        <v>173</v>
      </c>
      <c r="B414" s="235" t="s">
        <v>765</v>
      </c>
      <c r="C414" s="236" t="s">
        <v>766</v>
      </c>
      <c r="D414" s="235" t="s">
        <v>778</v>
      </c>
      <c r="E414" s="125" t="s">
        <v>102</v>
      </c>
      <c r="F414" s="181" t="s">
        <v>768</v>
      </c>
      <c r="G414" s="181" t="s">
        <v>56</v>
      </c>
      <c r="H414" s="156" t="s">
        <v>769</v>
      </c>
      <c r="I414" s="156"/>
      <c r="J414" s="209">
        <v>4</v>
      </c>
      <c r="K414" s="210"/>
      <c r="L414" s="210" t="s">
        <v>58</v>
      </c>
      <c r="M414" s="209" t="s">
        <v>59</v>
      </c>
      <c r="N414" s="209">
        <v>146</v>
      </c>
      <c r="O414" s="209" t="s">
        <v>60</v>
      </c>
      <c r="P414" s="209" t="s">
        <v>79</v>
      </c>
      <c r="Q414" s="211" t="s">
        <v>770</v>
      </c>
      <c r="R414" s="211" t="s">
        <v>771</v>
      </c>
      <c r="S414" s="212"/>
      <c r="T414" s="211"/>
      <c r="U414" s="211"/>
      <c r="V414" s="170" t="s">
        <v>62</v>
      </c>
      <c r="W414" s="129"/>
      <c r="X414" s="129"/>
      <c r="Y414" s="170" t="s">
        <v>739</v>
      </c>
      <c r="Z414" s="135" t="s">
        <v>63</v>
      </c>
      <c r="AA414" s="171">
        <v>16</v>
      </c>
      <c r="AB414" s="171">
        <v>8</v>
      </c>
      <c r="AC414" s="172" t="s">
        <v>772</v>
      </c>
      <c r="AD414" s="172" t="s">
        <v>80</v>
      </c>
      <c r="AE414" s="172" t="s">
        <v>389</v>
      </c>
      <c r="AF414" s="172" t="s">
        <v>773</v>
      </c>
      <c r="AG414" s="172" t="s">
        <v>80</v>
      </c>
      <c r="AH414" s="172" t="s">
        <v>117</v>
      </c>
      <c r="AI414" s="172">
        <v>20</v>
      </c>
      <c r="AJ414" s="172">
        <v>40</v>
      </c>
      <c r="AK414" s="171" t="s">
        <v>774</v>
      </c>
      <c r="AL414" s="171" t="s">
        <v>81</v>
      </c>
      <c r="AM414" s="171" t="s">
        <v>389</v>
      </c>
      <c r="AN414" s="171" t="s">
        <v>775</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776</v>
      </c>
      <c r="BR414" s="172" t="s">
        <v>777</v>
      </c>
      <c r="BS414" s="124">
        <v>173</v>
      </c>
      <c r="BT414" s="124" t="s">
        <v>668</v>
      </c>
    </row>
    <row r="415" spans="1:72" s="124" customFormat="1" ht="14.25" customHeight="1" x14ac:dyDescent="0.25">
      <c r="A415" s="205">
        <v>174</v>
      </c>
      <c r="B415" s="235" t="s">
        <v>765</v>
      </c>
      <c r="C415" s="236" t="s">
        <v>766</v>
      </c>
      <c r="D415" s="235" t="s">
        <v>387</v>
      </c>
      <c r="E415" s="125" t="s">
        <v>102</v>
      </c>
      <c r="F415" s="181" t="s">
        <v>768</v>
      </c>
      <c r="G415" s="181" t="s">
        <v>56</v>
      </c>
      <c r="H415" s="156" t="s">
        <v>769</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739</v>
      </c>
      <c r="Z415" s="135" t="s">
        <v>63</v>
      </c>
      <c r="AA415" s="171">
        <v>16</v>
      </c>
      <c r="AB415" s="171">
        <v>8</v>
      </c>
      <c r="AC415" s="172" t="s">
        <v>772</v>
      </c>
      <c r="AD415" s="172" t="s">
        <v>80</v>
      </c>
      <c r="AE415" s="172" t="s">
        <v>389</v>
      </c>
      <c r="AF415" s="172" t="s">
        <v>773</v>
      </c>
      <c r="AG415" s="172" t="s">
        <v>80</v>
      </c>
      <c r="AH415" s="172" t="s">
        <v>117</v>
      </c>
      <c r="AI415" s="172">
        <v>20</v>
      </c>
      <c r="AJ415" s="172">
        <v>40</v>
      </c>
      <c r="AK415" s="171" t="s">
        <v>774</v>
      </c>
      <c r="AL415" s="171" t="s">
        <v>81</v>
      </c>
      <c r="AM415" s="171" t="s">
        <v>389</v>
      </c>
      <c r="AN415" s="171" t="s">
        <v>775</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776</v>
      </c>
      <c r="BR415" s="172" t="s">
        <v>777</v>
      </c>
      <c r="BS415" s="124">
        <v>174</v>
      </c>
      <c r="BT415" s="124" t="s">
        <v>668</v>
      </c>
    </row>
    <row r="416" spans="1:72" s="124" customFormat="1" ht="14.25" customHeight="1" x14ac:dyDescent="0.25">
      <c r="A416" s="205">
        <v>175</v>
      </c>
      <c r="B416" s="235" t="s">
        <v>765</v>
      </c>
      <c r="C416" s="236" t="s">
        <v>766</v>
      </c>
      <c r="D416" s="235" t="s">
        <v>779</v>
      </c>
      <c r="E416" s="125" t="s">
        <v>102</v>
      </c>
      <c r="F416" s="181" t="s">
        <v>768</v>
      </c>
      <c r="G416" s="181" t="s">
        <v>56</v>
      </c>
      <c r="H416" s="156" t="s">
        <v>769</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739</v>
      </c>
      <c r="Z416" s="135" t="s">
        <v>63</v>
      </c>
      <c r="AA416" s="171">
        <v>16</v>
      </c>
      <c r="AB416" s="171">
        <v>8</v>
      </c>
      <c r="AC416" s="172" t="s">
        <v>772</v>
      </c>
      <c r="AD416" s="172" t="s">
        <v>80</v>
      </c>
      <c r="AE416" s="172" t="s">
        <v>389</v>
      </c>
      <c r="AF416" s="172" t="s">
        <v>773</v>
      </c>
      <c r="AG416" s="172" t="s">
        <v>80</v>
      </c>
      <c r="AH416" s="172" t="s">
        <v>117</v>
      </c>
      <c r="AI416" s="172">
        <v>20</v>
      </c>
      <c r="AJ416" s="172">
        <v>40</v>
      </c>
      <c r="AK416" s="171" t="s">
        <v>774</v>
      </c>
      <c r="AL416" s="171" t="s">
        <v>81</v>
      </c>
      <c r="AM416" s="171" t="s">
        <v>389</v>
      </c>
      <c r="AN416" s="171" t="s">
        <v>775</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776</v>
      </c>
      <c r="BR416" s="172" t="s">
        <v>777</v>
      </c>
      <c r="BS416" s="124">
        <v>175</v>
      </c>
      <c r="BT416" s="124" t="s">
        <v>668</v>
      </c>
    </row>
    <row r="417" spans="1:72" s="124" customFormat="1" ht="14.25" customHeight="1" x14ac:dyDescent="0.25">
      <c r="A417" s="205">
        <v>176</v>
      </c>
      <c r="B417" s="235" t="s">
        <v>780</v>
      </c>
      <c r="C417" s="236" t="s">
        <v>781</v>
      </c>
      <c r="D417" s="235" t="s">
        <v>767</v>
      </c>
      <c r="E417" s="125" t="s">
        <v>102</v>
      </c>
      <c r="F417" s="181" t="s">
        <v>768</v>
      </c>
      <c r="G417" s="156" t="s">
        <v>56</v>
      </c>
      <c r="H417" s="156" t="s">
        <v>782</v>
      </c>
      <c r="I417" s="156"/>
      <c r="J417" s="209">
        <v>4</v>
      </c>
      <c r="K417" s="210"/>
      <c r="L417" s="210" t="s">
        <v>58</v>
      </c>
      <c r="M417" s="209" t="s">
        <v>59</v>
      </c>
      <c r="N417" s="209">
        <v>0</v>
      </c>
      <c r="O417" s="209" t="s">
        <v>60</v>
      </c>
      <c r="P417" s="209" t="s">
        <v>79</v>
      </c>
      <c r="Q417" s="211" t="s">
        <v>770</v>
      </c>
      <c r="R417" s="211"/>
      <c r="S417" s="212"/>
      <c r="T417" s="211"/>
      <c r="U417" s="211"/>
      <c r="V417" s="170" t="s">
        <v>62</v>
      </c>
      <c r="W417" s="129"/>
      <c r="X417" s="129"/>
      <c r="Y417" s="170" t="s">
        <v>739</v>
      </c>
      <c r="Z417" s="135" t="s">
        <v>63</v>
      </c>
      <c r="AA417" s="171">
        <v>52</v>
      </c>
      <c r="AB417" s="171">
        <v>28</v>
      </c>
      <c r="AC417" s="172" t="s">
        <v>783</v>
      </c>
      <c r="AD417" s="172" t="s">
        <v>80</v>
      </c>
      <c r="AE417" s="172" t="s">
        <v>389</v>
      </c>
      <c r="AF417" s="136" t="s">
        <v>784</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customHeight="1" x14ac:dyDescent="0.25">
      <c r="A418" s="205">
        <v>177</v>
      </c>
      <c r="B418" s="235" t="s">
        <v>780</v>
      </c>
      <c r="C418" s="236" t="s">
        <v>781</v>
      </c>
      <c r="D418" s="235" t="s">
        <v>785</v>
      </c>
      <c r="E418" s="125" t="s">
        <v>102</v>
      </c>
      <c r="F418" s="181" t="s">
        <v>768</v>
      </c>
      <c r="G418" s="156" t="s">
        <v>56</v>
      </c>
      <c r="H418" s="156" t="s">
        <v>782</v>
      </c>
      <c r="I418" s="156"/>
      <c r="J418" s="209">
        <v>6</v>
      </c>
      <c r="K418" s="210"/>
      <c r="L418" s="210" t="s">
        <v>58</v>
      </c>
      <c r="M418" s="209" t="s">
        <v>59</v>
      </c>
      <c r="N418" s="209">
        <v>132</v>
      </c>
      <c r="O418" s="209" t="s">
        <v>60</v>
      </c>
      <c r="P418" s="209" t="s">
        <v>79</v>
      </c>
      <c r="Q418" s="211" t="s">
        <v>770</v>
      </c>
      <c r="R418" s="211"/>
      <c r="S418" s="212"/>
      <c r="T418" s="211"/>
      <c r="U418" s="211"/>
      <c r="V418" s="170" t="s">
        <v>62</v>
      </c>
      <c r="W418" s="129"/>
      <c r="X418" s="129"/>
      <c r="Y418" s="170" t="s">
        <v>739</v>
      </c>
      <c r="Z418" s="135" t="s">
        <v>63</v>
      </c>
      <c r="AA418" s="171">
        <v>52</v>
      </c>
      <c r="AB418" s="171">
        <v>28</v>
      </c>
      <c r="AC418" s="172" t="s">
        <v>783</v>
      </c>
      <c r="AD418" s="172" t="s">
        <v>80</v>
      </c>
      <c r="AE418" s="172" t="s">
        <v>389</v>
      </c>
      <c r="AF418" s="136" t="s">
        <v>784</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customHeight="1" x14ac:dyDescent="0.25">
      <c r="A419" s="205">
        <v>178</v>
      </c>
      <c r="B419" s="235" t="s">
        <v>780</v>
      </c>
      <c r="C419" s="236" t="s">
        <v>781</v>
      </c>
      <c r="D419" s="235" t="s">
        <v>387</v>
      </c>
      <c r="E419" s="125" t="s">
        <v>102</v>
      </c>
      <c r="F419" s="181" t="s">
        <v>768</v>
      </c>
      <c r="G419" s="156" t="s">
        <v>56</v>
      </c>
      <c r="H419" s="156" t="s">
        <v>782</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739</v>
      </c>
      <c r="Z419" s="135" t="s">
        <v>63</v>
      </c>
      <c r="AA419" s="171">
        <v>52</v>
      </c>
      <c r="AB419" s="171">
        <v>28</v>
      </c>
      <c r="AC419" s="172" t="s">
        <v>783</v>
      </c>
      <c r="AD419" s="172" t="s">
        <v>80</v>
      </c>
      <c r="AE419" s="172" t="s">
        <v>389</v>
      </c>
      <c r="AF419" s="136" t="s">
        <v>784</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customHeight="1" x14ac:dyDescent="0.25">
      <c r="A420" s="205">
        <v>179</v>
      </c>
      <c r="B420" s="235" t="s">
        <v>780</v>
      </c>
      <c r="C420" s="236" t="s">
        <v>781</v>
      </c>
      <c r="D420" s="235" t="s">
        <v>390</v>
      </c>
      <c r="E420" s="125" t="s">
        <v>102</v>
      </c>
      <c r="F420" s="181" t="s">
        <v>768</v>
      </c>
      <c r="G420" s="156" t="s">
        <v>56</v>
      </c>
      <c r="H420" s="156" t="s">
        <v>782</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739</v>
      </c>
      <c r="Z420" s="135" t="s">
        <v>63</v>
      </c>
      <c r="AA420" s="171">
        <v>52</v>
      </c>
      <c r="AB420" s="171">
        <v>28</v>
      </c>
      <c r="AC420" s="172" t="s">
        <v>783</v>
      </c>
      <c r="AD420" s="172" t="s">
        <v>80</v>
      </c>
      <c r="AE420" s="172" t="s">
        <v>389</v>
      </c>
      <c r="AF420" s="136" t="s">
        <v>784</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customHeight="1" x14ac:dyDescent="0.25">
      <c r="A421" s="205">
        <v>180</v>
      </c>
      <c r="B421" s="233" t="s">
        <v>786</v>
      </c>
      <c r="C421" s="237" t="s">
        <v>787</v>
      </c>
      <c r="D421" s="233" t="s">
        <v>788</v>
      </c>
      <c r="E421" s="125" t="s">
        <v>102</v>
      </c>
      <c r="F421" s="181" t="s">
        <v>103</v>
      </c>
      <c r="G421" s="181" t="s">
        <v>789</v>
      </c>
      <c r="H421" s="181" t="s">
        <v>790</v>
      </c>
      <c r="I421" s="181"/>
      <c r="J421" s="178">
        <v>5</v>
      </c>
      <c r="K421" s="182"/>
      <c r="L421" s="182" t="s">
        <v>58</v>
      </c>
      <c r="M421" s="178" t="s">
        <v>78</v>
      </c>
      <c r="N421" s="209">
        <v>0</v>
      </c>
      <c r="O421" s="209" t="s">
        <v>60</v>
      </c>
      <c r="P421" s="209" t="s">
        <v>79</v>
      </c>
      <c r="Q421" s="179"/>
      <c r="R421" s="179" t="s">
        <v>791</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customHeight="1" x14ac:dyDescent="0.25">
      <c r="A422" s="205">
        <v>181</v>
      </c>
      <c r="B422" s="233" t="s">
        <v>786</v>
      </c>
      <c r="C422" s="237" t="s">
        <v>787</v>
      </c>
      <c r="D422" s="233" t="s">
        <v>792</v>
      </c>
      <c r="E422" s="125" t="s">
        <v>102</v>
      </c>
      <c r="F422" s="181" t="s">
        <v>103</v>
      </c>
      <c r="G422" s="181" t="s">
        <v>789</v>
      </c>
      <c r="H422" s="181" t="s">
        <v>790</v>
      </c>
      <c r="I422" s="181"/>
      <c r="J422" s="178">
        <v>5</v>
      </c>
      <c r="K422" s="182"/>
      <c r="L422" s="182" t="s">
        <v>58</v>
      </c>
      <c r="M422" s="178" t="s">
        <v>78</v>
      </c>
      <c r="N422" s="209">
        <v>0</v>
      </c>
      <c r="O422" s="209" t="s">
        <v>60</v>
      </c>
      <c r="P422" s="209" t="s">
        <v>79</v>
      </c>
      <c r="Q422" s="179"/>
      <c r="R422" s="179" t="s">
        <v>791</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customHeight="1" x14ac:dyDescent="0.25">
      <c r="A423" s="205">
        <v>182</v>
      </c>
      <c r="B423" s="233" t="s">
        <v>786</v>
      </c>
      <c r="C423" s="237" t="s">
        <v>787</v>
      </c>
      <c r="D423" s="233" t="s">
        <v>793</v>
      </c>
      <c r="E423" s="125" t="s">
        <v>102</v>
      </c>
      <c r="F423" s="181" t="s">
        <v>103</v>
      </c>
      <c r="G423" s="181" t="s">
        <v>789</v>
      </c>
      <c r="H423" s="181" t="s">
        <v>57</v>
      </c>
      <c r="I423" s="181"/>
      <c r="J423" s="178">
        <v>5</v>
      </c>
      <c r="K423" s="182"/>
      <c r="L423" s="182" t="s">
        <v>58</v>
      </c>
      <c r="M423" s="178" t="s">
        <v>78</v>
      </c>
      <c r="N423" s="209">
        <v>0</v>
      </c>
      <c r="O423" s="209" t="s">
        <v>60</v>
      </c>
      <c r="P423" s="209" t="s">
        <v>79</v>
      </c>
      <c r="Q423" s="179"/>
      <c r="R423" s="179" t="s">
        <v>791</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customHeight="1" x14ac:dyDescent="0.25">
      <c r="A424" s="205">
        <v>183</v>
      </c>
      <c r="B424" s="233" t="s">
        <v>786</v>
      </c>
      <c r="C424" s="237" t="s">
        <v>787</v>
      </c>
      <c r="D424" s="233" t="s">
        <v>794</v>
      </c>
      <c r="E424" s="125" t="s">
        <v>102</v>
      </c>
      <c r="F424" s="181" t="s">
        <v>103</v>
      </c>
      <c r="G424" s="181" t="s">
        <v>789</v>
      </c>
      <c r="H424" s="181" t="s">
        <v>57</v>
      </c>
      <c r="I424" s="181"/>
      <c r="J424" s="178">
        <v>5</v>
      </c>
      <c r="K424" s="182"/>
      <c r="L424" s="182" t="s">
        <v>58</v>
      </c>
      <c r="M424" s="178" t="s">
        <v>78</v>
      </c>
      <c r="N424" s="209">
        <v>0</v>
      </c>
      <c r="O424" s="209" t="s">
        <v>60</v>
      </c>
      <c r="P424" s="209" t="s">
        <v>79</v>
      </c>
      <c r="Q424" s="179"/>
      <c r="R424" s="179" t="s">
        <v>791</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customHeight="1" x14ac:dyDescent="0.25">
      <c r="A425" s="205">
        <v>184</v>
      </c>
      <c r="B425" s="233" t="s">
        <v>786</v>
      </c>
      <c r="C425" s="237" t="s">
        <v>787</v>
      </c>
      <c r="D425" s="233" t="s">
        <v>795</v>
      </c>
      <c r="E425" s="125" t="s">
        <v>102</v>
      </c>
      <c r="F425" s="181" t="s">
        <v>103</v>
      </c>
      <c r="G425" s="181" t="s">
        <v>789</v>
      </c>
      <c r="H425" s="181" t="s">
        <v>790</v>
      </c>
      <c r="I425" s="181"/>
      <c r="J425" s="178">
        <v>10</v>
      </c>
      <c r="K425" s="182"/>
      <c r="L425" s="182" t="s">
        <v>58</v>
      </c>
      <c r="M425" s="209" t="s">
        <v>59</v>
      </c>
      <c r="N425" s="209">
        <v>0</v>
      </c>
      <c r="O425" s="209" t="s">
        <v>60</v>
      </c>
      <c r="P425" s="209" t="s">
        <v>79</v>
      </c>
      <c r="Q425" s="179" t="s">
        <v>796</v>
      </c>
      <c r="R425" s="179"/>
      <c r="S425" s="180"/>
      <c r="T425" s="179" t="s">
        <v>797</v>
      </c>
      <c r="U425" s="179"/>
      <c r="V425" s="167" t="s">
        <v>62</v>
      </c>
      <c r="W425" s="168"/>
      <c r="X425" s="168">
        <v>3</v>
      </c>
      <c r="Y425" s="170" t="s">
        <v>739</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customHeight="1" x14ac:dyDescent="0.25">
      <c r="A426" s="205">
        <v>185</v>
      </c>
      <c r="B426" s="233" t="s">
        <v>786</v>
      </c>
      <c r="C426" s="237" t="s">
        <v>787</v>
      </c>
      <c r="D426" s="233" t="s">
        <v>798</v>
      </c>
      <c r="E426" s="125" t="s">
        <v>102</v>
      </c>
      <c r="F426" s="181" t="s">
        <v>103</v>
      </c>
      <c r="G426" s="181" t="s">
        <v>789</v>
      </c>
      <c r="H426" s="181" t="s">
        <v>790</v>
      </c>
      <c r="I426" s="181"/>
      <c r="J426" s="178">
        <v>10</v>
      </c>
      <c r="K426" s="182"/>
      <c r="L426" s="182" t="s">
        <v>58</v>
      </c>
      <c r="M426" s="209" t="s">
        <v>59</v>
      </c>
      <c r="N426" s="209">
        <v>0</v>
      </c>
      <c r="O426" s="209" t="s">
        <v>60</v>
      </c>
      <c r="P426" s="209" t="s">
        <v>79</v>
      </c>
      <c r="Q426" s="179" t="s">
        <v>796</v>
      </c>
      <c r="R426" s="179"/>
      <c r="S426" s="180"/>
      <c r="T426" s="179" t="s">
        <v>797</v>
      </c>
      <c r="U426" s="179"/>
      <c r="V426" s="167" t="s">
        <v>62</v>
      </c>
      <c r="W426" s="168"/>
      <c r="X426" s="168">
        <v>3</v>
      </c>
      <c r="Y426" s="170" t="s">
        <v>739</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customHeight="1" x14ac:dyDescent="0.25">
      <c r="A427" s="205">
        <v>186</v>
      </c>
      <c r="B427" s="233" t="s">
        <v>786</v>
      </c>
      <c r="C427" s="237" t="s">
        <v>787</v>
      </c>
      <c r="D427" s="233" t="s">
        <v>799</v>
      </c>
      <c r="E427" s="125" t="s">
        <v>102</v>
      </c>
      <c r="F427" s="181" t="s">
        <v>103</v>
      </c>
      <c r="G427" s="181" t="s">
        <v>789</v>
      </c>
      <c r="H427" s="181" t="s">
        <v>57</v>
      </c>
      <c r="I427" s="181"/>
      <c r="J427" s="178">
        <v>10</v>
      </c>
      <c r="K427" s="182"/>
      <c r="L427" s="182" t="s">
        <v>58</v>
      </c>
      <c r="M427" s="209" t="s">
        <v>59</v>
      </c>
      <c r="N427" s="209">
        <v>0</v>
      </c>
      <c r="O427" s="209" t="s">
        <v>60</v>
      </c>
      <c r="P427" s="209" t="s">
        <v>79</v>
      </c>
      <c r="Q427" s="179" t="s">
        <v>796</v>
      </c>
      <c r="R427" s="179"/>
      <c r="S427" s="180"/>
      <c r="T427" s="179" t="s">
        <v>797</v>
      </c>
      <c r="U427" s="179"/>
      <c r="V427" s="167" t="s">
        <v>62</v>
      </c>
      <c r="W427" s="168"/>
      <c r="X427" s="168">
        <v>3</v>
      </c>
      <c r="Y427" s="170" t="s">
        <v>739</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customHeight="1" x14ac:dyDescent="0.25">
      <c r="A428" s="205">
        <v>187</v>
      </c>
      <c r="B428" s="233" t="s">
        <v>786</v>
      </c>
      <c r="C428" s="237" t="s">
        <v>787</v>
      </c>
      <c r="D428" s="233" t="s">
        <v>800</v>
      </c>
      <c r="E428" s="125" t="s">
        <v>102</v>
      </c>
      <c r="F428" s="181" t="s">
        <v>103</v>
      </c>
      <c r="G428" s="181" t="s">
        <v>789</v>
      </c>
      <c r="H428" s="181" t="s">
        <v>57</v>
      </c>
      <c r="I428" s="181"/>
      <c r="J428" s="178">
        <v>10</v>
      </c>
      <c r="K428" s="182"/>
      <c r="L428" s="182" t="s">
        <v>58</v>
      </c>
      <c r="M428" s="209" t="s">
        <v>59</v>
      </c>
      <c r="N428" s="209">
        <v>0</v>
      </c>
      <c r="O428" s="209" t="s">
        <v>60</v>
      </c>
      <c r="P428" s="209" t="s">
        <v>79</v>
      </c>
      <c r="Q428" s="179" t="s">
        <v>796</v>
      </c>
      <c r="R428" s="179"/>
      <c r="S428" s="180"/>
      <c r="T428" s="179" t="s">
        <v>797</v>
      </c>
      <c r="U428" s="179"/>
      <c r="V428" s="167" t="s">
        <v>62</v>
      </c>
      <c r="W428" s="168"/>
      <c r="X428" s="168">
        <v>3</v>
      </c>
      <c r="Y428" s="170" t="s">
        <v>739</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customHeight="1" x14ac:dyDescent="0.25">
      <c r="A429" s="205">
        <v>188</v>
      </c>
      <c r="B429" s="233" t="s">
        <v>801</v>
      </c>
      <c r="C429" s="237" t="s">
        <v>802</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803</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customHeight="1" x14ac:dyDescent="0.25">
      <c r="A430" s="205">
        <v>189</v>
      </c>
      <c r="B430" s="233" t="s">
        <v>801</v>
      </c>
      <c r="C430" s="237" t="s">
        <v>804</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803</v>
      </c>
      <c r="S430" s="180"/>
      <c r="T430" s="179"/>
      <c r="U430" s="179" t="s">
        <v>805</v>
      </c>
      <c r="V430" s="167" t="s">
        <v>502</v>
      </c>
      <c r="W430" s="168"/>
      <c r="X430" s="168"/>
      <c r="Y430" s="167" t="s">
        <v>806</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customHeight="1" x14ac:dyDescent="0.25">
      <c r="A431" s="205">
        <v>190</v>
      </c>
      <c r="B431" s="235" t="s">
        <v>807</v>
      </c>
      <c r="C431" s="236" t="s">
        <v>808</v>
      </c>
      <c r="D431" s="235" t="s">
        <v>767</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699</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809</v>
      </c>
      <c r="BS431" s="124">
        <v>190</v>
      </c>
      <c r="BT431" s="124" t="s">
        <v>668</v>
      </c>
    </row>
    <row r="432" spans="1:72" s="124" customFormat="1" ht="14.25" customHeight="1" x14ac:dyDescent="0.25">
      <c r="A432" s="205">
        <v>191</v>
      </c>
      <c r="B432" s="235" t="s">
        <v>807</v>
      </c>
      <c r="C432" s="236" t="s">
        <v>808</v>
      </c>
      <c r="D432" s="235" t="s">
        <v>785</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699</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809</v>
      </c>
      <c r="BS432" s="124">
        <v>191</v>
      </c>
      <c r="BT432" s="124" t="s">
        <v>668</v>
      </c>
    </row>
    <row r="433" spans="1:72" s="124" customFormat="1" ht="14.25" customHeight="1" x14ac:dyDescent="0.25">
      <c r="A433" s="205">
        <v>192</v>
      </c>
      <c r="B433" s="235" t="s">
        <v>807</v>
      </c>
      <c r="C433" s="236" t="s">
        <v>808</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810</v>
      </c>
      <c r="S433" s="180">
        <v>30</v>
      </c>
      <c r="T433" s="179"/>
      <c r="U433" s="179"/>
      <c r="V433" s="167" t="s">
        <v>699</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809</v>
      </c>
      <c r="BS433" s="124">
        <v>192</v>
      </c>
      <c r="BT433" s="124" t="s">
        <v>668</v>
      </c>
    </row>
    <row r="434" spans="1:72" s="124" customFormat="1" ht="14.25" customHeight="1" x14ac:dyDescent="0.25">
      <c r="A434" s="205">
        <v>193</v>
      </c>
      <c r="B434" s="235" t="s">
        <v>807</v>
      </c>
      <c r="C434" s="236" t="s">
        <v>808</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810</v>
      </c>
      <c r="S434" s="180">
        <v>30</v>
      </c>
      <c r="T434" s="179"/>
      <c r="U434" s="179"/>
      <c r="V434" s="167" t="s">
        <v>699</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809</v>
      </c>
      <c r="BS434" s="124">
        <v>193</v>
      </c>
      <c r="BT434" s="124" t="s">
        <v>668</v>
      </c>
    </row>
    <row r="435" spans="1:72" s="124" customFormat="1" ht="14.25" customHeight="1" x14ac:dyDescent="0.25">
      <c r="A435" s="205">
        <v>214</v>
      </c>
      <c r="B435" s="235" t="s">
        <v>811</v>
      </c>
      <c r="C435" s="236" t="s">
        <v>812</v>
      </c>
      <c r="D435" s="235" t="s">
        <v>813</v>
      </c>
      <c r="E435" s="125" t="s">
        <v>102</v>
      </c>
      <c r="F435" s="181" t="s">
        <v>103</v>
      </c>
      <c r="G435" s="156" t="s">
        <v>56</v>
      </c>
      <c r="H435" s="156" t="s">
        <v>814</v>
      </c>
      <c r="I435" s="181"/>
      <c r="J435" s="209">
        <v>8</v>
      </c>
      <c r="K435" s="210"/>
      <c r="L435" s="210" t="s">
        <v>58</v>
      </c>
      <c r="M435" s="209" t="s">
        <v>59</v>
      </c>
      <c r="N435" s="209">
        <v>0</v>
      </c>
      <c r="O435" s="209" t="s">
        <v>60</v>
      </c>
      <c r="P435" s="209" t="s">
        <v>79</v>
      </c>
      <c r="Q435" s="211" t="s">
        <v>705</v>
      </c>
      <c r="R435" s="211" t="s">
        <v>815</v>
      </c>
      <c r="S435" s="212"/>
      <c r="T435" s="212">
        <v>240</v>
      </c>
      <c r="U435" s="211"/>
      <c r="V435" s="170" t="s">
        <v>62</v>
      </c>
      <c r="W435" s="129"/>
      <c r="X435" s="129">
        <v>4</v>
      </c>
      <c r="Y435" s="130" t="s">
        <v>816</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817</v>
      </c>
      <c r="BS435" s="124">
        <v>214</v>
      </c>
      <c r="BT435" s="124" t="s">
        <v>668</v>
      </c>
    </row>
    <row r="436" spans="1:72" s="124" customFormat="1" ht="14.25" customHeight="1" x14ac:dyDescent="0.25">
      <c r="A436" s="205">
        <v>215</v>
      </c>
      <c r="B436" s="235" t="s">
        <v>811</v>
      </c>
      <c r="C436" s="236" t="s">
        <v>812</v>
      </c>
      <c r="D436" s="235" t="s">
        <v>225</v>
      </c>
      <c r="E436" s="125" t="s">
        <v>102</v>
      </c>
      <c r="F436" s="181" t="s">
        <v>103</v>
      </c>
      <c r="G436" s="156" t="s">
        <v>56</v>
      </c>
      <c r="H436" s="156" t="s">
        <v>814</v>
      </c>
      <c r="I436" s="181"/>
      <c r="J436" s="209">
        <v>8</v>
      </c>
      <c r="K436" s="210"/>
      <c r="L436" s="210" t="s">
        <v>58</v>
      </c>
      <c r="M436" s="209" t="s">
        <v>59</v>
      </c>
      <c r="N436" s="209">
        <v>146</v>
      </c>
      <c r="O436" s="209" t="s">
        <v>60</v>
      </c>
      <c r="P436" s="209" t="s">
        <v>818</v>
      </c>
      <c r="Q436" s="211" t="s">
        <v>705</v>
      </c>
      <c r="R436" s="211" t="s">
        <v>815</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817</v>
      </c>
      <c r="BS436" s="124">
        <v>215</v>
      </c>
      <c r="BT436" s="124" t="s">
        <v>668</v>
      </c>
    </row>
    <row r="437" spans="1:72" s="124" customFormat="1" ht="14.25" customHeight="1" x14ac:dyDescent="0.25">
      <c r="A437" s="205">
        <v>216</v>
      </c>
      <c r="B437" s="235" t="s">
        <v>811</v>
      </c>
      <c r="C437" s="236" t="s">
        <v>812</v>
      </c>
      <c r="D437" s="235" t="s">
        <v>819</v>
      </c>
      <c r="E437" s="125" t="s">
        <v>102</v>
      </c>
      <c r="F437" s="181" t="s">
        <v>103</v>
      </c>
      <c r="G437" s="156" t="s">
        <v>56</v>
      </c>
      <c r="H437" s="156" t="s">
        <v>814</v>
      </c>
      <c r="I437" s="181"/>
      <c r="J437" s="209">
        <v>8</v>
      </c>
      <c r="K437" s="210"/>
      <c r="L437" s="210" t="s">
        <v>58</v>
      </c>
      <c r="M437" s="209" t="s">
        <v>59</v>
      </c>
      <c r="N437" s="209">
        <v>0</v>
      </c>
      <c r="O437" s="209" t="s">
        <v>60</v>
      </c>
      <c r="P437" s="209" t="s">
        <v>79</v>
      </c>
      <c r="Q437" s="211" t="s">
        <v>705</v>
      </c>
      <c r="R437" s="211" t="s">
        <v>815</v>
      </c>
      <c r="S437" s="212"/>
      <c r="T437" s="212"/>
      <c r="U437" s="211"/>
      <c r="V437" s="170" t="s">
        <v>62</v>
      </c>
      <c r="W437" s="129"/>
      <c r="X437" s="129">
        <v>4</v>
      </c>
      <c r="Y437" s="130" t="s">
        <v>816</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817</v>
      </c>
      <c r="BS437" s="124">
        <v>216</v>
      </c>
      <c r="BT437" s="124" t="s">
        <v>668</v>
      </c>
    </row>
    <row r="438" spans="1:72" s="124" customFormat="1" ht="14.25" customHeight="1" x14ac:dyDescent="0.25">
      <c r="A438" s="205">
        <v>217</v>
      </c>
      <c r="B438" s="235" t="s">
        <v>811</v>
      </c>
      <c r="C438" s="236" t="s">
        <v>812</v>
      </c>
      <c r="D438" s="235" t="s">
        <v>820</v>
      </c>
      <c r="E438" s="125" t="s">
        <v>102</v>
      </c>
      <c r="F438" s="181" t="s">
        <v>103</v>
      </c>
      <c r="G438" s="156" t="s">
        <v>56</v>
      </c>
      <c r="H438" s="156" t="s">
        <v>814</v>
      </c>
      <c r="I438" s="181"/>
      <c r="J438" s="209">
        <v>8</v>
      </c>
      <c r="K438" s="210"/>
      <c r="L438" s="210" t="s">
        <v>58</v>
      </c>
      <c r="M438" s="209" t="s">
        <v>59</v>
      </c>
      <c r="N438" s="209">
        <v>146</v>
      </c>
      <c r="O438" s="209" t="s">
        <v>60</v>
      </c>
      <c r="P438" s="209" t="s">
        <v>818</v>
      </c>
      <c r="Q438" s="211" t="s">
        <v>705</v>
      </c>
      <c r="R438" s="211" t="s">
        <v>815</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817</v>
      </c>
      <c r="BS438" s="124">
        <v>217</v>
      </c>
      <c r="BT438" s="124" t="s">
        <v>668</v>
      </c>
    </row>
    <row r="439" spans="1:72" s="124" customFormat="1" ht="14.25" customHeight="1" x14ac:dyDescent="0.25">
      <c r="A439" s="205">
        <v>218</v>
      </c>
      <c r="B439" s="235" t="s">
        <v>811</v>
      </c>
      <c r="C439" s="236" t="s">
        <v>812</v>
      </c>
      <c r="D439" s="235" t="s">
        <v>821</v>
      </c>
      <c r="E439" s="125" t="s">
        <v>102</v>
      </c>
      <c r="F439" s="181" t="s">
        <v>103</v>
      </c>
      <c r="G439" s="156" t="s">
        <v>56</v>
      </c>
      <c r="H439" s="156" t="s">
        <v>814</v>
      </c>
      <c r="I439" s="181"/>
      <c r="J439" s="209">
        <v>8</v>
      </c>
      <c r="K439" s="210"/>
      <c r="L439" s="210" t="s">
        <v>58</v>
      </c>
      <c r="M439" s="209" t="s">
        <v>59</v>
      </c>
      <c r="N439" s="209">
        <v>0</v>
      </c>
      <c r="O439" s="209" t="s">
        <v>60</v>
      </c>
      <c r="P439" s="209" t="s">
        <v>79</v>
      </c>
      <c r="Q439" s="211" t="s">
        <v>705</v>
      </c>
      <c r="R439" s="211" t="s">
        <v>815</v>
      </c>
      <c r="S439" s="212"/>
      <c r="T439" s="212"/>
      <c r="U439" s="211"/>
      <c r="V439" s="170" t="s">
        <v>62</v>
      </c>
      <c r="W439" s="129"/>
      <c r="X439" s="129">
        <v>4</v>
      </c>
      <c r="Y439" s="130" t="s">
        <v>816</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817</v>
      </c>
      <c r="BS439" s="124">
        <v>218</v>
      </c>
      <c r="BT439" s="124" t="s">
        <v>668</v>
      </c>
    </row>
    <row r="440" spans="1:72" s="124" customFormat="1" ht="14.25" customHeight="1" x14ac:dyDescent="0.25">
      <c r="A440" s="205">
        <v>219</v>
      </c>
      <c r="B440" s="235" t="s">
        <v>811</v>
      </c>
      <c r="C440" s="236" t="s">
        <v>812</v>
      </c>
      <c r="D440" s="235" t="s">
        <v>822</v>
      </c>
      <c r="E440" s="125" t="s">
        <v>102</v>
      </c>
      <c r="F440" s="181" t="s">
        <v>103</v>
      </c>
      <c r="G440" s="156" t="s">
        <v>56</v>
      </c>
      <c r="H440" s="156" t="s">
        <v>814</v>
      </c>
      <c r="I440" s="181"/>
      <c r="J440" s="209">
        <v>8</v>
      </c>
      <c r="K440" s="210"/>
      <c r="L440" s="210" t="s">
        <v>58</v>
      </c>
      <c r="M440" s="209" t="s">
        <v>59</v>
      </c>
      <c r="N440" s="209">
        <v>0</v>
      </c>
      <c r="O440" s="209" t="s">
        <v>60</v>
      </c>
      <c r="P440" s="209" t="s">
        <v>79</v>
      </c>
      <c r="Q440" s="211" t="s">
        <v>705</v>
      </c>
      <c r="R440" s="211" t="s">
        <v>815</v>
      </c>
      <c r="S440" s="212"/>
      <c r="T440" s="212"/>
      <c r="U440" s="211"/>
      <c r="V440" s="170" t="s">
        <v>62</v>
      </c>
      <c r="W440" s="129"/>
      <c r="X440" s="129">
        <v>4</v>
      </c>
      <c r="Y440" s="130" t="s">
        <v>816</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817</v>
      </c>
      <c r="BS440" s="124">
        <v>219</v>
      </c>
      <c r="BT440" s="124" t="s">
        <v>668</v>
      </c>
    </row>
    <row r="441" spans="1:72" s="124" customFormat="1" ht="14.25" customHeight="1" x14ac:dyDescent="0.25">
      <c r="A441" s="205">
        <v>220</v>
      </c>
      <c r="B441" s="235" t="s">
        <v>823</v>
      </c>
      <c r="C441" s="236" t="s">
        <v>824</v>
      </c>
      <c r="D441" s="235" t="s">
        <v>813</v>
      </c>
      <c r="E441" s="125" t="s">
        <v>102</v>
      </c>
      <c r="F441" s="181" t="s">
        <v>103</v>
      </c>
      <c r="G441" s="156" t="s">
        <v>56</v>
      </c>
      <c r="H441" s="156" t="s">
        <v>814</v>
      </c>
      <c r="I441" s="181"/>
      <c r="J441" s="209">
        <v>8</v>
      </c>
      <c r="K441" s="210"/>
      <c r="L441" s="210" t="s">
        <v>58</v>
      </c>
      <c r="M441" s="209" t="s">
        <v>59</v>
      </c>
      <c r="N441" s="209">
        <v>0</v>
      </c>
      <c r="O441" s="209" t="s">
        <v>60</v>
      </c>
      <c r="P441" s="209" t="s">
        <v>79</v>
      </c>
      <c r="Q441" s="211" t="s">
        <v>825</v>
      </c>
      <c r="R441" s="211" t="s">
        <v>815</v>
      </c>
      <c r="S441" s="212"/>
      <c r="T441" s="212">
        <v>240</v>
      </c>
      <c r="U441" s="211"/>
      <c r="V441" s="170" t="s">
        <v>62</v>
      </c>
      <c r="W441" s="129"/>
      <c r="X441" s="129">
        <v>4</v>
      </c>
      <c r="Y441" s="130" t="s">
        <v>816</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826</v>
      </c>
      <c r="BS441" s="124">
        <v>220</v>
      </c>
      <c r="BT441" s="124" t="s">
        <v>668</v>
      </c>
    </row>
    <row r="442" spans="1:72" s="124" customFormat="1" ht="14.25" customHeight="1" x14ac:dyDescent="0.25">
      <c r="A442" s="205">
        <v>221</v>
      </c>
      <c r="B442" s="235" t="s">
        <v>823</v>
      </c>
      <c r="C442" s="236" t="s">
        <v>824</v>
      </c>
      <c r="D442" s="235" t="s">
        <v>225</v>
      </c>
      <c r="E442" s="125" t="s">
        <v>102</v>
      </c>
      <c r="F442" s="181" t="s">
        <v>103</v>
      </c>
      <c r="G442" s="156" t="s">
        <v>56</v>
      </c>
      <c r="H442" s="156" t="s">
        <v>814</v>
      </c>
      <c r="I442" s="181"/>
      <c r="J442" s="209">
        <v>8</v>
      </c>
      <c r="K442" s="210"/>
      <c r="L442" s="210" t="s">
        <v>58</v>
      </c>
      <c r="M442" s="209" t="s">
        <v>59</v>
      </c>
      <c r="N442" s="209">
        <v>146</v>
      </c>
      <c r="O442" s="209" t="s">
        <v>60</v>
      </c>
      <c r="P442" s="209" t="s">
        <v>79</v>
      </c>
      <c r="Q442" s="211" t="s">
        <v>825</v>
      </c>
      <c r="R442" s="211" t="s">
        <v>815</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826</v>
      </c>
      <c r="BS442" s="124">
        <v>221</v>
      </c>
      <c r="BT442" s="124" t="s">
        <v>668</v>
      </c>
    </row>
    <row r="443" spans="1:72" s="124" customFormat="1" ht="14.25" customHeight="1" x14ac:dyDescent="0.25">
      <c r="A443" s="205">
        <v>222</v>
      </c>
      <c r="B443" s="235" t="s">
        <v>823</v>
      </c>
      <c r="C443" s="236" t="s">
        <v>824</v>
      </c>
      <c r="D443" s="235" t="s">
        <v>819</v>
      </c>
      <c r="E443" s="125" t="s">
        <v>102</v>
      </c>
      <c r="F443" s="181" t="s">
        <v>103</v>
      </c>
      <c r="G443" s="156" t="s">
        <v>56</v>
      </c>
      <c r="H443" s="156" t="s">
        <v>814</v>
      </c>
      <c r="I443" s="181"/>
      <c r="J443" s="209">
        <v>8</v>
      </c>
      <c r="K443" s="210"/>
      <c r="L443" s="210" t="s">
        <v>58</v>
      </c>
      <c r="M443" s="209" t="s">
        <v>59</v>
      </c>
      <c r="N443" s="209">
        <v>0</v>
      </c>
      <c r="O443" s="209" t="s">
        <v>60</v>
      </c>
      <c r="P443" s="209" t="s">
        <v>79</v>
      </c>
      <c r="Q443" s="211" t="s">
        <v>825</v>
      </c>
      <c r="R443" s="211" t="s">
        <v>815</v>
      </c>
      <c r="S443" s="212"/>
      <c r="T443" s="212">
        <v>240</v>
      </c>
      <c r="U443" s="211"/>
      <c r="V443" s="170" t="s">
        <v>62</v>
      </c>
      <c r="W443" s="129"/>
      <c r="X443" s="129">
        <v>4</v>
      </c>
      <c r="Y443" s="130" t="s">
        <v>816</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826</v>
      </c>
      <c r="BS443" s="124">
        <v>222</v>
      </c>
      <c r="BT443" s="124" t="s">
        <v>668</v>
      </c>
    </row>
    <row r="444" spans="1:72" s="124" customFormat="1" ht="14.25" customHeight="1" x14ac:dyDescent="0.25">
      <c r="A444" s="205">
        <v>223</v>
      </c>
      <c r="B444" s="235" t="s">
        <v>823</v>
      </c>
      <c r="C444" s="236" t="s">
        <v>824</v>
      </c>
      <c r="D444" s="235" t="s">
        <v>820</v>
      </c>
      <c r="E444" s="125" t="s">
        <v>102</v>
      </c>
      <c r="F444" s="181" t="s">
        <v>103</v>
      </c>
      <c r="G444" s="156" t="s">
        <v>56</v>
      </c>
      <c r="H444" s="156" t="s">
        <v>814</v>
      </c>
      <c r="I444" s="181"/>
      <c r="J444" s="209">
        <v>8</v>
      </c>
      <c r="K444" s="210"/>
      <c r="L444" s="210" t="s">
        <v>58</v>
      </c>
      <c r="M444" s="209" t="s">
        <v>59</v>
      </c>
      <c r="N444" s="209">
        <v>146</v>
      </c>
      <c r="O444" s="209" t="s">
        <v>60</v>
      </c>
      <c r="P444" s="209" t="s">
        <v>79</v>
      </c>
      <c r="Q444" s="211" t="s">
        <v>825</v>
      </c>
      <c r="R444" s="211" t="s">
        <v>815</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826</v>
      </c>
      <c r="BS444" s="124">
        <v>223</v>
      </c>
      <c r="BT444" s="124" t="s">
        <v>668</v>
      </c>
    </row>
    <row r="445" spans="1:72" s="124" customFormat="1" ht="14.25" customHeight="1" x14ac:dyDescent="0.25">
      <c r="A445" s="205">
        <v>224</v>
      </c>
      <c r="B445" s="235" t="s">
        <v>823</v>
      </c>
      <c r="C445" s="236" t="s">
        <v>824</v>
      </c>
      <c r="D445" s="235" t="s">
        <v>827</v>
      </c>
      <c r="E445" s="125" t="s">
        <v>102</v>
      </c>
      <c r="F445" s="181" t="s">
        <v>103</v>
      </c>
      <c r="G445" s="156" t="s">
        <v>56</v>
      </c>
      <c r="H445" s="156" t="s">
        <v>814</v>
      </c>
      <c r="I445" s="181"/>
      <c r="J445" s="209">
        <v>8</v>
      </c>
      <c r="K445" s="210"/>
      <c r="L445" s="210" t="s">
        <v>58</v>
      </c>
      <c r="M445" s="209" t="s">
        <v>59</v>
      </c>
      <c r="N445" s="209">
        <v>0</v>
      </c>
      <c r="O445" s="209" t="s">
        <v>60</v>
      </c>
      <c r="P445" s="209" t="s">
        <v>79</v>
      </c>
      <c r="Q445" s="211" t="s">
        <v>825</v>
      </c>
      <c r="R445" s="211" t="s">
        <v>815</v>
      </c>
      <c r="S445" s="212"/>
      <c r="T445" s="212">
        <v>240</v>
      </c>
      <c r="U445" s="211"/>
      <c r="V445" s="170" t="s">
        <v>62</v>
      </c>
      <c r="W445" s="129"/>
      <c r="X445" s="129">
        <v>4</v>
      </c>
      <c r="Y445" s="130" t="s">
        <v>816</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826</v>
      </c>
      <c r="BS445" s="124">
        <v>224</v>
      </c>
      <c r="BT445" s="124" t="s">
        <v>668</v>
      </c>
    </row>
    <row r="446" spans="1:72" s="124" customFormat="1" ht="14.25" customHeight="1" x14ac:dyDescent="0.25">
      <c r="A446" s="205">
        <v>225</v>
      </c>
      <c r="B446" s="235" t="s">
        <v>823</v>
      </c>
      <c r="C446" s="236" t="s">
        <v>824</v>
      </c>
      <c r="D446" s="235" t="s">
        <v>828</v>
      </c>
      <c r="E446" s="125" t="s">
        <v>102</v>
      </c>
      <c r="F446" s="181" t="s">
        <v>103</v>
      </c>
      <c r="G446" s="156" t="s">
        <v>56</v>
      </c>
      <c r="H446" s="156" t="s">
        <v>814</v>
      </c>
      <c r="I446" s="181"/>
      <c r="J446" s="209">
        <v>8</v>
      </c>
      <c r="K446" s="210"/>
      <c r="L446" s="210" t="s">
        <v>58</v>
      </c>
      <c r="M446" s="209" t="s">
        <v>59</v>
      </c>
      <c r="N446" s="209">
        <v>0</v>
      </c>
      <c r="O446" s="209" t="s">
        <v>60</v>
      </c>
      <c r="P446" s="209" t="s">
        <v>79</v>
      </c>
      <c r="Q446" s="211" t="s">
        <v>825</v>
      </c>
      <c r="R446" s="211" t="s">
        <v>815</v>
      </c>
      <c r="S446" s="212"/>
      <c r="T446" s="212">
        <v>240</v>
      </c>
      <c r="U446" s="211"/>
      <c r="V446" s="170" t="s">
        <v>62</v>
      </c>
      <c r="W446" s="129"/>
      <c r="X446" s="129">
        <v>4</v>
      </c>
      <c r="Y446" s="130" t="s">
        <v>816</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826</v>
      </c>
      <c r="BS446" s="124">
        <v>225</v>
      </c>
      <c r="BT446" s="124" t="s">
        <v>668</v>
      </c>
    </row>
    <row r="447" spans="1:72" s="124" customFormat="1" ht="14.25" customHeight="1" x14ac:dyDescent="0.25">
      <c r="A447" s="205">
        <v>226</v>
      </c>
      <c r="B447" s="235" t="s">
        <v>829</v>
      </c>
      <c r="C447" s="236" t="s">
        <v>830</v>
      </c>
      <c r="D447" s="235" t="s">
        <v>220</v>
      </c>
      <c r="E447" s="125" t="s">
        <v>466</v>
      </c>
      <c r="F447" s="181" t="s">
        <v>55</v>
      </c>
      <c r="G447" s="156" t="s">
        <v>56</v>
      </c>
      <c r="H447" s="156" t="s">
        <v>831</v>
      </c>
      <c r="I447" s="181"/>
      <c r="J447" s="178">
        <v>0.25</v>
      </c>
      <c r="K447" s="182"/>
      <c r="L447" s="182" t="s">
        <v>58</v>
      </c>
      <c r="M447" s="178" t="s">
        <v>59</v>
      </c>
      <c r="N447" s="178">
        <v>0</v>
      </c>
      <c r="O447" s="178" t="s">
        <v>60</v>
      </c>
      <c r="P447" s="178" t="s">
        <v>79</v>
      </c>
      <c r="Q447" s="179" t="s">
        <v>832</v>
      </c>
      <c r="R447" s="179" t="s">
        <v>833</v>
      </c>
      <c r="S447" s="180"/>
      <c r="T447" s="180">
        <v>240</v>
      </c>
      <c r="U447" s="179"/>
      <c r="V447" s="170" t="s">
        <v>62</v>
      </c>
      <c r="W447" s="168"/>
      <c r="X447" s="168">
        <v>4</v>
      </c>
      <c r="Y447" s="167" t="s">
        <v>816</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834</v>
      </c>
      <c r="BS447" s="124">
        <v>226</v>
      </c>
      <c r="BT447" s="124" t="s">
        <v>668</v>
      </c>
    </row>
    <row r="448" spans="1:72" s="124" customFormat="1" ht="14.25" customHeight="1" x14ac:dyDescent="0.25">
      <c r="A448" s="205">
        <v>227</v>
      </c>
      <c r="B448" s="235" t="s">
        <v>829</v>
      </c>
      <c r="C448" s="236" t="s">
        <v>830</v>
      </c>
      <c r="D448" s="235" t="s">
        <v>225</v>
      </c>
      <c r="E448" s="125" t="s">
        <v>466</v>
      </c>
      <c r="F448" s="181" t="s">
        <v>55</v>
      </c>
      <c r="G448" s="156" t="s">
        <v>56</v>
      </c>
      <c r="H448" s="156" t="s">
        <v>831</v>
      </c>
      <c r="I448" s="181"/>
      <c r="J448" s="178">
        <v>0.25</v>
      </c>
      <c r="K448" s="182"/>
      <c r="L448" s="182" t="s">
        <v>58</v>
      </c>
      <c r="M448" s="178" t="s">
        <v>59</v>
      </c>
      <c r="N448" s="178">
        <v>146</v>
      </c>
      <c r="O448" s="178" t="s">
        <v>60</v>
      </c>
      <c r="P448" s="209" t="s">
        <v>818</v>
      </c>
      <c r="Q448" s="179" t="s">
        <v>832</v>
      </c>
      <c r="R448" s="179" t="s">
        <v>833</v>
      </c>
      <c r="S448" s="180"/>
      <c r="T448" s="180">
        <v>240</v>
      </c>
      <c r="U448" s="179"/>
      <c r="V448" s="170" t="s">
        <v>62</v>
      </c>
      <c r="W448" s="168"/>
      <c r="X448" s="168">
        <v>4</v>
      </c>
      <c r="Y448" s="167" t="s">
        <v>816</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834</v>
      </c>
      <c r="BS448" s="124">
        <v>227</v>
      </c>
      <c r="BT448" s="124" t="s">
        <v>668</v>
      </c>
    </row>
    <row r="449" spans="1:72" s="124" customFormat="1" ht="14.25" customHeight="1" x14ac:dyDescent="0.25">
      <c r="A449" s="205">
        <v>228</v>
      </c>
      <c r="B449" s="235" t="s">
        <v>829</v>
      </c>
      <c r="C449" s="236" t="s">
        <v>830</v>
      </c>
      <c r="D449" s="235" t="s">
        <v>220</v>
      </c>
      <c r="E449" s="125" t="s">
        <v>466</v>
      </c>
      <c r="F449" s="181" t="s">
        <v>55</v>
      </c>
      <c r="G449" s="156" t="s">
        <v>56</v>
      </c>
      <c r="H449" s="156" t="s">
        <v>831</v>
      </c>
      <c r="I449" s="181"/>
      <c r="J449" s="178">
        <v>0.25</v>
      </c>
      <c r="K449" s="182"/>
      <c r="L449" s="182" t="s">
        <v>58</v>
      </c>
      <c r="M449" s="178" t="s">
        <v>59</v>
      </c>
      <c r="N449" s="178">
        <v>0</v>
      </c>
      <c r="O449" s="178" t="s">
        <v>60</v>
      </c>
      <c r="P449" s="178" t="s">
        <v>79</v>
      </c>
      <c r="Q449" s="179" t="s">
        <v>832</v>
      </c>
      <c r="R449" s="179" t="s">
        <v>833</v>
      </c>
      <c r="S449" s="180"/>
      <c r="T449" s="180">
        <v>240</v>
      </c>
      <c r="U449" s="179"/>
      <c r="V449" s="170" t="s">
        <v>62</v>
      </c>
      <c r="W449" s="168"/>
      <c r="X449" s="168">
        <v>4</v>
      </c>
      <c r="Y449" s="167" t="s">
        <v>816</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834</v>
      </c>
      <c r="BS449" s="124">
        <v>228</v>
      </c>
      <c r="BT449" s="124" t="s">
        <v>668</v>
      </c>
    </row>
    <row r="450" spans="1:72" s="124" customFormat="1" ht="14.25" customHeight="1" x14ac:dyDescent="0.25">
      <c r="A450" s="205">
        <v>229</v>
      </c>
      <c r="B450" s="235" t="s">
        <v>829</v>
      </c>
      <c r="C450" s="236" t="s">
        <v>830</v>
      </c>
      <c r="D450" s="235" t="s">
        <v>820</v>
      </c>
      <c r="E450" s="125" t="s">
        <v>466</v>
      </c>
      <c r="F450" s="181" t="s">
        <v>55</v>
      </c>
      <c r="G450" s="156" t="s">
        <v>56</v>
      </c>
      <c r="H450" s="156" t="s">
        <v>831</v>
      </c>
      <c r="I450" s="181"/>
      <c r="J450" s="178">
        <v>0.25</v>
      </c>
      <c r="K450" s="182"/>
      <c r="L450" s="182" t="s">
        <v>58</v>
      </c>
      <c r="M450" s="178" t="s">
        <v>59</v>
      </c>
      <c r="N450" s="178">
        <v>146</v>
      </c>
      <c r="O450" s="178" t="s">
        <v>60</v>
      </c>
      <c r="P450" s="209" t="s">
        <v>818</v>
      </c>
      <c r="Q450" s="179" t="s">
        <v>832</v>
      </c>
      <c r="R450" s="179" t="s">
        <v>833</v>
      </c>
      <c r="S450" s="180"/>
      <c r="T450" s="180">
        <v>240</v>
      </c>
      <c r="U450" s="179"/>
      <c r="V450" s="170" t="s">
        <v>62</v>
      </c>
      <c r="W450" s="168"/>
      <c r="X450" s="168">
        <v>4</v>
      </c>
      <c r="Y450" s="167" t="s">
        <v>816</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834</v>
      </c>
      <c r="BS450" s="124">
        <v>229</v>
      </c>
      <c r="BT450" s="124" t="s">
        <v>668</v>
      </c>
    </row>
    <row r="451" spans="1:72" s="124" customFormat="1" ht="14.25" customHeight="1" x14ac:dyDescent="0.25">
      <c r="A451" s="205">
        <v>261</v>
      </c>
      <c r="B451" s="233" t="s">
        <v>835</v>
      </c>
      <c r="C451" s="236" t="s">
        <v>836</v>
      </c>
      <c r="D451" s="233" t="s">
        <v>1497</v>
      </c>
      <c r="E451" s="125" t="s">
        <v>102</v>
      </c>
      <c r="F451" s="181" t="s">
        <v>103</v>
      </c>
      <c r="G451" s="181" t="s">
        <v>56</v>
      </c>
      <c r="H451" s="156" t="s">
        <v>837</v>
      </c>
      <c r="I451" s="181"/>
      <c r="J451" s="209">
        <v>1E-3</v>
      </c>
      <c r="K451" s="249"/>
      <c r="L451" s="210" t="s">
        <v>58</v>
      </c>
      <c r="M451" s="209" t="s">
        <v>78</v>
      </c>
      <c r="N451" s="209">
        <v>0</v>
      </c>
      <c r="O451" s="209" t="s">
        <v>60</v>
      </c>
      <c r="P451" s="209" t="s">
        <v>79</v>
      </c>
      <c r="Q451" s="211"/>
      <c r="R451" s="211"/>
      <c r="S451" s="212">
        <v>5</v>
      </c>
      <c r="T451" s="211"/>
      <c r="U451" s="211" t="s">
        <v>838</v>
      </c>
      <c r="V451" s="170" t="s">
        <v>62</v>
      </c>
      <c r="W451" s="129"/>
      <c r="X451" s="129"/>
      <c r="Y451" s="170" t="s">
        <v>816</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839</v>
      </c>
      <c r="BR451" s="172" t="s">
        <v>840</v>
      </c>
      <c r="BS451" s="124">
        <v>261</v>
      </c>
      <c r="BT451" s="124" t="s">
        <v>668</v>
      </c>
    </row>
    <row r="452" spans="1:72" s="124" customFormat="1" ht="14.25" customHeight="1" x14ac:dyDescent="0.25">
      <c r="A452" s="205">
        <v>262</v>
      </c>
      <c r="B452" s="233" t="s">
        <v>835</v>
      </c>
      <c r="C452" s="236" t="s">
        <v>836</v>
      </c>
      <c r="D452" s="233" t="s">
        <v>841</v>
      </c>
      <c r="E452" s="125" t="s">
        <v>102</v>
      </c>
      <c r="F452" s="181" t="s">
        <v>103</v>
      </c>
      <c r="G452" s="181" t="s">
        <v>56</v>
      </c>
      <c r="H452" s="156" t="s">
        <v>837</v>
      </c>
      <c r="I452" s="181"/>
      <c r="J452" s="209">
        <v>1</v>
      </c>
      <c r="K452" s="210"/>
      <c r="L452" s="210" t="s">
        <v>58</v>
      </c>
      <c r="M452" s="209" t="s">
        <v>78</v>
      </c>
      <c r="N452" s="209">
        <v>0</v>
      </c>
      <c r="O452" s="209" t="s">
        <v>60</v>
      </c>
      <c r="P452" s="209" t="s">
        <v>79</v>
      </c>
      <c r="Q452" s="211"/>
      <c r="R452" s="211"/>
      <c r="S452" s="212">
        <v>5</v>
      </c>
      <c r="T452" s="211"/>
      <c r="U452" s="211" t="s">
        <v>842</v>
      </c>
      <c r="V452" s="170" t="s">
        <v>62</v>
      </c>
      <c r="W452" s="129"/>
      <c r="X452" s="129"/>
      <c r="Y452" s="170" t="s">
        <v>816</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839</v>
      </c>
      <c r="BR452" s="172" t="s">
        <v>840</v>
      </c>
      <c r="BS452" s="124">
        <v>262</v>
      </c>
      <c r="BT452" s="124" t="s">
        <v>668</v>
      </c>
    </row>
    <row r="453" spans="1:72" s="124" customFormat="1" ht="14.25" customHeight="1" x14ac:dyDescent="0.25">
      <c r="A453" s="205">
        <v>263</v>
      </c>
      <c r="B453" s="233" t="s">
        <v>835</v>
      </c>
      <c r="C453" s="236" t="s">
        <v>836</v>
      </c>
      <c r="D453" s="233" t="s">
        <v>1498</v>
      </c>
      <c r="E453" s="125" t="s">
        <v>102</v>
      </c>
      <c r="F453" s="181" t="s">
        <v>103</v>
      </c>
      <c r="G453" s="181" t="s">
        <v>56</v>
      </c>
      <c r="H453" s="156" t="s">
        <v>837</v>
      </c>
      <c r="I453" s="181"/>
      <c r="J453" s="209">
        <v>3.0000000000000001E-3</v>
      </c>
      <c r="K453" s="249"/>
      <c r="L453" s="210" t="s">
        <v>58</v>
      </c>
      <c r="M453" s="209" t="s">
        <v>59</v>
      </c>
      <c r="N453" s="209">
        <v>0</v>
      </c>
      <c r="O453" s="209" t="s">
        <v>60</v>
      </c>
      <c r="P453" s="209" t="s">
        <v>79</v>
      </c>
      <c r="Q453" s="211"/>
      <c r="R453" s="211" t="s">
        <v>843</v>
      </c>
      <c r="S453" s="212"/>
      <c r="T453" s="211"/>
      <c r="U453" s="211" t="s">
        <v>844</v>
      </c>
      <c r="V453" s="170" t="s">
        <v>62</v>
      </c>
      <c r="W453" s="129"/>
      <c r="X453" s="129"/>
      <c r="Y453" s="170" t="s">
        <v>816</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839</v>
      </c>
      <c r="BR453" s="172" t="s">
        <v>840</v>
      </c>
      <c r="BS453" s="124">
        <v>263</v>
      </c>
      <c r="BT453" s="124" t="s">
        <v>668</v>
      </c>
    </row>
    <row r="454" spans="1:72" s="124" customFormat="1" ht="14.25" customHeight="1" x14ac:dyDescent="0.25">
      <c r="A454" s="205">
        <v>264</v>
      </c>
      <c r="B454" s="233" t="s">
        <v>835</v>
      </c>
      <c r="C454" s="236" t="s">
        <v>836</v>
      </c>
      <c r="D454" s="233" t="s">
        <v>845</v>
      </c>
      <c r="E454" s="125" t="s">
        <v>102</v>
      </c>
      <c r="F454" s="181" t="s">
        <v>103</v>
      </c>
      <c r="G454" s="181" t="s">
        <v>56</v>
      </c>
      <c r="H454" s="156" t="s">
        <v>837</v>
      </c>
      <c r="I454" s="181"/>
      <c r="J454" s="209">
        <v>3</v>
      </c>
      <c r="K454" s="210"/>
      <c r="L454" s="210" t="s">
        <v>58</v>
      </c>
      <c r="M454" s="209" t="s">
        <v>59</v>
      </c>
      <c r="N454" s="209">
        <v>0</v>
      </c>
      <c r="O454" s="209" t="s">
        <v>60</v>
      </c>
      <c r="P454" s="209" t="s">
        <v>79</v>
      </c>
      <c r="Q454" s="211"/>
      <c r="R454" s="211" t="s">
        <v>843</v>
      </c>
      <c r="S454" s="212"/>
      <c r="T454" s="211"/>
      <c r="U454" s="211" t="s">
        <v>846</v>
      </c>
      <c r="V454" s="170" t="s">
        <v>62</v>
      </c>
      <c r="W454" s="129"/>
      <c r="X454" s="129"/>
      <c r="Y454" s="170" t="s">
        <v>816</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839</v>
      </c>
      <c r="BR454" s="172" t="s">
        <v>840</v>
      </c>
      <c r="BS454" s="124">
        <v>264</v>
      </c>
      <c r="BT454" s="124" t="s">
        <v>668</v>
      </c>
    </row>
    <row r="455" spans="1:72" s="124" customFormat="1" ht="14.25" customHeight="1" x14ac:dyDescent="0.25">
      <c r="A455" s="205">
        <v>270</v>
      </c>
      <c r="B455" s="233" t="s">
        <v>847</v>
      </c>
      <c r="C455" s="237" t="s">
        <v>848</v>
      </c>
      <c r="D455" s="235" t="s">
        <v>767</v>
      </c>
      <c r="E455" s="125" t="s">
        <v>466</v>
      </c>
      <c r="F455" s="181" t="s">
        <v>55</v>
      </c>
      <c r="G455" s="181" t="s">
        <v>56</v>
      </c>
      <c r="H455" s="181" t="s">
        <v>619</v>
      </c>
      <c r="I455" s="181"/>
      <c r="J455" s="178">
        <v>0.5</v>
      </c>
      <c r="K455" s="182"/>
      <c r="L455" s="182" t="s">
        <v>58</v>
      </c>
      <c r="M455" s="178" t="s">
        <v>59</v>
      </c>
      <c r="N455" s="178">
        <v>0</v>
      </c>
      <c r="O455" s="178"/>
      <c r="P455" s="178"/>
      <c r="Q455" s="179"/>
      <c r="R455" s="179" t="s">
        <v>1501</v>
      </c>
      <c r="S455" s="180"/>
      <c r="T455" s="179">
        <v>150</v>
      </c>
      <c r="U455" s="179"/>
      <c r="V455" s="167"/>
      <c r="W455" s="168"/>
      <c r="X455" s="168">
        <v>4</v>
      </c>
      <c r="Y455" s="167"/>
      <c r="Z455" s="169" t="s">
        <v>1502</v>
      </c>
      <c r="AA455" s="166">
        <v>10</v>
      </c>
      <c r="AB455" s="166">
        <v>9</v>
      </c>
      <c r="AC455" s="165">
        <f>AVERAGE(19,25,23,23,23,24,22,20,21,20)</f>
        <v>22</v>
      </c>
      <c r="AD455" s="165" t="s">
        <v>1503</v>
      </c>
      <c r="AE455" s="165" t="s">
        <v>389</v>
      </c>
      <c r="AF455" s="165">
        <f>_xlfn.STDEV.S(19,25,23,23,23,24,22,20,21,20)</f>
        <v>1.9436506316151001</v>
      </c>
      <c r="AG455" s="165" t="s">
        <v>80</v>
      </c>
      <c r="AH455" s="165" t="s">
        <v>117</v>
      </c>
      <c r="AI455" s="165">
        <v>19</v>
      </c>
      <c r="AJ455" s="165">
        <v>25</v>
      </c>
      <c r="AK455" s="166">
        <f>AVERAGE(56,62,54,60,60,80,62,57,53,58)</f>
        <v>60.2</v>
      </c>
      <c r="AL455" s="166" t="s">
        <v>81</v>
      </c>
      <c r="AM455" s="166" t="s">
        <v>389</v>
      </c>
      <c r="AN455" s="166">
        <f>_xlfn.STDEV.S(56,62,54,60,60,80,62,57,53,58)</f>
        <v>7.612854625930761</v>
      </c>
      <c r="AO455" s="166" t="s">
        <v>81</v>
      </c>
      <c r="AP455" s="166" t="s">
        <v>117</v>
      </c>
      <c r="AQ455" s="166">
        <v>53</v>
      </c>
      <c r="AR455" s="166">
        <v>80</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408</v>
      </c>
      <c r="BR455" s="165"/>
      <c r="BS455" s="124">
        <v>270</v>
      </c>
    </row>
    <row r="456" spans="1:72" s="124" customFormat="1" ht="14.25" customHeight="1" x14ac:dyDescent="0.25">
      <c r="A456" s="205">
        <v>271</v>
      </c>
      <c r="B456" s="233" t="s">
        <v>847</v>
      </c>
      <c r="C456" s="237" t="s">
        <v>848</v>
      </c>
      <c r="D456" s="235" t="s">
        <v>849</v>
      </c>
      <c r="E456" s="125" t="s">
        <v>466</v>
      </c>
      <c r="F456" s="181" t="s">
        <v>55</v>
      </c>
      <c r="G456" s="181" t="s">
        <v>56</v>
      </c>
      <c r="H456" s="181" t="s">
        <v>619</v>
      </c>
      <c r="I456" s="181"/>
      <c r="J456" s="178">
        <v>0.5</v>
      </c>
      <c r="K456" s="182"/>
      <c r="L456" s="182" t="s">
        <v>58</v>
      </c>
      <c r="M456" s="178" t="s">
        <v>59</v>
      </c>
      <c r="N456" s="178">
        <v>49</v>
      </c>
      <c r="O456" s="178"/>
      <c r="P456" s="178"/>
      <c r="Q456" s="179"/>
      <c r="R456" s="179" t="s">
        <v>1501</v>
      </c>
      <c r="S456" s="180"/>
      <c r="T456" s="179">
        <v>150</v>
      </c>
      <c r="U456" s="179"/>
      <c r="V456" s="167"/>
      <c r="W456" s="168"/>
      <c r="X456" s="168">
        <v>4</v>
      </c>
      <c r="Y456" s="167"/>
      <c r="Z456" s="169" t="s">
        <v>1502</v>
      </c>
      <c r="AA456" s="166">
        <v>10</v>
      </c>
      <c r="AB456" s="166">
        <v>9</v>
      </c>
      <c r="AC456" s="165">
        <f t="shared" ref="AC456:AC459" si="4">AVERAGE(19,25,23,23,23,24,22,20,21,20)</f>
        <v>22</v>
      </c>
      <c r="AD456" s="165" t="s">
        <v>1503</v>
      </c>
      <c r="AE456" s="165" t="s">
        <v>389</v>
      </c>
      <c r="AF456" s="165">
        <f t="shared" ref="AF456:AF459" si="5">_xlfn.STDEV.S(19,25,23,23,23,24,22,20,21,20)</f>
        <v>1.9436506316151001</v>
      </c>
      <c r="AG456" s="165" t="s">
        <v>80</v>
      </c>
      <c r="AH456" s="165" t="s">
        <v>117</v>
      </c>
      <c r="AI456" s="165">
        <v>19</v>
      </c>
      <c r="AJ456" s="165">
        <v>25</v>
      </c>
      <c r="AK456" s="166">
        <f t="shared" ref="AK456:AK459" si="6">AVERAGE(56,62,54,60,60,80,62,57,53,58)</f>
        <v>60.2</v>
      </c>
      <c r="AL456" s="166" t="s">
        <v>81</v>
      </c>
      <c r="AM456" s="166" t="s">
        <v>389</v>
      </c>
      <c r="AN456" s="166">
        <f t="shared" ref="AN456:AN459" si="7">_xlfn.STDEV.S(56,62,54,60,60,80,62,57,53,58)</f>
        <v>7.612854625930761</v>
      </c>
      <c r="AO456" s="166" t="s">
        <v>81</v>
      </c>
      <c r="AP456" s="166" t="s">
        <v>117</v>
      </c>
      <c r="AQ456" s="166">
        <v>53</v>
      </c>
      <c r="AR456" s="166">
        <v>80</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408</v>
      </c>
      <c r="BR456" s="165"/>
      <c r="BS456" s="124">
        <v>271</v>
      </c>
    </row>
    <row r="457" spans="1:72" s="124" customFormat="1" ht="12.75" customHeight="1" x14ac:dyDescent="0.25">
      <c r="A457" s="205">
        <v>272</v>
      </c>
      <c r="B457" s="233" t="s">
        <v>847</v>
      </c>
      <c r="C457" s="237" t="s">
        <v>848</v>
      </c>
      <c r="D457" s="235" t="s">
        <v>849</v>
      </c>
      <c r="E457" s="125" t="s">
        <v>149</v>
      </c>
      <c r="F457" s="181" t="s">
        <v>103</v>
      </c>
      <c r="G457" s="181" t="s">
        <v>56</v>
      </c>
      <c r="H457" s="181" t="s">
        <v>624</v>
      </c>
      <c r="I457" s="181"/>
      <c r="J457" s="178">
        <v>200</v>
      </c>
      <c r="K457" s="182"/>
      <c r="L457" s="182" t="s">
        <v>58</v>
      </c>
      <c r="M457" s="178" t="s">
        <v>59</v>
      </c>
      <c r="N457" s="178" t="s">
        <v>186</v>
      </c>
      <c r="O457" s="178"/>
      <c r="P457" s="178"/>
      <c r="Q457" s="179"/>
      <c r="R457" s="179" t="s">
        <v>1504</v>
      </c>
      <c r="S457" s="180"/>
      <c r="T457" s="179"/>
      <c r="U457" s="179"/>
      <c r="V457" s="167"/>
      <c r="W457" s="168"/>
      <c r="X457" s="168"/>
      <c r="Y457" s="167"/>
      <c r="Z457" s="169" t="s">
        <v>1502</v>
      </c>
      <c r="AA457" s="166">
        <v>10</v>
      </c>
      <c r="AB457" s="166">
        <v>9</v>
      </c>
      <c r="AC457" s="165">
        <f t="shared" si="4"/>
        <v>22</v>
      </c>
      <c r="AD457" s="165" t="s">
        <v>1503</v>
      </c>
      <c r="AE457" s="165" t="s">
        <v>389</v>
      </c>
      <c r="AF457" s="165">
        <f t="shared" si="5"/>
        <v>1.9436506316151001</v>
      </c>
      <c r="AG457" s="165" t="s">
        <v>80</v>
      </c>
      <c r="AH457" s="165" t="s">
        <v>117</v>
      </c>
      <c r="AI457" s="165">
        <v>19</v>
      </c>
      <c r="AJ457" s="165">
        <v>25</v>
      </c>
      <c r="AK457" s="166">
        <f t="shared" si="6"/>
        <v>60.2</v>
      </c>
      <c r="AL457" s="166" t="s">
        <v>81</v>
      </c>
      <c r="AM457" s="166" t="s">
        <v>389</v>
      </c>
      <c r="AN457" s="166">
        <f t="shared" si="7"/>
        <v>7.612854625930761</v>
      </c>
      <c r="AO457" s="166" t="s">
        <v>81</v>
      </c>
      <c r="AP457" s="166" t="s">
        <v>117</v>
      </c>
      <c r="AQ457" s="166">
        <v>53</v>
      </c>
      <c r="AR457" s="166">
        <v>80</v>
      </c>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t="s">
        <v>408</v>
      </c>
      <c r="BR457" s="165"/>
      <c r="BS457" s="124">
        <v>272</v>
      </c>
    </row>
    <row r="458" spans="1:72" s="124" customFormat="1" ht="14.25" customHeight="1" x14ac:dyDescent="0.25">
      <c r="A458" s="205">
        <v>273</v>
      </c>
      <c r="B458" s="233" t="s">
        <v>847</v>
      </c>
      <c r="C458" s="237" t="s">
        <v>848</v>
      </c>
      <c r="D458" s="235" t="s">
        <v>767</v>
      </c>
      <c r="E458" s="125" t="s">
        <v>466</v>
      </c>
      <c r="F458" s="181" t="s">
        <v>71</v>
      </c>
      <c r="G458" s="181" t="s">
        <v>56</v>
      </c>
      <c r="H458" s="181" t="s">
        <v>263</v>
      </c>
      <c r="I458" s="181"/>
      <c r="J458" s="178">
        <v>0.5</v>
      </c>
      <c r="K458" s="182"/>
      <c r="L458" s="182" t="s">
        <v>58</v>
      </c>
      <c r="M458" s="178" t="s">
        <v>59</v>
      </c>
      <c r="N458" s="178">
        <v>0</v>
      </c>
      <c r="O458" s="178"/>
      <c r="P458" s="178"/>
      <c r="Q458" s="179"/>
      <c r="R458" s="179" t="s">
        <v>1501</v>
      </c>
      <c r="S458" s="180"/>
      <c r="T458" s="179">
        <v>150</v>
      </c>
      <c r="U458" s="179"/>
      <c r="V458" s="167"/>
      <c r="W458" s="168"/>
      <c r="X458" s="168">
        <v>4</v>
      </c>
      <c r="Y458" s="167"/>
      <c r="Z458" s="169" t="s">
        <v>1502</v>
      </c>
      <c r="AA458" s="166">
        <v>10</v>
      </c>
      <c r="AB458" s="166">
        <v>9</v>
      </c>
      <c r="AC458" s="165">
        <f t="shared" si="4"/>
        <v>22</v>
      </c>
      <c r="AD458" s="165" t="s">
        <v>1503</v>
      </c>
      <c r="AE458" s="165" t="s">
        <v>389</v>
      </c>
      <c r="AF458" s="165">
        <f t="shared" si="5"/>
        <v>1.9436506316151001</v>
      </c>
      <c r="AG458" s="165" t="s">
        <v>80</v>
      </c>
      <c r="AH458" s="165" t="s">
        <v>117</v>
      </c>
      <c r="AI458" s="165">
        <v>19</v>
      </c>
      <c r="AJ458" s="165">
        <v>25</v>
      </c>
      <c r="AK458" s="166">
        <f t="shared" si="6"/>
        <v>60.2</v>
      </c>
      <c r="AL458" s="166" t="s">
        <v>81</v>
      </c>
      <c r="AM458" s="166" t="s">
        <v>389</v>
      </c>
      <c r="AN458" s="166">
        <f t="shared" si="7"/>
        <v>7.612854625930761</v>
      </c>
      <c r="AO458" s="166" t="s">
        <v>81</v>
      </c>
      <c r="AP458" s="166" t="s">
        <v>117</v>
      </c>
      <c r="AQ458" s="166">
        <v>53</v>
      </c>
      <c r="AR458" s="166">
        <v>80</v>
      </c>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t="s">
        <v>408</v>
      </c>
      <c r="BR458" s="165"/>
      <c r="BS458" s="124">
        <v>273</v>
      </c>
    </row>
    <row r="459" spans="1:72" s="124" customFormat="1" ht="14.25" customHeight="1" x14ac:dyDescent="0.25">
      <c r="A459" s="205">
        <v>274</v>
      </c>
      <c r="B459" s="233" t="s">
        <v>847</v>
      </c>
      <c r="C459" s="237" t="s">
        <v>848</v>
      </c>
      <c r="D459" s="235" t="s">
        <v>849</v>
      </c>
      <c r="E459" s="125" t="s">
        <v>466</v>
      </c>
      <c r="F459" s="181" t="s">
        <v>71</v>
      </c>
      <c r="G459" s="181" t="s">
        <v>56</v>
      </c>
      <c r="H459" s="181" t="s">
        <v>263</v>
      </c>
      <c r="I459" s="181"/>
      <c r="J459" s="178">
        <v>0.5</v>
      </c>
      <c r="K459" s="182"/>
      <c r="L459" s="182" t="s">
        <v>58</v>
      </c>
      <c r="M459" s="178" t="s">
        <v>59</v>
      </c>
      <c r="N459" s="178">
        <v>49</v>
      </c>
      <c r="O459" s="178"/>
      <c r="P459" s="178"/>
      <c r="Q459" s="179"/>
      <c r="R459" s="179" t="s">
        <v>1501</v>
      </c>
      <c r="S459" s="180"/>
      <c r="T459" s="179">
        <v>150</v>
      </c>
      <c r="U459" s="179"/>
      <c r="V459" s="167"/>
      <c r="W459" s="168"/>
      <c r="X459" s="168">
        <v>4</v>
      </c>
      <c r="Y459" s="167"/>
      <c r="Z459" s="169" t="s">
        <v>1502</v>
      </c>
      <c r="AA459" s="166">
        <v>10</v>
      </c>
      <c r="AB459" s="166">
        <v>9</v>
      </c>
      <c r="AC459" s="165">
        <f t="shared" si="4"/>
        <v>22</v>
      </c>
      <c r="AD459" s="165" t="s">
        <v>1503</v>
      </c>
      <c r="AE459" s="165" t="s">
        <v>389</v>
      </c>
      <c r="AF459" s="165">
        <f t="shared" si="5"/>
        <v>1.9436506316151001</v>
      </c>
      <c r="AG459" s="165" t="s">
        <v>80</v>
      </c>
      <c r="AH459" s="165" t="s">
        <v>117</v>
      </c>
      <c r="AI459" s="165">
        <v>19</v>
      </c>
      <c r="AJ459" s="165">
        <v>25</v>
      </c>
      <c r="AK459" s="166">
        <f t="shared" si="6"/>
        <v>60.2</v>
      </c>
      <c r="AL459" s="166" t="s">
        <v>81</v>
      </c>
      <c r="AM459" s="166" t="s">
        <v>389</v>
      </c>
      <c r="AN459" s="166">
        <f t="shared" si="7"/>
        <v>7.612854625930761</v>
      </c>
      <c r="AO459" s="166" t="s">
        <v>81</v>
      </c>
      <c r="AP459" s="166" t="s">
        <v>117</v>
      </c>
      <c r="AQ459" s="166">
        <v>53</v>
      </c>
      <c r="AR459" s="166">
        <v>80</v>
      </c>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t="s">
        <v>408</v>
      </c>
      <c r="BR459" s="165"/>
      <c r="BS459" s="124">
        <v>274</v>
      </c>
    </row>
    <row r="460" spans="1:72" s="124" customFormat="1" ht="14.25" customHeight="1" x14ac:dyDescent="0.25">
      <c r="A460" s="205">
        <v>275</v>
      </c>
      <c r="B460" s="233" t="s">
        <v>850</v>
      </c>
      <c r="C460" s="236" t="s">
        <v>851</v>
      </c>
      <c r="D460" s="235" t="s">
        <v>220</v>
      </c>
      <c r="E460" s="125" t="s">
        <v>102</v>
      </c>
      <c r="F460" s="181" t="s">
        <v>103</v>
      </c>
      <c r="G460" s="181" t="s">
        <v>789</v>
      </c>
      <c r="H460" s="181" t="s">
        <v>57</v>
      </c>
      <c r="I460" s="181"/>
      <c r="J460" s="178">
        <v>1</v>
      </c>
      <c r="K460" s="182"/>
      <c r="L460" s="182" t="s">
        <v>58</v>
      </c>
      <c r="M460" s="178" t="s">
        <v>78</v>
      </c>
      <c r="N460" s="209">
        <v>0</v>
      </c>
      <c r="O460" s="209" t="s">
        <v>60</v>
      </c>
      <c r="P460" s="209" t="s">
        <v>79</v>
      </c>
      <c r="Q460" s="179" t="s">
        <v>852</v>
      </c>
      <c r="R460" s="179"/>
      <c r="S460" s="180"/>
      <c r="T460" s="179"/>
      <c r="U460" s="179"/>
      <c r="V460" s="167"/>
      <c r="W460" s="168"/>
      <c r="X460" s="168"/>
      <c r="Y460" s="167" t="s">
        <v>853</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customHeight="1" x14ac:dyDescent="0.25">
      <c r="A461" s="205">
        <v>276</v>
      </c>
      <c r="B461" s="233" t="s">
        <v>850</v>
      </c>
      <c r="C461" s="236" t="s">
        <v>851</v>
      </c>
      <c r="D461" s="235" t="s">
        <v>225</v>
      </c>
      <c r="E461" s="125" t="s">
        <v>102</v>
      </c>
      <c r="F461" s="181" t="s">
        <v>103</v>
      </c>
      <c r="G461" s="181" t="s">
        <v>789</v>
      </c>
      <c r="H461" s="181" t="s">
        <v>57</v>
      </c>
      <c r="I461" s="156" t="s">
        <v>854</v>
      </c>
      <c r="J461" s="178">
        <v>1</v>
      </c>
      <c r="K461" s="182"/>
      <c r="L461" s="182" t="s">
        <v>58</v>
      </c>
      <c r="M461" s="178" t="s">
        <v>78</v>
      </c>
      <c r="N461" s="178">
        <v>120</v>
      </c>
      <c r="O461" s="209" t="s">
        <v>60</v>
      </c>
      <c r="P461" s="209" t="s">
        <v>79</v>
      </c>
      <c r="Q461" s="179" t="s">
        <v>852</v>
      </c>
      <c r="R461" s="179"/>
      <c r="S461" s="180"/>
      <c r="T461" s="179"/>
      <c r="U461" s="179"/>
      <c r="V461" s="167"/>
      <c r="W461" s="168"/>
      <c r="X461" s="168"/>
      <c r="Y461" s="167" t="s">
        <v>853</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customHeight="1" x14ac:dyDescent="0.25">
      <c r="A462" s="205">
        <v>277</v>
      </c>
      <c r="B462" s="233" t="s">
        <v>850</v>
      </c>
      <c r="C462" s="236" t="s">
        <v>851</v>
      </c>
      <c r="D462" s="235" t="s">
        <v>220</v>
      </c>
      <c r="E462" s="125" t="s">
        <v>393</v>
      </c>
      <c r="F462" s="181" t="s">
        <v>103</v>
      </c>
      <c r="G462" s="181" t="s">
        <v>56</v>
      </c>
      <c r="H462" s="181" t="s">
        <v>66</v>
      </c>
      <c r="I462" s="181"/>
      <c r="J462" s="178">
        <v>20</v>
      </c>
      <c r="K462" s="249"/>
      <c r="L462" s="182" t="s">
        <v>236</v>
      </c>
      <c r="M462" s="178" t="s">
        <v>78</v>
      </c>
      <c r="N462" s="209">
        <v>0</v>
      </c>
      <c r="O462" s="209" t="s">
        <v>60</v>
      </c>
      <c r="P462" s="209" t="s">
        <v>79</v>
      </c>
      <c r="Q462" s="179" t="s">
        <v>855</v>
      </c>
      <c r="R462" s="179"/>
      <c r="S462" s="180"/>
      <c r="T462" s="179"/>
      <c r="U462" s="179"/>
      <c r="V462" s="167"/>
      <c r="W462" s="168"/>
      <c r="X462" s="168"/>
      <c r="Y462" s="167" t="s">
        <v>853</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customHeight="1" x14ac:dyDescent="0.25">
      <c r="A463" s="205">
        <v>278</v>
      </c>
      <c r="B463" s="233" t="s">
        <v>850</v>
      </c>
      <c r="C463" s="236" t="s">
        <v>851</v>
      </c>
      <c r="D463" s="235" t="s">
        <v>225</v>
      </c>
      <c r="E463" s="125" t="s">
        <v>393</v>
      </c>
      <c r="F463" s="181" t="s">
        <v>103</v>
      </c>
      <c r="G463" s="181" t="s">
        <v>56</v>
      </c>
      <c r="H463" s="181" t="s">
        <v>66</v>
      </c>
      <c r="I463" s="156" t="s">
        <v>854</v>
      </c>
      <c r="J463" s="178">
        <v>20</v>
      </c>
      <c r="K463" s="249"/>
      <c r="L463" s="182" t="s">
        <v>236</v>
      </c>
      <c r="M463" s="178" t="s">
        <v>78</v>
      </c>
      <c r="N463" s="178">
        <v>120.5</v>
      </c>
      <c r="O463" s="209" t="s">
        <v>60</v>
      </c>
      <c r="P463" s="209" t="s">
        <v>79</v>
      </c>
      <c r="Q463" s="179" t="s">
        <v>855</v>
      </c>
      <c r="R463" s="179"/>
      <c r="S463" s="180"/>
      <c r="T463" s="179"/>
      <c r="U463" s="179"/>
      <c r="V463" s="167"/>
      <c r="W463" s="168"/>
      <c r="X463" s="168"/>
      <c r="Y463" s="167" t="s">
        <v>853</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customHeight="1" x14ac:dyDescent="0.25">
      <c r="A464" s="205">
        <v>293</v>
      </c>
      <c r="B464" s="235" t="s">
        <v>856</v>
      </c>
      <c r="C464" s="236" t="s">
        <v>857</v>
      </c>
      <c r="D464" s="235" t="s">
        <v>387</v>
      </c>
      <c r="E464" s="125" t="s">
        <v>102</v>
      </c>
      <c r="F464" s="181" t="s">
        <v>103</v>
      </c>
      <c r="G464" s="156" t="s">
        <v>56</v>
      </c>
      <c r="H464" s="156" t="s">
        <v>619</v>
      </c>
      <c r="I464" s="156" t="s">
        <v>854</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858</v>
      </c>
      <c r="BS464" s="124">
        <v>293</v>
      </c>
      <c r="BT464" s="124" t="s">
        <v>668</v>
      </c>
    </row>
    <row r="465" spans="1:72" s="124" customFormat="1" ht="14.25" customHeight="1" x14ac:dyDescent="0.25">
      <c r="A465" s="205">
        <v>294</v>
      </c>
      <c r="B465" s="235" t="s">
        <v>856</v>
      </c>
      <c r="C465" s="236" t="s">
        <v>857</v>
      </c>
      <c r="D465" s="235" t="s">
        <v>859</v>
      </c>
      <c r="E465" s="125" t="s">
        <v>102</v>
      </c>
      <c r="F465" s="181" t="s">
        <v>103</v>
      </c>
      <c r="G465" s="156" t="s">
        <v>56</v>
      </c>
      <c r="H465" s="156" t="s">
        <v>619</v>
      </c>
      <c r="I465" s="156" t="s">
        <v>854</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858</v>
      </c>
      <c r="BS465" s="124">
        <v>294</v>
      </c>
      <c r="BT465" s="124" t="s">
        <v>668</v>
      </c>
    </row>
    <row r="466" spans="1:72" s="124" customFormat="1" ht="14.25" customHeight="1" x14ac:dyDescent="0.25">
      <c r="A466" s="205">
        <v>295</v>
      </c>
      <c r="B466" s="235" t="s">
        <v>856</v>
      </c>
      <c r="C466" s="236" t="s">
        <v>857</v>
      </c>
      <c r="D466" s="235" t="s">
        <v>860</v>
      </c>
      <c r="E466" s="125" t="s">
        <v>102</v>
      </c>
      <c r="F466" s="181" t="s">
        <v>103</v>
      </c>
      <c r="G466" s="156" t="s">
        <v>56</v>
      </c>
      <c r="H466" s="156" t="s">
        <v>619</v>
      </c>
      <c r="I466" s="156" t="s">
        <v>854</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858</v>
      </c>
      <c r="BS466" s="124">
        <v>295</v>
      </c>
      <c r="BT466" s="124" t="s">
        <v>668</v>
      </c>
    </row>
    <row r="467" spans="1:72" s="124" customFormat="1" ht="14.25" customHeight="1" x14ac:dyDescent="0.25">
      <c r="A467" s="205">
        <v>296</v>
      </c>
      <c r="B467" s="235" t="s">
        <v>856</v>
      </c>
      <c r="C467" s="236" t="s">
        <v>857</v>
      </c>
      <c r="D467" s="235" t="s">
        <v>861</v>
      </c>
      <c r="E467" s="125" t="s">
        <v>102</v>
      </c>
      <c r="F467" s="181" t="s">
        <v>103</v>
      </c>
      <c r="G467" s="156" t="s">
        <v>56</v>
      </c>
      <c r="H467" s="156" t="s">
        <v>619</v>
      </c>
      <c r="I467" s="156" t="s">
        <v>854</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858</v>
      </c>
      <c r="BS467" s="124">
        <v>296</v>
      </c>
      <c r="BT467" s="124" t="s">
        <v>668</v>
      </c>
    </row>
    <row r="468" spans="1:72" s="124" customFormat="1" ht="14.25" customHeight="1" x14ac:dyDescent="0.25">
      <c r="A468" s="205">
        <v>297</v>
      </c>
      <c r="B468" s="235" t="s">
        <v>856</v>
      </c>
      <c r="C468" s="236" t="s">
        <v>857</v>
      </c>
      <c r="D468" s="235" t="s">
        <v>862</v>
      </c>
      <c r="E468" s="125" t="s">
        <v>102</v>
      </c>
      <c r="F468" s="181" t="s">
        <v>103</v>
      </c>
      <c r="G468" s="156" t="s">
        <v>56</v>
      </c>
      <c r="H468" s="156" t="s">
        <v>619</v>
      </c>
      <c r="I468" s="156" t="s">
        <v>854</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858</v>
      </c>
      <c r="BS468" s="124">
        <v>297</v>
      </c>
      <c r="BT468" s="124" t="s">
        <v>668</v>
      </c>
    </row>
    <row r="469" spans="1:72" s="124" customFormat="1" ht="14.25" customHeight="1" x14ac:dyDescent="0.25">
      <c r="A469" s="205">
        <v>298</v>
      </c>
      <c r="B469" s="235" t="s">
        <v>856</v>
      </c>
      <c r="C469" s="236" t="s">
        <v>857</v>
      </c>
      <c r="D469" s="235" t="s">
        <v>387</v>
      </c>
      <c r="E469" s="125" t="s">
        <v>393</v>
      </c>
      <c r="F469" s="181" t="s">
        <v>103</v>
      </c>
      <c r="G469" s="156" t="s">
        <v>56</v>
      </c>
      <c r="H469" s="156" t="s">
        <v>624</v>
      </c>
      <c r="I469" s="156" t="s">
        <v>854</v>
      </c>
      <c r="J469" s="209">
        <v>15</v>
      </c>
      <c r="K469" s="249"/>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858</v>
      </c>
      <c r="BS469" s="124">
        <v>298</v>
      </c>
      <c r="BT469" s="124" t="s">
        <v>668</v>
      </c>
    </row>
    <row r="470" spans="1:72" s="124" customFormat="1" ht="14.25" customHeight="1" x14ac:dyDescent="0.25">
      <c r="A470" s="205">
        <v>299</v>
      </c>
      <c r="B470" s="235" t="s">
        <v>856</v>
      </c>
      <c r="C470" s="236" t="s">
        <v>857</v>
      </c>
      <c r="D470" s="235" t="s">
        <v>859</v>
      </c>
      <c r="E470" s="125" t="s">
        <v>393</v>
      </c>
      <c r="F470" s="181" t="s">
        <v>103</v>
      </c>
      <c r="G470" s="156" t="s">
        <v>56</v>
      </c>
      <c r="H470" s="156" t="s">
        <v>624</v>
      </c>
      <c r="I470" s="156" t="s">
        <v>854</v>
      </c>
      <c r="J470" s="209">
        <v>15</v>
      </c>
      <c r="K470" s="249"/>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858</v>
      </c>
      <c r="BS470" s="124">
        <v>299</v>
      </c>
      <c r="BT470" s="124" t="s">
        <v>668</v>
      </c>
    </row>
    <row r="471" spans="1:72" s="124" customFormat="1" ht="14.25" customHeight="1" x14ac:dyDescent="0.25">
      <c r="A471" s="205">
        <v>300</v>
      </c>
      <c r="B471" s="235" t="s">
        <v>856</v>
      </c>
      <c r="C471" s="236" t="s">
        <v>857</v>
      </c>
      <c r="D471" s="235" t="s">
        <v>860</v>
      </c>
      <c r="E471" s="125" t="s">
        <v>393</v>
      </c>
      <c r="F471" s="181" t="s">
        <v>103</v>
      </c>
      <c r="G471" s="156" t="s">
        <v>56</v>
      </c>
      <c r="H471" s="156" t="s">
        <v>624</v>
      </c>
      <c r="I471" s="156" t="s">
        <v>854</v>
      </c>
      <c r="J471" s="209">
        <v>15</v>
      </c>
      <c r="K471" s="249"/>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858</v>
      </c>
      <c r="BS471" s="124">
        <v>300</v>
      </c>
      <c r="BT471" s="124" t="s">
        <v>668</v>
      </c>
    </row>
    <row r="472" spans="1:72" s="124" customFormat="1" ht="14.25" customHeight="1" x14ac:dyDescent="0.25">
      <c r="A472" s="205">
        <v>301</v>
      </c>
      <c r="B472" s="235" t="s">
        <v>856</v>
      </c>
      <c r="C472" s="236" t="s">
        <v>857</v>
      </c>
      <c r="D472" s="235" t="s">
        <v>861</v>
      </c>
      <c r="E472" s="125" t="s">
        <v>393</v>
      </c>
      <c r="F472" s="181" t="s">
        <v>103</v>
      </c>
      <c r="G472" s="156" t="s">
        <v>56</v>
      </c>
      <c r="H472" s="156" t="s">
        <v>624</v>
      </c>
      <c r="I472" s="156" t="s">
        <v>854</v>
      </c>
      <c r="J472" s="209">
        <v>15</v>
      </c>
      <c r="K472" s="249"/>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858</v>
      </c>
      <c r="BS472" s="124">
        <v>301</v>
      </c>
      <c r="BT472" s="124" t="s">
        <v>668</v>
      </c>
    </row>
    <row r="473" spans="1:72" s="124" customFormat="1" ht="14.25" customHeight="1" x14ac:dyDescent="0.25">
      <c r="A473" s="205">
        <v>302</v>
      </c>
      <c r="B473" s="235" t="s">
        <v>856</v>
      </c>
      <c r="C473" s="236" t="s">
        <v>857</v>
      </c>
      <c r="D473" s="235" t="s">
        <v>862</v>
      </c>
      <c r="E473" s="125" t="s">
        <v>393</v>
      </c>
      <c r="F473" s="181" t="s">
        <v>103</v>
      </c>
      <c r="G473" s="156" t="s">
        <v>56</v>
      </c>
      <c r="H473" s="156" t="s">
        <v>624</v>
      </c>
      <c r="I473" s="156" t="s">
        <v>854</v>
      </c>
      <c r="J473" s="209">
        <v>15</v>
      </c>
      <c r="K473" s="249"/>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858</v>
      </c>
      <c r="BS473" s="124">
        <v>302</v>
      </c>
      <c r="BT473" s="124" t="s">
        <v>668</v>
      </c>
    </row>
    <row r="474" spans="1:72" s="124" customFormat="1" ht="14.25" customHeight="1" x14ac:dyDescent="0.25">
      <c r="A474" s="205">
        <v>303</v>
      </c>
      <c r="B474" s="235" t="s">
        <v>856</v>
      </c>
      <c r="C474" s="236" t="s">
        <v>857</v>
      </c>
      <c r="D474" s="235" t="s">
        <v>767</v>
      </c>
      <c r="E474" s="125" t="s">
        <v>102</v>
      </c>
      <c r="F474" s="181" t="s">
        <v>103</v>
      </c>
      <c r="G474" s="156" t="s">
        <v>56</v>
      </c>
      <c r="H474" s="156" t="s">
        <v>1446</v>
      </c>
      <c r="I474" s="156" t="s">
        <v>854</v>
      </c>
      <c r="J474" s="209">
        <v>3</v>
      </c>
      <c r="K474" s="210"/>
      <c r="L474" s="210" t="s">
        <v>58</v>
      </c>
      <c r="M474" s="209" t="s">
        <v>59</v>
      </c>
      <c r="N474" s="209">
        <v>0</v>
      </c>
      <c r="O474" s="209" t="s">
        <v>60</v>
      </c>
      <c r="P474" s="209" t="s">
        <v>79</v>
      </c>
      <c r="Q474" s="211" t="s">
        <v>863</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858</v>
      </c>
      <c r="BS474" s="124">
        <v>303</v>
      </c>
      <c r="BT474" s="124" t="s">
        <v>668</v>
      </c>
    </row>
    <row r="475" spans="1:72" s="124" customFormat="1" ht="14.25" customHeight="1" x14ac:dyDescent="0.25">
      <c r="A475" s="205">
        <v>304</v>
      </c>
      <c r="B475" s="235" t="s">
        <v>856</v>
      </c>
      <c r="C475" s="236" t="s">
        <v>857</v>
      </c>
      <c r="D475" s="235" t="s">
        <v>864</v>
      </c>
      <c r="E475" s="125" t="s">
        <v>102</v>
      </c>
      <c r="F475" s="181" t="s">
        <v>103</v>
      </c>
      <c r="G475" s="156" t="s">
        <v>56</v>
      </c>
      <c r="H475" s="156" t="s">
        <v>1446</v>
      </c>
      <c r="I475" s="156" t="s">
        <v>854</v>
      </c>
      <c r="J475" s="209">
        <v>3</v>
      </c>
      <c r="K475" s="210"/>
      <c r="L475" s="210" t="s">
        <v>58</v>
      </c>
      <c r="M475" s="209" t="s">
        <v>59</v>
      </c>
      <c r="N475" s="209">
        <v>132</v>
      </c>
      <c r="O475" s="209" t="s">
        <v>60</v>
      </c>
      <c r="P475" s="209" t="s">
        <v>79</v>
      </c>
      <c r="Q475" s="211" t="s">
        <v>863</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858</v>
      </c>
      <c r="BS475" s="124">
        <v>304</v>
      </c>
      <c r="BT475" s="124" t="s">
        <v>668</v>
      </c>
    </row>
    <row r="476" spans="1:72" s="124" customFormat="1" ht="14.25" customHeight="1" x14ac:dyDescent="0.25">
      <c r="A476" s="205">
        <v>305</v>
      </c>
      <c r="B476" s="235" t="s">
        <v>856</v>
      </c>
      <c r="C476" s="236" t="s">
        <v>857</v>
      </c>
      <c r="D476" s="235" t="s">
        <v>865</v>
      </c>
      <c r="E476" s="125" t="s">
        <v>102</v>
      </c>
      <c r="F476" s="181" t="s">
        <v>103</v>
      </c>
      <c r="G476" s="156" t="s">
        <v>56</v>
      </c>
      <c r="H476" s="156" t="s">
        <v>1446</v>
      </c>
      <c r="I476" s="156" t="s">
        <v>854</v>
      </c>
      <c r="J476" s="209">
        <v>3</v>
      </c>
      <c r="K476" s="210"/>
      <c r="L476" s="210" t="s">
        <v>58</v>
      </c>
      <c r="M476" s="209" t="s">
        <v>59</v>
      </c>
      <c r="N476" s="209">
        <v>132</v>
      </c>
      <c r="O476" s="209" t="s">
        <v>60</v>
      </c>
      <c r="P476" s="209" t="s">
        <v>79</v>
      </c>
      <c r="Q476" s="211" t="s">
        <v>863</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858</v>
      </c>
      <c r="BS476" s="124">
        <v>305</v>
      </c>
      <c r="BT476" s="124" t="s">
        <v>668</v>
      </c>
    </row>
    <row r="477" spans="1:72" s="124" customFormat="1" ht="14.25" customHeight="1" x14ac:dyDescent="0.25">
      <c r="A477" s="205">
        <v>306</v>
      </c>
      <c r="B477" s="235" t="s">
        <v>856</v>
      </c>
      <c r="C477" s="236" t="s">
        <v>857</v>
      </c>
      <c r="D477" s="235" t="s">
        <v>866</v>
      </c>
      <c r="E477" s="125" t="s">
        <v>102</v>
      </c>
      <c r="F477" s="181" t="s">
        <v>103</v>
      </c>
      <c r="G477" s="156" t="s">
        <v>56</v>
      </c>
      <c r="H477" s="156" t="s">
        <v>1446</v>
      </c>
      <c r="I477" s="156" t="s">
        <v>854</v>
      </c>
      <c r="J477" s="209">
        <v>3</v>
      </c>
      <c r="K477" s="210"/>
      <c r="L477" s="210" t="s">
        <v>58</v>
      </c>
      <c r="M477" s="209" t="s">
        <v>59</v>
      </c>
      <c r="N477" s="209">
        <v>132</v>
      </c>
      <c r="O477" s="209" t="s">
        <v>60</v>
      </c>
      <c r="P477" s="209" t="s">
        <v>79</v>
      </c>
      <c r="Q477" s="211" t="s">
        <v>863</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858</v>
      </c>
      <c r="BS477" s="124">
        <v>306</v>
      </c>
      <c r="BT477" s="124" t="s">
        <v>668</v>
      </c>
    </row>
    <row r="478" spans="1:72" s="124" customFormat="1" ht="14.25" customHeight="1" x14ac:dyDescent="0.25">
      <c r="A478" s="205">
        <v>307</v>
      </c>
      <c r="B478" s="235" t="s">
        <v>856</v>
      </c>
      <c r="C478" s="236" t="s">
        <v>857</v>
      </c>
      <c r="D478" s="235" t="s">
        <v>867</v>
      </c>
      <c r="E478" s="125" t="s">
        <v>102</v>
      </c>
      <c r="F478" s="181" t="s">
        <v>103</v>
      </c>
      <c r="G478" s="156" t="s">
        <v>56</v>
      </c>
      <c r="H478" s="156" t="s">
        <v>1446</v>
      </c>
      <c r="I478" s="156" t="s">
        <v>854</v>
      </c>
      <c r="J478" s="209">
        <v>3</v>
      </c>
      <c r="K478" s="210"/>
      <c r="L478" s="210" t="s">
        <v>58</v>
      </c>
      <c r="M478" s="209" t="s">
        <v>59</v>
      </c>
      <c r="N478" s="209">
        <v>132</v>
      </c>
      <c r="O478" s="209" t="s">
        <v>60</v>
      </c>
      <c r="P478" s="209" t="s">
        <v>79</v>
      </c>
      <c r="Q478" s="211" t="s">
        <v>863</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858</v>
      </c>
      <c r="BS478" s="124">
        <v>307</v>
      </c>
      <c r="BT478" s="124" t="s">
        <v>668</v>
      </c>
    </row>
    <row r="479" spans="1:72" s="124" customFormat="1" ht="14.25" customHeight="1" x14ac:dyDescent="0.25">
      <c r="A479" s="205">
        <v>308</v>
      </c>
      <c r="B479" s="235" t="s">
        <v>856</v>
      </c>
      <c r="C479" s="236" t="s">
        <v>857</v>
      </c>
      <c r="D479" s="235" t="s">
        <v>767</v>
      </c>
      <c r="E479" s="125" t="s">
        <v>393</v>
      </c>
      <c r="F479" s="181" t="s">
        <v>103</v>
      </c>
      <c r="G479" s="156" t="s">
        <v>56</v>
      </c>
      <c r="H479" s="156" t="s">
        <v>1447</v>
      </c>
      <c r="I479" s="156" t="s">
        <v>854</v>
      </c>
      <c r="J479" s="209">
        <v>75</v>
      </c>
      <c r="K479" s="249"/>
      <c r="L479" s="210" t="s">
        <v>236</v>
      </c>
      <c r="M479" s="209" t="s">
        <v>59</v>
      </c>
      <c r="N479" s="209">
        <v>0</v>
      </c>
      <c r="O479" s="209" t="s">
        <v>60</v>
      </c>
      <c r="P479" s="209" t="s">
        <v>79</v>
      </c>
      <c r="Q479" s="211" t="s">
        <v>863</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858</v>
      </c>
      <c r="BS479" s="124">
        <v>308</v>
      </c>
      <c r="BT479" s="124" t="s">
        <v>668</v>
      </c>
    </row>
    <row r="480" spans="1:72" s="124" customFormat="1" ht="14.25" customHeight="1" x14ac:dyDescent="0.25">
      <c r="A480" s="205">
        <v>309</v>
      </c>
      <c r="B480" s="235" t="s">
        <v>856</v>
      </c>
      <c r="C480" s="236" t="s">
        <v>857</v>
      </c>
      <c r="D480" s="235" t="s">
        <v>864</v>
      </c>
      <c r="E480" s="125" t="s">
        <v>393</v>
      </c>
      <c r="F480" s="181" t="s">
        <v>103</v>
      </c>
      <c r="G480" s="156" t="s">
        <v>56</v>
      </c>
      <c r="H480" s="156" t="s">
        <v>1447</v>
      </c>
      <c r="I480" s="156" t="s">
        <v>854</v>
      </c>
      <c r="J480" s="209">
        <v>75</v>
      </c>
      <c r="K480" s="249"/>
      <c r="L480" s="210" t="s">
        <v>236</v>
      </c>
      <c r="M480" s="209" t="s">
        <v>59</v>
      </c>
      <c r="N480" s="209">
        <v>133</v>
      </c>
      <c r="O480" s="209" t="s">
        <v>60</v>
      </c>
      <c r="P480" s="209" t="s">
        <v>79</v>
      </c>
      <c r="Q480" s="211" t="s">
        <v>863</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858</v>
      </c>
      <c r="BS480" s="124">
        <v>309</v>
      </c>
      <c r="BT480" s="124" t="s">
        <v>668</v>
      </c>
    </row>
    <row r="481" spans="1:72" s="124" customFormat="1" ht="14.25" customHeight="1" x14ac:dyDescent="0.25">
      <c r="A481" s="205">
        <v>310</v>
      </c>
      <c r="B481" s="235" t="s">
        <v>856</v>
      </c>
      <c r="C481" s="236" t="s">
        <v>857</v>
      </c>
      <c r="D481" s="235" t="s">
        <v>865</v>
      </c>
      <c r="E481" s="125" t="s">
        <v>393</v>
      </c>
      <c r="F481" s="181" t="s">
        <v>103</v>
      </c>
      <c r="G481" s="156" t="s">
        <v>56</v>
      </c>
      <c r="H481" s="156" t="s">
        <v>1447</v>
      </c>
      <c r="I481" s="156" t="s">
        <v>854</v>
      </c>
      <c r="J481" s="209">
        <v>75</v>
      </c>
      <c r="K481" s="249"/>
      <c r="L481" s="210" t="s">
        <v>236</v>
      </c>
      <c r="M481" s="209" t="s">
        <v>59</v>
      </c>
      <c r="N481" s="209">
        <v>133</v>
      </c>
      <c r="O481" s="209" t="s">
        <v>60</v>
      </c>
      <c r="P481" s="209" t="s">
        <v>79</v>
      </c>
      <c r="Q481" s="211" t="s">
        <v>863</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858</v>
      </c>
      <c r="BS481" s="124">
        <v>310</v>
      </c>
      <c r="BT481" s="124" t="s">
        <v>668</v>
      </c>
    </row>
    <row r="482" spans="1:72" s="124" customFormat="1" ht="14.25" customHeight="1" x14ac:dyDescent="0.25">
      <c r="A482" s="205">
        <v>311</v>
      </c>
      <c r="B482" s="235" t="s">
        <v>856</v>
      </c>
      <c r="C482" s="236" t="s">
        <v>857</v>
      </c>
      <c r="D482" s="235" t="s">
        <v>866</v>
      </c>
      <c r="E482" s="125" t="s">
        <v>393</v>
      </c>
      <c r="F482" s="181" t="s">
        <v>103</v>
      </c>
      <c r="G482" s="156" t="s">
        <v>56</v>
      </c>
      <c r="H482" s="156" t="s">
        <v>1447</v>
      </c>
      <c r="I482" s="156" t="s">
        <v>854</v>
      </c>
      <c r="J482" s="209">
        <v>75</v>
      </c>
      <c r="K482" s="249"/>
      <c r="L482" s="210" t="s">
        <v>236</v>
      </c>
      <c r="M482" s="209" t="s">
        <v>59</v>
      </c>
      <c r="N482" s="209">
        <v>133</v>
      </c>
      <c r="O482" s="209" t="s">
        <v>60</v>
      </c>
      <c r="P482" s="209" t="s">
        <v>79</v>
      </c>
      <c r="Q482" s="211" t="s">
        <v>863</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858</v>
      </c>
      <c r="BS482" s="124">
        <v>311</v>
      </c>
      <c r="BT482" s="124" t="s">
        <v>668</v>
      </c>
    </row>
    <row r="483" spans="1:72" s="124" customFormat="1" ht="14.25" customHeight="1" x14ac:dyDescent="0.25">
      <c r="A483" s="205">
        <v>312</v>
      </c>
      <c r="B483" s="235" t="s">
        <v>856</v>
      </c>
      <c r="C483" s="236" t="s">
        <v>857</v>
      </c>
      <c r="D483" s="235" t="s">
        <v>867</v>
      </c>
      <c r="E483" s="125" t="s">
        <v>393</v>
      </c>
      <c r="F483" s="181" t="s">
        <v>103</v>
      </c>
      <c r="G483" s="156" t="s">
        <v>56</v>
      </c>
      <c r="H483" s="156" t="s">
        <v>1447</v>
      </c>
      <c r="I483" s="156" t="s">
        <v>854</v>
      </c>
      <c r="J483" s="209">
        <v>75</v>
      </c>
      <c r="K483" s="249"/>
      <c r="L483" s="210" t="s">
        <v>236</v>
      </c>
      <c r="M483" s="209" t="s">
        <v>59</v>
      </c>
      <c r="N483" s="209">
        <v>133</v>
      </c>
      <c r="O483" s="209" t="s">
        <v>60</v>
      </c>
      <c r="P483" s="209" t="s">
        <v>79</v>
      </c>
      <c r="Q483" s="211" t="s">
        <v>863</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1"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858</v>
      </c>
      <c r="BS483" s="124">
        <v>312</v>
      </c>
      <c r="BT483" s="124" t="s">
        <v>668</v>
      </c>
    </row>
    <row r="484" spans="1:72" s="124" customFormat="1" ht="14.25" customHeight="1" x14ac:dyDescent="0.25">
      <c r="A484" s="205">
        <v>313</v>
      </c>
      <c r="B484" s="233" t="s">
        <v>868</v>
      </c>
      <c r="C484" s="237" t="s">
        <v>869</v>
      </c>
      <c r="D484" s="233" t="s">
        <v>870</v>
      </c>
      <c r="E484" s="125" t="s">
        <v>466</v>
      </c>
      <c r="F484" s="181" t="s">
        <v>103</v>
      </c>
      <c r="G484" s="181" t="s">
        <v>56</v>
      </c>
      <c r="H484" s="181" t="s">
        <v>66</v>
      </c>
      <c r="I484" s="181"/>
      <c r="J484" s="178">
        <v>0.5</v>
      </c>
      <c r="K484" s="182"/>
      <c r="L484" s="182" t="s">
        <v>58</v>
      </c>
      <c r="M484" s="178" t="s">
        <v>59</v>
      </c>
      <c r="N484" s="178">
        <v>0</v>
      </c>
      <c r="O484" s="178" t="s">
        <v>60</v>
      </c>
      <c r="P484" s="178" t="s">
        <v>79</v>
      </c>
      <c r="Q484" s="179" t="s">
        <v>1458</v>
      </c>
      <c r="R484" s="179" t="s">
        <v>1459</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customHeight="1" x14ac:dyDescent="0.25">
      <c r="A485" s="205">
        <v>314</v>
      </c>
      <c r="B485" s="233" t="s">
        <v>868</v>
      </c>
      <c r="C485" s="237" t="s">
        <v>869</v>
      </c>
      <c r="D485" s="233" t="s">
        <v>871</v>
      </c>
      <c r="E485" s="125" t="s">
        <v>466</v>
      </c>
      <c r="F485" s="181" t="s">
        <v>103</v>
      </c>
      <c r="G485" s="181" t="s">
        <v>56</v>
      </c>
      <c r="H485" s="181" t="s">
        <v>66</v>
      </c>
      <c r="I485" s="181"/>
      <c r="J485" s="178">
        <v>0.5</v>
      </c>
      <c r="K485" s="182"/>
      <c r="L485" s="182" t="s">
        <v>58</v>
      </c>
      <c r="M485" s="178" t="s">
        <v>59</v>
      </c>
      <c r="N485" s="178">
        <v>324</v>
      </c>
      <c r="O485" s="178" t="s">
        <v>60</v>
      </c>
      <c r="P485" s="178" t="s">
        <v>79</v>
      </c>
      <c r="Q485" s="179" t="s">
        <v>1458</v>
      </c>
      <c r="R485" s="179" t="s">
        <v>1459</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customHeight="1" x14ac:dyDescent="0.25">
      <c r="A486" s="205">
        <v>315</v>
      </c>
      <c r="B486" s="233" t="s">
        <v>868</v>
      </c>
      <c r="C486" s="237" t="s">
        <v>869</v>
      </c>
      <c r="D486" s="233" t="s">
        <v>872</v>
      </c>
      <c r="E486" s="125" t="s">
        <v>466</v>
      </c>
      <c r="F486" s="181" t="s">
        <v>103</v>
      </c>
      <c r="G486" s="181" t="s">
        <v>56</v>
      </c>
      <c r="H486" s="181" t="s">
        <v>66</v>
      </c>
      <c r="I486" s="181" t="s">
        <v>1460</v>
      </c>
      <c r="J486" s="178">
        <v>0.5</v>
      </c>
      <c r="K486" s="182"/>
      <c r="L486" s="182" t="s">
        <v>58</v>
      </c>
      <c r="M486" s="178" t="s">
        <v>59</v>
      </c>
      <c r="N486" s="178">
        <v>0</v>
      </c>
      <c r="O486" s="178" t="s">
        <v>60</v>
      </c>
      <c r="P486" s="178" t="s">
        <v>79</v>
      </c>
      <c r="Q486" s="179" t="s">
        <v>1458</v>
      </c>
      <c r="R486" s="179" t="s">
        <v>1459</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customHeight="1" x14ac:dyDescent="0.25">
      <c r="A487" s="205">
        <v>316</v>
      </c>
      <c r="B487" s="233" t="s">
        <v>868</v>
      </c>
      <c r="C487" s="237" t="s">
        <v>869</v>
      </c>
      <c r="D487" s="233" t="s">
        <v>873</v>
      </c>
      <c r="E487" s="125" t="s">
        <v>466</v>
      </c>
      <c r="F487" s="181" t="s">
        <v>103</v>
      </c>
      <c r="G487" s="181" t="s">
        <v>56</v>
      </c>
      <c r="H487" s="181" t="s">
        <v>66</v>
      </c>
      <c r="I487" s="181" t="s">
        <v>1460</v>
      </c>
      <c r="J487" s="178">
        <v>0.5</v>
      </c>
      <c r="K487" s="182"/>
      <c r="L487" s="182" t="s">
        <v>58</v>
      </c>
      <c r="M487" s="178" t="s">
        <v>59</v>
      </c>
      <c r="N487" s="178">
        <v>360</v>
      </c>
      <c r="O487" s="178" t="s">
        <v>60</v>
      </c>
      <c r="P487" s="178" t="s">
        <v>79</v>
      </c>
      <c r="Q487" s="179" t="s">
        <v>1458</v>
      </c>
      <c r="R487" s="179" t="s">
        <v>1459</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customHeight="1" x14ac:dyDescent="0.25">
      <c r="A488" s="205">
        <v>336</v>
      </c>
      <c r="B488" s="235" t="s">
        <v>874</v>
      </c>
      <c r="C488" s="236" t="s">
        <v>875</v>
      </c>
      <c r="D488" s="235" t="s">
        <v>220</v>
      </c>
      <c r="E488" s="125" t="s">
        <v>466</v>
      </c>
      <c r="F488" s="181" t="s">
        <v>55</v>
      </c>
      <c r="G488" s="181" t="s">
        <v>789</v>
      </c>
      <c r="H488" s="181" t="s">
        <v>66</v>
      </c>
      <c r="I488" s="181"/>
      <c r="J488" s="178">
        <v>0.5</v>
      </c>
      <c r="K488" s="182"/>
      <c r="L488" s="182" t="s">
        <v>58</v>
      </c>
      <c r="M488" s="178" t="s">
        <v>59</v>
      </c>
      <c r="N488" s="178">
        <v>0</v>
      </c>
      <c r="O488" s="178" t="s">
        <v>60</v>
      </c>
      <c r="P488" s="178" t="s">
        <v>79</v>
      </c>
      <c r="Q488" s="179" t="s">
        <v>1461</v>
      </c>
      <c r="R488" s="179" t="s">
        <v>1486</v>
      </c>
      <c r="S488" s="180"/>
      <c r="T488" s="179">
        <v>400</v>
      </c>
      <c r="U488" s="179" t="s">
        <v>1462</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1463</v>
      </c>
      <c r="BR488" s="165" t="s">
        <v>1464</v>
      </c>
      <c r="BS488" s="124">
        <v>336</v>
      </c>
    </row>
    <row r="489" spans="1:72" s="124" customFormat="1" ht="14.25" customHeight="1" x14ac:dyDescent="0.25">
      <c r="A489" s="205">
        <v>337</v>
      </c>
      <c r="B489" s="235" t="s">
        <v>874</v>
      </c>
      <c r="C489" s="236" t="s">
        <v>875</v>
      </c>
      <c r="D489" s="235" t="s">
        <v>225</v>
      </c>
      <c r="E489" s="125" t="s">
        <v>466</v>
      </c>
      <c r="F489" s="181" t="s">
        <v>55</v>
      </c>
      <c r="G489" s="181" t="s">
        <v>789</v>
      </c>
      <c r="H489" s="181" t="s">
        <v>66</v>
      </c>
      <c r="I489" s="181"/>
      <c r="J489" s="178">
        <v>0.5</v>
      </c>
      <c r="K489" s="182"/>
      <c r="L489" s="182" t="s">
        <v>58</v>
      </c>
      <c r="M489" s="178" t="s">
        <v>59</v>
      </c>
      <c r="N489" s="178">
        <v>144</v>
      </c>
      <c r="O489" s="178" t="s">
        <v>60</v>
      </c>
      <c r="P489" s="178" t="s">
        <v>79</v>
      </c>
      <c r="Q489" s="179" t="s">
        <v>1461</v>
      </c>
      <c r="R489" s="179" t="s">
        <v>1486</v>
      </c>
      <c r="S489" s="180"/>
      <c r="T489" s="179">
        <v>400</v>
      </c>
      <c r="U489" s="179" t="s">
        <v>1462</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1463</v>
      </c>
      <c r="BR489" s="165" t="s">
        <v>1464</v>
      </c>
      <c r="BS489" s="124">
        <v>337</v>
      </c>
    </row>
    <row r="490" spans="1:72" s="124" customFormat="1" ht="14.25" customHeight="1" x14ac:dyDescent="0.25">
      <c r="A490" s="205">
        <v>338</v>
      </c>
      <c r="B490" s="235" t="s">
        <v>874</v>
      </c>
      <c r="C490" s="236" t="s">
        <v>875</v>
      </c>
      <c r="D490" s="235" t="s">
        <v>227</v>
      </c>
      <c r="E490" s="125" t="s">
        <v>466</v>
      </c>
      <c r="F490" s="181" t="s">
        <v>55</v>
      </c>
      <c r="G490" s="181" t="s">
        <v>789</v>
      </c>
      <c r="H490" s="181" t="s">
        <v>66</v>
      </c>
      <c r="I490" s="181"/>
      <c r="J490" s="178">
        <v>0.5</v>
      </c>
      <c r="K490" s="182"/>
      <c r="L490" s="182" t="s">
        <v>58</v>
      </c>
      <c r="M490" s="178" t="s">
        <v>59</v>
      </c>
      <c r="N490" s="178">
        <v>96</v>
      </c>
      <c r="O490" s="178" t="s">
        <v>60</v>
      </c>
      <c r="P490" s="178" t="s">
        <v>79</v>
      </c>
      <c r="Q490" s="179" t="s">
        <v>1461</v>
      </c>
      <c r="R490" s="179" t="s">
        <v>1486</v>
      </c>
      <c r="S490" s="180"/>
      <c r="T490" s="179">
        <v>400</v>
      </c>
      <c r="U490" s="179" t="s">
        <v>1462</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1463</v>
      </c>
      <c r="BR490" s="165" t="s">
        <v>1464</v>
      </c>
      <c r="BS490" s="124">
        <v>338</v>
      </c>
    </row>
    <row r="491" spans="1:72" s="124" customFormat="1" ht="14.25" customHeight="1" x14ac:dyDescent="0.25">
      <c r="A491" s="205">
        <v>341</v>
      </c>
      <c r="B491" s="235" t="s">
        <v>876</v>
      </c>
      <c r="C491" s="236" t="s">
        <v>877</v>
      </c>
      <c r="D491" s="235" t="s">
        <v>387</v>
      </c>
      <c r="E491" s="125" t="s">
        <v>102</v>
      </c>
      <c r="F491" s="181" t="s">
        <v>103</v>
      </c>
      <c r="G491" s="156" t="s">
        <v>56</v>
      </c>
      <c r="H491" s="156" t="s">
        <v>878</v>
      </c>
      <c r="I491" s="156"/>
      <c r="J491" s="209">
        <v>2</v>
      </c>
      <c r="K491" s="210"/>
      <c r="L491" s="210" t="s">
        <v>58</v>
      </c>
      <c r="M491" s="209" t="s">
        <v>78</v>
      </c>
      <c r="N491" s="209">
        <v>0</v>
      </c>
      <c r="O491" s="209" t="s">
        <v>60</v>
      </c>
      <c r="P491" s="209" t="s">
        <v>79</v>
      </c>
      <c r="Q491" s="211" t="s">
        <v>705</v>
      </c>
      <c r="R491" s="180"/>
      <c r="S491" s="212"/>
      <c r="T491" s="211"/>
      <c r="U491" s="211"/>
      <c r="V491" s="132" t="s">
        <v>62</v>
      </c>
      <c r="W491" s="129"/>
      <c r="X491" s="129">
        <v>4</v>
      </c>
      <c r="Y491" s="170" t="s">
        <v>816</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879</v>
      </c>
      <c r="BR491" s="172" t="s">
        <v>880</v>
      </c>
      <c r="BS491" s="124">
        <v>341</v>
      </c>
      <c r="BT491" s="124" t="s">
        <v>668</v>
      </c>
    </row>
    <row r="492" spans="1:72" s="124" customFormat="1" ht="14.25" customHeight="1" x14ac:dyDescent="0.25">
      <c r="A492" s="205">
        <v>342</v>
      </c>
      <c r="B492" s="235" t="s">
        <v>876</v>
      </c>
      <c r="C492" s="236" t="s">
        <v>877</v>
      </c>
      <c r="D492" s="235" t="s">
        <v>390</v>
      </c>
      <c r="E492" s="125" t="s">
        <v>102</v>
      </c>
      <c r="F492" s="181" t="s">
        <v>103</v>
      </c>
      <c r="G492" s="156" t="s">
        <v>56</v>
      </c>
      <c r="H492" s="156" t="s">
        <v>878</v>
      </c>
      <c r="I492" s="156"/>
      <c r="J492" s="209">
        <v>2</v>
      </c>
      <c r="K492" s="210"/>
      <c r="L492" s="210" t="s">
        <v>58</v>
      </c>
      <c r="M492" s="209" t="s">
        <v>78</v>
      </c>
      <c r="N492" s="209">
        <v>144</v>
      </c>
      <c r="O492" s="209" t="s">
        <v>60</v>
      </c>
      <c r="P492" s="209" t="s">
        <v>79</v>
      </c>
      <c r="Q492" s="211" t="s">
        <v>705</v>
      </c>
      <c r="R492" s="180"/>
      <c r="S492" s="212"/>
      <c r="T492" s="211"/>
      <c r="U492" s="211"/>
      <c r="V492" s="132" t="s">
        <v>62</v>
      </c>
      <c r="W492" s="129"/>
      <c r="X492" s="129">
        <v>4</v>
      </c>
      <c r="Y492" s="170" t="s">
        <v>816</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879</v>
      </c>
      <c r="BR492" s="172" t="s">
        <v>880</v>
      </c>
      <c r="BS492" s="124">
        <v>342</v>
      </c>
      <c r="BT492" s="124" t="s">
        <v>668</v>
      </c>
    </row>
    <row r="493" spans="1:72" s="124" customFormat="1" ht="14.25" customHeight="1" x14ac:dyDescent="0.25">
      <c r="A493" s="205">
        <v>343</v>
      </c>
      <c r="B493" s="235" t="s">
        <v>876</v>
      </c>
      <c r="C493" s="236" t="s">
        <v>877</v>
      </c>
      <c r="D493" s="235" t="s">
        <v>767</v>
      </c>
      <c r="E493" s="125" t="s">
        <v>102</v>
      </c>
      <c r="F493" s="181" t="s">
        <v>103</v>
      </c>
      <c r="G493" s="156" t="s">
        <v>56</v>
      </c>
      <c r="H493" s="156" t="s">
        <v>881</v>
      </c>
      <c r="I493" s="156"/>
      <c r="J493" s="209">
        <v>7.5</v>
      </c>
      <c r="K493" s="210"/>
      <c r="L493" s="210" t="s">
        <v>58</v>
      </c>
      <c r="M493" s="209" t="s">
        <v>59</v>
      </c>
      <c r="N493" s="209">
        <v>0</v>
      </c>
      <c r="O493" s="209" t="s">
        <v>60</v>
      </c>
      <c r="P493" s="209" t="s">
        <v>79</v>
      </c>
      <c r="Q493" s="211" t="s">
        <v>705</v>
      </c>
      <c r="R493" s="180" t="s">
        <v>882</v>
      </c>
      <c r="S493" s="212"/>
      <c r="T493" s="212">
        <v>200</v>
      </c>
      <c r="U493" s="211"/>
      <c r="V493" s="132" t="s">
        <v>62</v>
      </c>
      <c r="W493" s="129"/>
      <c r="X493" s="129">
        <v>4</v>
      </c>
      <c r="Y493" s="170" t="s">
        <v>816</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879</v>
      </c>
      <c r="BR493" s="172" t="s">
        <v>880</v>
      </c>
      <c r="BS493" s="124">
        <v>343</v>
      </c>
      <c r="BT493" s="124" t="s">
        <v>668</v>
      </c>
    </row>
    <row r="494" spans="1:72" s="124" customFormat="1" ht="14.25" customHeight="1" x14ac:dyDescent="0.25">
      <c r="A494" s="205">
        <v>344</v>
      </c>
      <c r="B494" s="235" t="s">
        <v>876</v>
      </c>
      <c r="C494" s="236" t="s">
        <v>877</v>
      </c>
      <c r="D494" s="235" t="s">
        <v>785</v>
      </c>
      <c r="E494" s="125" t="s">
        <v>102</v>
      </c>
      <c r="F494" s="181" t="s">
        <v>103</v>
      </c>
      <c r="G494" s="156" t="s">
        <v>56</v>
      </c>
      <c r="H494" s="156" t="s">
        <v>881</v>
      </c>
      <c r="I494" s="156"/>
      <c r="J494" s="209">
        <v>7.5</v>
      </c>
      <c r="K494" s="210"/>
      <c r="L494" s="210" t="s">
        <v>58</v>
      </c>
      <c r="M494" s="209" t="s">
        <v>59</v>
      </c>
      <c r="N494" s="209">
        <v>144</v>
      </c>
      <c r="O494" s="209" t="s">
        <v>60</v>
      </c>
      <c r="P494" s="209" t="s">
        <v>79</v>
      </c>
      <c r="Q494" s="211" t="s">
        <v>705</v>
      </c>
      <c r="R494" s="180" t="s">
        <v>882</v>
      </c>
      <c r="S494" s="212"/>
      <c r="T494" s="212">
        <v>200</v>
      </c>
      <c r="U494" s="211"/>
      <c r="V494" s="132" t="s">
        <v>62</v>
      </c>
      <c r="W494" s="129"/>
      <c r="X494" s="129">
        <v>4</v>
      </c>
      <c r="Y494" s="170" t="s">
        <v>816</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879</v>
      </c>
      <c r="BR494" s="172" t="s">
        <v>880</v>
      </c>
      <c r="BS494" s="124">
        <v>344</v>
      </c>
      <c r="BT494" s="124" t="s">
        <v>668</v>
      </c>
    </row>
    <row r="495" spans="1:72" s="124" customFormat="1" ht="14.25" customHeight="1" x14ac:dyDescent="0.25">
      <c r="A495" s="205">
        <v>345</v>
      </c>
      <c r="B495" s="235" t="s">
        <v>883</v>
      </c>
      <c r="C495" s="236" t="s">
        <v>884</v>
      </c>
      <c r="D495" s="235" t="s">
        <v>885</v>
      </c>
      <c r="E495" s="125" t="s">
        <v>54</v>
      </c>
      <c r="F495" s="181" t="s">
        <v>55</v>
      </c>
      <c r="G495" s="181" t="s">
        <v>76</v>
      </c>
      <c r="H495" s="181" t="s">
        <v>1465</v>
      </c>
      <c r="I495" s="181"/>
      <c r="J495" s="178">
        <v>600</v>
      </c>
      <c r="K495" s="182"/>
      <c r="L495" s="182" t="s">
        <v>58</v>
      </c>
      <c r="M495" s="178" t="s">
        <v>1466</v>
      </c>
      <c r="N495" s="178" t="s">
        <v>1467</v>
      </c>
      <c r="O495" s="178" t="s">
        <v>60</v>
      </c>
      <c r="P495" s="178" t="s">
        <v>1468</v>
      </c>
      <c r="Q495" s="179" t="s">
        <v>1469</v>
      </c>
      <c r="R495" s="179"/>
      <c r="S495" s="180"/>
      <c r="T495" s="179"/>
      <c r="U495" s="179"/>
      <c r="V495" s="167" t="s">
        <v>62</v>
      </c>
      <c r="W495" s="168"/>
      <c r="X495" s="168">
        <v>2</v>
      </c>
      <c r="Y495" s="167" t="s">
        <v>739</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1471</v>
      </c>
      <c r="BS495" s="124">
        <v>345</v>
      </c>
    </row>
    <row r="496" spans="1:72" s="124" customFormat="1" ht="14.25" customHeight="1" x14ac:dyDescent="0.25">
      <c r="A496" s="205">
        <v>346</v>
      </c>
      <c r="B496" s="235" t="s">
        <v>883</v>
      </c>
      <c r="C496" s="236" t="s">
        <v>884</v>
      </c>
      <c r="D496" s="235" t="s">
        <v>886</v>
      </c>
      <c r="E496" s="125" t="s">
        <v>54</v>
      </c>
      <c r="F496" s="181" t="s">
        <v>55</v>
      </c>
      <c r="G496" s="181" t="s">
        <v>76</v>
      </c>
      <c r="H496" s="181" t="s">
        <v>1465</v>
      </c>
      <c r="I496" s="181"/>
      <c r="J496" s="178">
        <v>600</v>
      </c>
      <c r="K496" s="182"/>
      <c r="L496" s="182" t="s">
        <v>58</v>
      </c>
      <c r="M496" s="178" t="s">
        <v>1466</v>
      </c>
      <c r="N496" s="178" t="s">
        <v>1472</v>
      </c>
      <c r="O496" s="178" t="s">
        <v>60</v>
      </c>
      <c r="P496" s="178" t="s">
        <v>1473</v>
      </c>
      <c r="Q496" s="179" t="s">
        <v>1469</v>
      </c>
      <c r="R496" s="179"/>
      <c r="S496" s="180"/>
      <c r="T496" s="179"/>
      <c r="U496" s="179"/>
      <c r="V496" s="167" t="s">
        <v>62</v>
      </c>
      <c r="W496" s="168"/>
      <c r="X496" s="168">
        <v>2</v>
      </c>
      <c r="Y496" s="167" t="s">
        <v>739</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1471</v>
      </c>
      <c r="BS496" s="124">
        <v>346</v>
      </c>
    </row>
    <row r="497" spans="1:72" s="124" customFormat="1" ht="14.25" customHeight="1" x14ac:dyDescent="0.25">
      <c r="A497" s="205">
        <v>347</v>
      </c>
      <c r="B497" s="235" t="s">
        <v>883</v>
      </c>
      <c r="C497" s="236" t="s">
        <v>884</v>
      </c>
      <c r="D497" s="235" t="s">
        <v>887</v>
      </c>
      <c r="E497" s="125" t="s">
        <v>54</v>
      </c>
      <c r="F497" s="181" t="s">
        <v>55</v>
      </c>
      <c r="G497" s="181" t="s">
        <v>76</v>
      </c>
      <c r="H497" s="181" t="s">
        <v>1465</v>
      </c>
      <c r="I497" s="181"/>
      <c r="J497" s="178">
        <v>600</v>
      </c>
      <c r="K497" s="182"/>
      <c r="L497" s="182" t="s">
        <v>58</v>
      </c>
      <c r="M497" s="178" t="s">
        <v>1466</v>
      </c>
      <c r="N497" s="178" t="s">
        <v>1474</v>
      </c>
      <c r="O497" s="178" t="s">
        <v>60</v>
      </c>
      <c r="P497" s="178" t="s">
        <v>1475</v>
      </c>
      <c r="Q497" s="179" t="s">
        <v>1469</v>
      </c>
      <c r="R497" s="179"/>
      <c r="S497" s="180"/>
      <c r="T497" s="179"/>
      <c r="U497" s="179"/>
      <c r="V497" s="167" t="s">
        <v>62</v>
      </c>
      <c r="W497" s="168"/>
      <c r="X497" s="168">
        <v>2</v>
      </c>
      <c r="Y497" s="167" t="s">
        <v>739</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1471</v>
      </c>
      <c r="BS497" s="124">
        <v>347</v>
      </c>
    </row>
    <row r="498" spans="1:72" s="124" customFormat="1" ht="14.25" customHeight="1" x14ac:dyDescent="0.25">
      <c r="A498" s="205">
        <v>348</v>
      </c>
      <c r="B498" s="235" t="s">
        <v>883</v>
      </c>
      <c r="C498" s="236" t="s">
        <v>884</v>
      </c>
      <c r="D498" s="235" t="s">
        <v>888</v>
      </c>
      <c r="E498" s="125" t="s">
        <v>54</v>
      </c>
      <c r="F498" s="181" t="s">
        <v>55</v>
      </c>
      <c r="G498" s="181" t="s">
        <v>76</v>
      </c>
      <c r="H498" s="181" t="s">
        <v>1465</v>
      </c>
      <c r="I498" s="181"/>
      <c r="J498" s="178">
        <v>600</v>
      </c>
      <c r="K498" s="182"/>
      <c r="L498" s="182" t="s">
        <v>58</v>
      </c>
      <c r="M498" s="178" t="s">
        <v>78</v>
      </c>
      <c r="N498" s="178">
        <v>0</v>
      </c>
      <c r="O498" s="178" t="s">
        <v>60</v>
      </c>
      <c r="P498" s="178" t="s">
        <v>79</v>
      </c>
      <c r="Q498" s="179" t="s">
        <v>1241</v>
      </c>
      <c r="R498" s="179"/>
      <c r="S498" s="180">
        <v>60</v>
      </c>
      <c r="T498" s="179"/>
      <c r="U498" s="179" t="s">
        <v>1470</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1471</v>
      </c>
      <c r="BS498" s="124">
        <v>348</v>
      </c>
    </row>
    <row r="499" spans="1:72" s="124" customFormat="1" ht="14.25" customHeight="1" x14ac:dyDescent="0.25">
      <c r="A499" s="205">
        <v>349</v>
      </c>
      <c r="B499" s="235" t="s">
        <v>883</v>
      </c>
      <c r="C499" s="236" t="s">
        <v>884</v>
      </c>
      <c r="D499" s="235" t="s">
        <v>889</v>
      </c>
      <c r="E499" s="125" t="s">
        <v>54</v>
      </c>
      <c r="F499" s="181" t="s">
        <v>55</v>
      </c>
      <c r="G499" s="181" t="s">
        <v>76</v>
      </c>
      <c r="H499" s="181" t="s">
        <v>1465</v>
      </c>
      <c r="I499" s="181"/>
      <c r="J499" s="178">
        <v>600</v>
      </c>
      <c r="K499" s="182"/>
      <c r="L499" s="182" t="s">
        <v>58</v>
      </c>
      <c r="M499" s="178" t="s">
        <v>1466</v>
      </c>
      <c r="N499" s="178" t="s">
        <v>1476</v>
      </c>
      <c r="O499" s="178" t="s">
        <v>60</v>
      </c>
      <c r="P499" s="178" t="s">
        <v>1477</v>
      </c>
      <c r="Q499" s="179" t="s">
        <v>1241</v>
      </c>
      <c r="R499" s="179"/>
      <c r="S499" s="180">
        <v>60</v>
      </c>
      <c r="T499" s="179"/>
      <c r="U499" s="179" t="s">
        <v>1470</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1471</v>
      </c>
      <c r="BS499" s="124">
        <v>349</v>
      </c>
    </row>
    <row r="500" spans="1:72" s="124" customFormat="1" ht="14.25" customHeight="1" x14ac:dyDescent="0.25">
      <c r="A500" s="205">
        <v>350</v>
      </c>
      <c r="B500" s="235" t="s">
        <v>883</v>
      </c>
      <c r="C500" s="236" t="s">
        <v>884</v>
      </c>
      <c r="D500" s="235" t="s">
        <v>890</v>
      </c>
      <c r="E500" s="125" t="s">
        <v>54</v>
      </c>
      <c r="F500" s="181" t="s">
        <v>55</v>
      </c>
      <c r="G500" s="181" t="s">
        <v>76</v>
      </c>
      <c r="H500" s="181" t="s">
        <v>1465</v>
      </c>
      <c r="I500" s="181"/>
      <c r="J500" s="178">
        <v>600</v>
      </c>
      <c r="K500" s="182"/>
      <c r="L500" s="182" t="s">
        <v>58</v>
      </c>
      <c r="M500" s="178" t="s">
        <v>1466</v>
      </c>
      <c r="N500" s="178" t="s">
        <v>1478</v>
      </c>
      <c r="O500" s="178" t="s">
        <v>60</v>
      </c>
      <c r="P500" s="178" t="s">
        <v>1479</v>
      </c>
      <c r="Q500" s="179" t="s">
        <v>1241</v>
      </c>
      <c r="R500" s="179"/>
      <c r="S500" s="180">
        <v>60</v>
      </c>
      <c r="T500" s="179"/>
      <c r="U500" s="179" t="s">
        <v>1470</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1471</v>
      </c>
      <c r="BS500" s="124">
        <v>350</v>
      </c>
    </row>
    <row r="501" spans="1:72" s="124" customFormat="1" ht="14.25" customHeight="1" x14ac:dyDescent="0.25">
      <c r="A501" s="205">
        <v>351</v>
      </c>
      <c r="B501" s="233" t="s">
        <v>891</v>
      </c>
      <c r="C501" s="236" t="s">
        <v>892</v>
      </c>
      <c r="D501" s="235" t="s">
        <v>767</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739</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893</v>
      </c>
      <c r="BS501" s="124">
        <v>351</v>
      </c>
      <c r="BT501" s="124" t="s">
        <v>668</v>
      </c>
    </row>
    <row r="502" spans="1:72" s="124" customFormat="1" ht="14.25" customHeight="1" x14ac:dyDescent="0.25">
      <c r="A502" s="205">
        <v>352</v>
      </c>
      <c r="B502" s="233" t="s">
        <v>891</v>
      </c>
      <c r="C502" s="236" t="s">
        <v>892</v>
      </c>
      <c r="D502" s="235" t="s">
        <v>894</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739</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893</v>
      </c>
      <c r="BS502" s="124">
        <v>352</v>
      </c>
      <c r="BT502" s="124" t="s">
        <v>668</v>
      </c>
    </row>
    <row r="503" spans="1:72" s="124" customFormat="1" ht="14.25" customHeight="1" x14ac:dyDescent="0.25">
      <c r="A503" s="205">
        <v>361</v>
      </c>
      <c r="B503" s="233" t="s">
        <v>895</v>
      </c>
      <c r="C503" s="236" t="s">
        <v>896</v>
      </c>
      <c r="D503" s="235" t="s">
        <v>897</v>
      </c>
      <c r="E503" s="125" t="s">
        <v>102</v>
      </c>
      <c r="F503" s="181" t="s">
        <v>103</v>
      </c>
      <c r="G503" s="181" t="s">
        <v>56</v>
      </c>
      <c r="H503" s="181" t="s">
        <v>57</v>
      </c>
      <c r="I503" s="181" t="s">
        <v>712</v>
      </c>
      <c r="J503" s="178" t="s">
        <v>898</v>
      </c>
      <c r="K503" s="182"/>
      <c r="L503" s="182" t="s">
        <v>58</v>
      </c>
      <c r="M503" s="178" t="s">
        <v>59</v>
      </c>
      <c r="N503" s="178">
        <v>0</v>
      </c>
      <c r="O503" s="178" t="s">
        <v>60</v>
      </c>
      <c r="P503" s="178" t="s">
        <v>79</v>
      </c>
      <c r="Q503" s="179" t="s">
        <v>705</v>
      </c>
      <c r="R503" s="179" t="s">
        <v>899</v>
      </c>
      <c r="S503" s="180"/>
      <c r="T503" s="179"/>
      <c r="U503" s="179"/>
      <c r="V503" s="167" t="s">
        <v>502</v>
      </c>
      <c r="W503" s="168"/>
      <c r="X503" s="168"/>
      <c r="Y503" s="167" t="s">
        <v>900</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901</v>
      </c>
      <c r="BR503" s="165" t="s">
        <v>902</v>
      </c>
      <c r="BS503" s="124">
        <v>361</v>
      </c>
      <c r="BT503" s="124" t="s">
        <v>668</v>
      </c>
    </row>
    <row r="504" spans="1:72" s="124" customFormat="1" ht="14.25" customHeight="1" x14ac:dyDescent="0.25">
      <c r="A504" s="205">
        <v>362</v>
      </c>
      <c r="B504" s="233" t="s">
        <v>895</v>
      </c>
      <c r="C504" s="236" t="s">
        <v>896</v>
      </c>
      <c r="D504" s="235" t="s">
        <v>903</v>
      </c>
      <c r="E504" s="125" t="s">
        <v>102</v>
      </c>
      <c r="F504" s="181" t="s">
        <v>103</v>
      </c>
      <c r="G504" s="181" t="s">
        <v>56</v>
      </c>
      <c r="H504" s="181" t="s">
        <v>57</v>
      </c>
      <c r="I504" s="181"/>
      <c r="J504" s="178">
        <v>2.5</v>
      </c>
      <c r="K504" s="182"/>
      <c r="L504" s="182" t="s">
        <v>58</v>
      </c>
      <c r="M504" s="178" t="s">
        <v>59</v>
      </c>
      <c r="N504" s="178">
        <v>25</v>
      </c>
      <c r="O504" s="178" t="s">
        <v>60</v>
      </c>
      <c r="P504" s="178" t="s">
        <v>79</v>
      </c>
      <c r="Q504" s="179" t="s">
        <v>705</v>
      </c>
      <c r="R504" s="179" t="s">
        <v>899</v>
      </c>
      <c r="S504" s="180"/>
      <c r="T504" s="179"/>
      <c r="U504" s="179"/>
      <c r="V504" s="167" t="s">
        <v>502</v>
      </c>
      <c r="W504" s="168"/>
      <c r="X504" s="168"/>
      <c r="Y504" s="167" t="s">
        <v>900</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901</v>
      </c>
      <c r="BR504" s="165" t="s">
        <v>902</v>
      </c>
      <c r="BS504" s="124">
        <v>362</v>
      </c>
      <c r="BT504" s="124" t="s">
        <v>668</v>
      </c>
    </row>
    <row r="505" spans="1:72" s="124" customFormat="1" ht="14.25" customHeight="1" x14ac:dyDescent="0.25">
      <c r="A505" s="205">
        <v>363</v>
      </c>
      <c r="B505" s="233" t="s">
        <v>895</v>
      </c>
      <c r="C505" s="236" t="s">
        <v>896</v>
      </c>
      <c r="D505" s="235" t="s">
        <v>904</v>
      </c>
      <c r="E505" s="125" t="s">
        <v>102</v>
      </c>
      <c r="F505" s="181" t="s">
        <v>103</v>
      </c>
      <c r="G505" s="181" t="s">
        <v>56</v>
      </c>
      <c r="H505" s="181" t="s">
        <v>57</v>
      </c>
      <c r="I505" s="181"/>
      <c r="J505" s="178">
        <v>2.5</v>
      </c>
      <c r="K505" s="182"/>
      <c r="L505" s="182" t="s">
        <v>58</v>
      </c>
      <c r="M505" s="178" t="s">
        <v>59</v>
      </c>
      <c r="N505" s="178">
        <v>73</v>
      </c>
      <c r="O505" s="178" t="s">
        <v>60</v>
      </c>
      <c r="P505" s="178" t="s">
        <v>79</v>
      </c>
      <c r="Q505" s="179" t="s">
        <v>705</v>
      </c>
      <c r="R505" s="179" t="s">
        <v>899</v>
      </c>
      <c r="S505" s="180"/>
      <c r="T505" s="179"/>
      <c r="U505" s="179"/>
      <c r="V505" s="167" t="s">
        <v>502</v>
      </c>
      <c r="W505" s="168"/>
      <c r="X505" s="168"/>
      <c r="Y505" s="167" t="s">
        <v>900</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901</v>
      </c>
      <c r="BR505" s="165" t="s">
        <v>902</v>
      </c>
      <c r="BS505" s="124">
        <v>363</v>
      </c>
      <c r="BT505" s="124" t="s">
        <v>668</v>
      </c>
    </row>
    <row r="506" spans="1:72" s="124" customFormat="1" ht="14.25" customHeight="1" x14ac:dyDescent="0.25">
      <c r="A506" s="205">
        <v>364</v>
      </c>
      <c r="B506" s="233" t="s">
        <v>895</v>
      </c>
      <c r="C506" s="236" t="s">
        <v>896</v>
      </c>
      <c r="D506" s="235" t="s">
        <v>905</v>
      </c>
      <c r="E506" s="125" t="s">
        <v>102</v>
      </c>
      <c r="F506" s="181" t="s">
        <v>103</v>
      </c>
      <c r="G506" s="181" t="s">
        <v>56</v>
      </c>
      <c r="H506" s="181" t="s">
        <v>57</v>
      </c>
      <c r="I506" s="181"/>
      <c r="J506" s="178">
        <v>2.5</v>
      </c>
      <c r="K506" s="182"/>
      <c r="L506" s="182" t="s">
        <v>58</v>
      </c>
      <c r="M506" s="178" t="s">
        <v>59</v>
      </c>
      <c r="N506" s="178">
        <v>145</v>
      </c>
      <c r="O506" s="178" t="s">
        <v>60</v>
      </c>
      <c r="P506" s="178" t="s">
        <v>79</v>
      </c>
      <c r="Q506" s="179" t="s">
        <v>705</v>
      </c>
      <c r="R506" s="179" t="s">
        <v>899</v>
      </c>
      <c r="S506" s="180"/>
      <c r="T506" s="179"/>
      <c r="U506" s="179"/>
      <c r="V506" s="167" t="s">
        <v>502</v>
      </c>
      <c r="W506" s="168"/>
      <c r="X506" s="168"/>
      <c r="Y506" s="167" t="s">
        <v>900</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901</v>
      </c>
      <c r="BR506" s="165" t="s">
        <v>902</v>
      </c>
      <c r="BS506" s="124">
        <v>364</v>
      </c>
      <c r="BT506" s="124" t="s">
        <v>668</v>
      </c>
    </row>
    <row r="507" spans="1:72" s="124" customFormat="1" ht="14.25" customHeight="1" x14ac:dyDescent="0.25">
      <c r="A507" s="205">
        <v>365</v>
      </c>
      <c r="B507" s="233" t="s">
        <v>906</v>
      </c>
      <c r="C507" s="236" t="s">
        <v>907</v>
      </c>
      <c r="D507" s="235" t="s">
        <v>767</v>
      </c>
      <c r="E507" s="125" t="s">
        <v>102</v>
      </c>
      <c r="F507" s="181" t="s">
        <v>103</v>
      </c>
      <c r="G507" s="181" t="s">
        <v>56</v>
      </c>
      <c r="H507" s="181" t="s">
        <v>57</v>
      </c>
      <c r="I507" s="181"/>
      <c r="J507" s="178">
        <v>15</v>
      </c>
      <c r="K507" s="182"/>
      <c r="L507" s="182" t="s">
        <v>58</v>
      </c>
      <c r="M507" s="178" t="s">
        <v>59</v>
      </c>
      <c r="N507" s="178">
        <v>0</v>
      </c>
      <c r="O507" s="178" t="s">
        <v>60</v>
      </c>
      <c r="P507" s="178" t="s">
        <v>79</v>
      </c>
      <c r="Q507" s="179" t="s">
        <v>705</v>
      </c>
      <c r="R507" s="179" t="s">
        <v>908</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909</v>
      </c>
      <c r="BS507" s="124">
        <v>365</v>
      </c>
      <c r="BT507" s="124" t="s">
        <v>668</v>
      </c>
    </row>
    <row r="508" spans="1:72" s="124" customFormat="1" ht="14.25" customHeight="1" x14ac:dyDescent="0.25">
      <c r="A508" s="205">
        <v>366</v>
      </c>
      <c r="B508" s="233" t="s">
        <v>906</v>
      </c>
      <c r="C508" s="236" t="s">
        <v>907</v>
      </c>
      <c r="D508" s="235" t="s">
        <v>910</v>
      </c>
      <c r="E508" s="125" t="s">
        <v>102</v>
      </c>
      <c r="F508" s="181" t="s">
        <v>103</v>
      </c>
      <c r="G508" s="181" t="s">
        <v>56</v>
      </c>
      <c r="H508" s="181" t="s">
        <v>57</v>
      </c>
      <c r="I508" s="181"/>
      <c r="J508" s="178">
        <v>15</v>
      </c>
      <c r="K508" s="182"/>
      <c r="L508" s="182" t="s">
        <v>58</v>
      </c>
      <c r="M508" s="178" t="s">
        <v>59</v>
      </c>
      <c r="N508" s="178">
        <v>128</v>
      </c>
      <c r="O508" s="178" t="s">
        <v>60</v>
      </c>
      <c r="P508" s="178" t="s">
        <v>79</v>
      </c>
      <c r="Q508" s="179" t="s">
        <v>705</v>
      </c>
      <c r="R508" s="179" t="s">
        <v>908</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909</v>
      </c>
      <c r="BS508" s="124">
        <v>366</v>
      </c>
      <c r="BT508" s="124" t="s">
        <v>668</v>
      </c>
    </row>
    <row r="509" spans="1:72" s="124" customFormat="1" ht="14.25" customHeight="1" x14ac:dyDescent="0.25">
      <c r="A509" s="205">
        <v>367</v>
      </c>
      <c r="B509" s="233" t="s">
        <v>906</v>
      </c>
      <c r="C509" s="236" t="s">
        <v>907</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705</v>
      </c>
      <c r="R509" s="179" t="s">
        <v>911</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909</v>
      </c>
      <c r="BS509" s="124">
        <v>367</v>
      </c>
      <c r="BT509" s="124" t="s">
        <v>668</v>
      </c>
    </row>
    <row r="510" spans="1:72" s="124" customFormat="1" ht="14.25" customHeight="1" x14ac:dyDescent="0.25">
      <c r="A510" s="205">
        <v>368</v>
      </c>
      <c r="B510" s="233" t="s">
        <v>906</v>
      </c>
      <c r="C510" s="236" t="s">
        <v>907</v>
      </c>
      <c r="D510" s="235" t="s">
        <v>912</v>
      </c>
      <c r="E510" s="125" t="s">
        <v>102</v>
      </c>
      <c r="F510" s="181" t="s">
        <v>103</v>
      </c>
      <c r="G510" s="181" t="s">
        <v>56</v>
      </c>
      <c r="H510" s="181" t="s">
        <v>157</v>
      </c>
      <c r="I510" s="181"/>
      <c r="J510" s="178">
        <v>0.05</v>
      </c>
      <c r="K510" s="182"/>
      <c r="L510" s="182" t="s">
        <v>107</v>
      </c>
      <c r="M510" s="178" t="s">
        <v>78</v>
      </c>
      <c r="N510" s="178">
        <v>128</v>
      </c>
      <c r="O510" s="178" t="s">
        <v>60</v>
      </c>
      <c r="P510" s="178" t="s">
        <v>79</v>
      </c>
      <c r="Q510" s="179" t="s">
        <v>705</v>
      </c>
      <c r="R510" s="179" t="s">
        <v>911</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909</v>
      </c>
      <c r="BS510" s="124">
        <v>368</v>
      </c>
      <c r="BT510" s="124" t="s">
        <v>668</v>
      </c>
    </row>
    <row r="511" spans="1:72" s="124" customFormat="1" ht="14.25" customHeight="1" x14ac:dyDescent="0.25">
      <c r="A511" s="205">
        <v>369</v>
      </c>
      <c r="B511" s="233" t="s">
        <v>913</v>
      </c>
      <c r="C511" s="236" t="s">
        <v>914</v>
      </c>
      <c r="D511" s="235" t="s">
        <v>767</v>
      </c>
      <c r="E511" s="125" t="s">
        <v>102</v>
      </c>
      <c r="F511" s="181" t="s">
        <v>103</v>
      </c>
      <c r="G511" s="181" t="s">
        <v>56</v>
      </c>
      <c r="H511" s="181" t="s">
        <v>57</v>
      </c>
      <c r="I511" s="181"/>
      <c r="J511" s="178">
        <v>7.5</v>
      </c>
      <c r="K511" s="182"/>
      <c r="L511" s="182" t="s">
        <v>58</v>
      </c>
      <c r="M511" s="178" t="s">
        <v>59</v>
      </c>
      <c r="N511" s="178">
        <v>0</v>
      </c>
      <c r="O511" s="178" t="s">
        <v>60</v>
      </c>
      <c r="P511" s="178" t="s">
        <v>79</v>
      </c>
      <c r="Q511" s="179" t="s">
        <v>705</v>
      </c>
      <c r="R511" s="179" t="s">
        <v>915</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customHeight="1" x14ac:dyDescent="0.25">
      <c r="A512" s="205">
        <v>370</v>
      </c>
      <c r="B512" s="233" t="s">
        <v>913</v>
      </c>
      <c r="C512" s="236" t="s">
        <v>914</v>
      </c>
      <c r="D512" s="235" t="s">
        <v>849</v>
      </c>
      <c r="E512" s="125" t="s">
        <v>102</v>
      </c>
      <c r="F512" s="181" t="s">
        <v>103</v>
      </c>
      <c r="G512" s="181" t="s">
        <v>56</v>
      </c>
      <c r="H512" s="181" t="s">
        <v>57</v>
      </c>
      <c r="I512" s="181"/>
      <c r="J512" s="178">
        <v>7.5</v>
      </c>
      <c r="K512" s="182"/>
      <c r="L512" s="182" t="s">
        <v>58</v>
      </c>
      <c r="M512" s="178" t="s">
        <v>59</v>
      </c>
      <c r="N512" s="178">
        <v>73</v>
      </c>
      <c r="O512" s="178" t="s">
        <v>60</v>
      </c>
      <c r="P512" s="178" t="s">
        <v>79</v>
      </c>
      <c r="Q512" s="179" t="s">
        <v>705</v>
      </c>
      <c r="R512" s="179" t="s">
        <v>915</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customHeight="1" x14ac:dyDescent="0.25">
      <c r="A513" s="205">
        <v>371</v>
      </c>
      <c r="B513" s="233" t="s">
        <v>913</v>
      </c>
      <c r="C513" s="236" t="s">
        <v>914</v>
      </c>
      <c r="D513" s="235" t="s">
        <v>916</v>
      </c>
      <c r="E513" s="125" t="s">
        <v>102</v>
      </c>
      <c r="F513" s="181" t="s">
        <v>103</v>
      </c>
      <c r="G513" s="181" t="s">
        <v>56</v>
      </c>
      <c r="H513" s="181" t="s">
        <v>57</v>
      </c>
      <c r="I513" s="181"/>
      <c r="J513" s="178">
        <v>7.5</v>
      </c>
      <c r="K513" s="182"/>
      <c r="L513" s="182" t="s">
        <v>58</v>
      </c>
      <c r="M513" s="178" t="s">
        <v>59</v>
      </c>
      <c r="N513" s="178">
        <v>73</v>
      </c>
      <c r="O513" s="178" t="s">
        <v>60</v>
      </c>
      <c r="P513" s="178" t="s">
        <v>79</v>
      </c>
      <c r="Q513" s="179" t="s">
        <v>705</v>
      </c>
      <c r="R513" s="179" t="s">
        <v>915</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customHeight="1" x14ac:dyDescent="0.25">
      <c r="A514" s="205">
        <v>372</v>
      </c>
      <c r="B514" s="233" t="s">
        <v>913</v>
      </c>
      <c r="C514" s="236" t="s">
        <v>914</v>
      </c>
      <c r="D514" s="235" t="s">
        <v>849</v>
      </c>
      <c r="E514" s="125" t="s">
        <v>149</v>
      </c>
      <c r="F514" s="181" t="s">
        <v>103</v>
      </c>
      <c r="G514" s="181" t="s">
        <v>56</v>
      </c>
      <c r="H514" s="181" t="s">
        <v>66</v>
      </c>
      <c r="I514" s="181"/>
      <c r="J514" s="178">
        <v>200</v>
      </c>
      <c r="K514" s="182"/>
      <c r="L514" s="182" t="s">
        <v>58</v>
      </c>
      <c r="M514" s="178" t="s">
        <v>59</v>
      </c>
      <c r="N514" s="178" t="s">
        <v>917</v>
      </c>
      <c r="O514" s="178" t="s">
        <v>60</v>
      </c>
      <c r="P514" s="178" t="s">
        <v>92</v>
      </c>
      <c r="Q514" s="179" t="s">
        <v>918</v>
      </c>
      <c r="R514" s="179" t="s">
        <v>919</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customHeight="1" x14ac:dyDescent="0.25">
      <c r="A515" s="205">
        <v>373</v>
      </c>
      <c r="B515" s="233" t="s">
        <v>913</v>
      </c>
      <c r="C515" s="236" t="s">
        <v>914</v>
      </c>
      <c r="D515" s="235" t="s">
        <v>916</v>
      </c>
      <c r="E515" s="125" t="s">
        <v>920</v>
      </c>
      <c r="F515" s="181" t="s">
        <v>103</v>
      </c>
      <c r="G515" s="181" t="s">
        <v>56</v>
      </c>
      <c r="H515" s="181" t="s">
        <v>66</v>
      </c>
      <c r="I515" s="181"/>
      <c r="J515" s="178">
        <v>400</v>
      </c>
      <c r="K515" s="182"/>
      <c r="L515" s="182" t="s">
        <v>58</v>
      </c>
      <c r="M515" s="178" t="s">
        <v>59</v>
      </c>
      <c r="N515" s="178" t="s">
        <v>917</v>
      </c>
      <c r="O515" s="178" t="s">
        <v>60</v>
      </c>
      <c r="P515" s="178" t="s">
        <v>92</v>
      </c>
      <c r="Q515" s="179" t="s">
        <v>921</v>
      </c>
      <c r="R515" s="179" t="s">
        <v>922</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customHeight="1" x14ac:dyDescent="0.25">
      <c r="A516" s="205">
        <v>374</v>
      </c>
      <c r="B516" s="233" t="s">
        <v>923</v>
      </c>
      <c r="C516" s="236" t="s">
        <v>924</v>
      </c>
      <c r="D516" s="233" t="s">
        <v>925</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926</v>
      </c>
      <c r="BS516" s="124">
        <v>374</v>
      </c>
      <c r="BT516" s="124" t="s">
        <v>668</v>
      </c>
    </row>
    <row r="517" spans="1:72" s="124" customFormat="1" ht="14.25" customHeight="1" x14ac:dyDescent="0.25">
      <c r="A517" s="205">
        <v>375</v>
      </c>
      <c r="B517" s="233" t="s">
        <v>923</v>
      </c>
      <c r="C517" s="236" t="s">
        <v>924</v>
      </c>
      <c r="D517" s="233" t="s">
        <v>927</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926</v>
      </c>
      <c r="BS517" s="124">
        <v>375</v>
      </c>
      <c r="BT517" s="124" t="s">
        <v>668</v>
      </c>
    </row>
    <row r="518" spans="1:72" s="124" customFormat="1" ht="14.25" customHeight="1" x14ac:dyDescent="0.25">
      <c r="A518" s="205">
        <v>376</v>
      </c>
      <c r="B518" s="233" t="s">
        <v>923</v>
      </c>
      <c r="C518" s="236" t="s">
        <v>924</v>
      </c>
      <c r="D518" s="233" t="s">
        <v>928</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926</v>
      </c>
      <c r="BS518" s="124">
        <v>376</v>
      </c>
      <c r="BT518" s="124" t="s">
        <v>668</v>
      </c>
    </row>
    <row r="519" spans="1:72" s="124" customFormat="1" ht="14.25" customHeight="1" x14ac:dyDescent="0.25">
      <c r="A519" s="205">
        <v>377</v>
      </c>
      <c r="B519" s="233" t="s">
        <v>923</v>
      </c>
      <c r="C519" s="236" t="s">
        <v>924</v>
      </c>
      <c r="D519" s="233" t="s">
        <v>929</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926</v>
      </c>
      <c r="BS519" s="124">
        <v>377</v>
      </c>
      <c r="BT519" s="124" t="s">
        <v>668</v>
      </c>
    </row>
    <row r="520" spans="1:72" s="124" customFormat="1" ht="14.25" customHeight="1" x14ac:dyDescent="0.25">
      <c r="A520" s="205">
        <v>378</v>
      </c>
      <c r="B520" s="233" t="s">
        <v>923</v>
      </c>
      <c r="C520" s="236" t="s">
        <v>924</v>
      </c>
      <c r="D520" s="233" t="s">
        <v>930</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926</v>
      </c>
      <c r="BS520" s="124">
        <v>378</v>
      </c>
      <c r="BT520" s="124" t="s">
        <v>668</v>
      </c>
    </row>
    <row r="521" spans="1:72" s="124" customFormat="1" ht="14.25" customHeight="1" x14ac:dyDescent="0.25">
      <c r="A521" s="205">
        <v>379</v>
      </c>
      <c r="B521" s="233" t="s">
        <v>923</v>
      </c>
      <c r="C521" s="236" t="s">
        <v>924</v>
      </c>
      <c r="D521" s="233" t="s">
        <v>931</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926</v>
      </c>
      <c r="BS521" s="124">
        <v>379</v>
      </c>
      <c r="BT521" s="124" t="s">
        <v>668</v>
      </c>
    </row>
    <row r="522" spans="1:72" s="124" customFormat="1" ht="14.25" customHeight="1" x14ac:dyDescent="0.25">
      <c r="A522" s="205">
        <v>380</v>
      </c>
      <c r="B522" s="233" t="s">
        <v>923</v>
      </c>
      <c r="C522" s="236" t="s">
        <v>924</v>
      </c>
      <c r="D522" s="233" t="s">
        <v>932</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926</v>
      </c>
      <c r="BS522" s="124">
        <v>380</v>
      </c>
      <c r="BT522" s="124" t="s">
        <v>668</v>
      </c>
    </row>
    <row r="523" spans="1:72" s="124" customFormat="1" ht="14.25" customHeight="1" x14ac:dyDescent="0.25">
      <c r="A523" s="205">
        <v>381</v>
      </c>
      <c r="B523" s="233" t="s">
        <v>923</v>
      </c>
      <c r="C523" s="236" t="s">
        <v>924</v>
      </c>
      <c r="D523" s="233" t="s">
        <v>933</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926</v>
      </c>
      <c r="BS523" s="124">
        <v>381</v>
      </c>
      <c r="BT523" s="124" t="s">
        <v>668</v>
      </c>
    </row>
    <row r="524" spans="1:72" s="124" customFormat="1" ht="14.25" customHeight="1" x14ac:dyDescent="0.25">
      <c r="A524" s="205">
        <v>382</v>
      </c>
      <c r="B524" s="233" t="s">
        <v>923</v>
      </c>
      <c r="C524" s="236" t="s">
        <v>924</v>
      </c>
      <c r="D524" s="233" t="s">
        <v>934</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926</v>
      </c>
      <c r="BS524" s="124">
        <v>382</v>
      </c>
      <c r="BT524" s="124" t="s">
        <v>668</v>
      </c>
    </row>
    <row r="525" spans="1:72" s="124" customFormat="1" ht="14.25" customHeight="1" x14ac:dyDescent="0.25">
      <c r="A525" s="205">
        <v>383</v>
      </c>
      <c r="B525" s="235" t="s">
        <v>935</v>
      </c>
      <c r="C525" s="236" t="s">
        <v>936</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937</v>
      </c>
      <c r="S525" s="180"/>
      <c r="T525" s="179"/>
      <c r="U525" s="179"/>
      <c r="V525" s="170" t="s">
        <v>62</v>
      </c>
      <c r="W525" s="168"/>
      <c r="X525" s="168">
        <v>4</v>
      </c>
      <c r="Y525" s="167" t="s">
        <v>938</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939</v>
      </c>
      <c r="BR525" s="165" t="s">
        <v>940</v>
      </c>
      <c r="BS525" s="124">
        <v>383</v>
      </c>
      <c r="BT525" s="124" t="s">
        <v>668</v>
      </c>
    </row>
    <row r="526" spans="1:72" s="124" customFormat="1" ht="14.25" customHeight="1" x14ac:dyDescent="0.25">
      <c r="A526" s="205">
        <v>384</v>
      </c>
      <c r="B526" s="233" t="s">
        <v>941</v>
      </c>
      <c r="C526" s="236" t="s">
        <v>942</v>
      </c>
      <c r="D526" s="233" t="s">
        <v>943</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944</v>
      </c>
      <c r="V526" s="170" t="s">
        <v>62</v>
      </c>
      <c r="W526" s="129"/>
      <c r="X526" s="129">
        <v>4</v>
      </c>
      <c r="Y526" s="170" t="s">
        <v>945</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946</v>
      </c>
      <c r="BS526" s="124">
        <v>384</v>
      </c>
      <c r="BT526" s="124" t="s">
        <v>668</v>
      </c>
    </row>
    <row r="527" spans="1:72" s="124" customFormat="1" ht="14.25" customHeight="1" x14ac:dyDescent="0.25">
      <c r="A527" s="205">
        <v>385</v>
      </c>
      <c r="B527" s="233" t="s">
        <v>941</v>
      </c>
      <c r="C527" s="236" t="s">
        <v>942</v>
      </c>
      <c r="D527" s="233" t="s">
        <v>947</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944</v>
      </c>
      <c r="V527" s="170" t="s">
        <v>62</v>
      </c>
      <c r="W527" s="129"/>
      <c r="X527" s="129">
        <v>4</v>
      </c>
      <c r="Y527" s="170" t="s">
        <v>945</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946</v>
      </c>
      <c r="BS527" s="124">
        <v>385</v>
      </c>
      <c r="BT527" s="124" t="s">
        <v>668</v>
      </c>
    </row>
    <row r="528" spans="1:72" s="124" customFormat="1" ht="14.25" customHeight="1" x14ac:dyDescent="0.25">
      <c r="A528" s="205">
        <v>386</v>
      </c>
      <c r="B528" s="233" t="s">
        <v>941</v>
      </c>
      <c r="C528" s="236" t="s">
        <v>942</v>
      </c>
      <c r="D528" s="233" t="s">
        <v>948</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944</v>
      </c>
      <c r="V528" s="170" t="s">
        <v>62</v>
      </c>
      <c r="W528" s="129"/>
      <c r="X528" s="129">
        <v>4</v>
      </c>
      <c r="Y528" s="170" t="s">
        <v>945</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946</v>
      </c>
      <c r="BS528" s="124">
        <v>386</v>
      </c>
      <c r="BT528" s="124" t="s">
        <v>668</v>
      </c>
    </row>
    <row r="529" spans="1:72" s="124" customFormat="1" ht="14.25" customHeight="1" x14ac:dyDescent="0.25">
      <c r="A529" s="205">
        <v>387</v>
      </c>
      <c r="B529" s="233" t="s">
        <v>941</v>
      </c>
      <c r="C529" s="236" t="s">
        <v>942</v>
      </c>
      <c r="D529" s="233" t="s">
        <v>728</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944</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946</v>
      </c>
      <c r="BS529" s="124">
        <v>387</v>
      </c>
      <c r="BT529" s="124" t="s">
        <v>668</v>
      </c>
    </row>
    <row r="530" spans="1:72" s="124" customFormat="1" ht="14.25" customHeight="1" x14ac:dyDescent="0.25">
      <c r="A530" s="205">
        <v>388</v>
      </c>
      <c r="B530" s="235" t="s">
        <v>949</v>
      </c>
      <c r="C530" s="236" t="s">
        <v>950</v>
      </c>
      <c r="D530" s="235" t="s">
        <v>220</v>
      </c>
      <c r="E530" s="125" t="s">
        <v>102</v>
      </c>
      <c r="F530" s="181" t="s">
        <v>103</v>
      </c>
      <c r="G530" s="156" t="s">
        <v>56</v>
      </c>
      <c r="H530" s="156" t="s">
        <v>951</v>
      </c>
      <c r="I530" s="156"/>
      <c r="J530" s="209">
        <v>1</v>
      </c>
      <c r="K530" s="210"/>
      <c r="L530" s="210" t="s">
        <v>58</v>
      </c>
      <c r="M530" s="209" t="s">
        <v>78</v>
      </c>
      <c r="N530" s="209">
        <v>0</v>
      </c>
      <c r="O530" s="209" t="s">
        <v>60</v>
      </c>
      <c r="P530" s="209" t="s">
        <v>79</v>
      </c>
      <c r="Q530" s="211"/>
      <c r="R530" s="211" t="s">
        <v>952</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953</v>
      </c>
      <c r="BS530" s="124">
        <v>388</v>
      </c>
      <c r="BT530" s="124" t="s">
        <v>668</v>
      </c>
    </row>
    <row r="531" spans="1:72" s="124" customFormat="1" ht="14.25" customHeight="1" x14ac:dyDescent="0.25">
      <c r="A531" s="205">
        <v>389</v>
      </c>
      <c r="B531" s="235" t="s">
        <v>949</v>
      </c>
      <c r="C531" s="236" t="s">
        <v>950</v>
      </c>
      <c r="D531" s="235" t="s">
        <v>225</v>
      </c>
      <c r="E531" s="125" t="s">
        <v>102</v>
      </c>
      <c r="F531" s="181" t="s">
        <v>103</v>
      </c>
      <c r="G531" s="156" t="s">
        <v>56</v>
      </c>
      <c r="H531" s="156" t="s">
        <v>951</v>
      </c>
      <c r="I531" s="156" t="s">
        <v>954</v>
      </c>
      <c r="J531" s="209">
        <v>1</v>
      </c>
      <c r="K531" s="210"/>
      <c r="L531" s="210" t="s">
        <v>58</v>
      </c>
      <c r="M531" s="209" t="s">
        <v>78</v>
      </c>
      <c r="N531" s="209">
        <v>106</v>
      </c>
      <c r="O531" s="209" t="s">
        <v>60</v>
      </c>
      <c r="P531" s="209" t="s">
        <v>79</v>
      </c>
      <c r="Q531" s="211"/>
      <c r="R531" s="211" t="s">
        <v>952</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953</v>
      </c>
      <c r="BS531" s="124">
        <v>389</v>
      </c>
      <c r="BT531" s="124" t="s">
        <v>668</v>
      </c>
    </row>
    <row r="532" spans="1:72" s="124" customFormat="1" ht="14.25" customHeight="1" x14ac:dyDescent="0.25">
      <c r="A532" s="205">
        <v>390</v>
      </c>
      <c r="B532" s="235" t="s">
        <v>949</v>
      </c>
      <c r="C532" s="236" t="s">
        <v>950</v>
      </c>
      <c r="D532" s="235" t="s">
        <v>220</v>
      </c>
      <c r="E532" s="125" t="s">
        <v>393</v>
      </c>
      <c r="F532" s="181" t="s">
        <v>103</v>
      </c>
      <c r="G532" s="156" t="s">
        <v>56</v>
      </c>
      <c r="H532" s="156" t="s">
        <v>951</v>
      </c>
      <c r="I532" s="156"/>
      <c r="J532" s="209">
        <v>15</v>
      </c>
      <c r="K532" s="249"/>
      <c r="L532" s="210" t="s">
        <v>236</v>
      </c>
      <c r="M532" s="209" t="s">
        <v>78</v>
      </c>
      <c r="N532" s="209">
        <v>0</v>
      </c>
      <c r="O532" s="209" t="s">
        <v>60</v>
      </c>
      <c r="P532" s="209" t="s">
        <v>79</v>
      </c>
      <c r="Q532" s="211"/>
      <c r="R532" s="211" t="s">
        <v>952</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953</v>
      </c>
      <c r="BS532" s="124">
        <v>390</v>
      </c>
      <c r="BT532" s="124" t="s">
        <v>668</v>
      </c>
    </row>
    <row r="533" spans="1:72" s="124" customFormat="1" ht="14.25" customHeight="1" x14ac:dyDescent="0.25">
      <c r="A533" s="205">
        <v>391</v>
      </c>
      <c r="B533" s="235" t="s">
        <v>949</v>
      </c>
      <c r="C533" s="236" t="s">
        <v>950</v>
      </c>
      <c r="D533" s="235" t="s">
        <v>225</v>
      </c>
      <c r="E533" s="125" t="s">
        <v>393</v>
      </c>
      <c r="F533" s="181" t="s">
        <v>103</v>
      </c>
      <c r="G533" s="156" t="s">
        <v>56</v>
      </c>
      <c r="H533" s="156" t="s">
        <v>951</v>
      </c>
      <c r="I533" s="156" t="s">
        <v>954</v>
      </c>
      <c r="J533" s="209">
        <v>15</v>
      </c>
      <c r="K533" s="249"/>
      <c r="L533" s="210" t="s">
        <v>236</v>
      </c>
      <c r="M533" s="209" t="s">
        <v>78</v>
      </c>
      <c r="N533" s="209">
        <v>107</v>
      </c>
      <c r="O533" s="209" t="s">
        <v>60</v>
      </c>
      <c r="P533" s="209" t="s">
        <v>79</v>
      </c>
      <c r="Q533" s="211"/>
      <c r="R533" s="211" t="s">
        <v>952</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953</v>
      </c>
      <c r="BS533" s="124">
        <v>391</v>
      </c>
      <c r="BT533" s="124" t="s">
        <v>668</v>
      </c>
    </row>
    <row r="534" spans="1:72" s="124" customFormat="1" ht="14.25" customHeight="1" x14ac:dyDescent="0.25">
      <c r="A534" s="205">
        <v>400</v>
      </c>
      <c r="B534" s="233" t="s">
        <v>955</v>
      </c>
      <c r="C534" s="236" t="s">
        <v>956</v>
      </c>
      <c r="D534" s="235" t="s">
        <v>767</v>
      </c>
      <c r="E534" s="125" t="s">
        <v>102</v>
      </c>
      <c r="F534" s="181" t="s">
        <v>103</v>
      </c>
      <c r="G534" s="181" t="s">
        <v>56</v>
      </c>
      <c r="H534" s="181" t="s">
        <v>157</v>
      </c>
      <c r="I534" s="181"/>
      <c r="J534" s="178">
        <v>7.5</v>
      </c>
      <c r="K534" s="182"/>
      <c r="L534" s="182" t="s">
        <v>58</v>
      </c>
      <c r="M534" s="178" t="s">
        <v>59</v>
      </c>
      <c r="N534" s="178">
        <v>0</v>
      </c>
      <c r="O534" s="178" t="s">
        <v>60</v>
      </c>
      <c r="P534" s="178" t="s">
        <v>79</v>
      </c>
      <c r="Q534" s="179" t="s">
        <v>705</v>
      </c>
      <c r="R534" s="179" t="s">
        <v>957</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customHeight="1" x14ac:dyDescent="0.25">
      <c r="A535" s="205">
        <v>401</v>
      </c>
      <c r="B535" s="233" t="s">
        <v>955</v>
      </c>
      <c r="C535" s="236" t="s">
        <v>956</v>
      </c>
      <c r="D535" s="235" t="s">
        <v>958</v>
      </c>
      <c r="E535" s="125" t="s">
        <v>102</v>
      </c>
      <c r="F535" s="181" t="s">
        <v>103</v>
      </c>
      <c r="G535" s="181" t="s">
        <v>56</v>
      </c>
      <c r="H535" s="181" t="s">
        <v>157</v>
      </c>
      <c r="I535" s="181"/>
      <c r="J535" s="178">
        <v>7.5</v>
      </c>
      <c r="K535" s="182"/>
      <c r="L535" s="182" t="s">
        <v>58</v>
      </c>
      <c r="M535" s="178" t="s">
        <v>59</v>
      </c>
      <c r="N535" s="178">
        <v>37</v>
      </c>
      <c r="O535" s="178" t="s">
        <v>60</v>
      </c>
      <c r="P535" s="178" t="s">
        <v>79</v>
      </c>
      <c r="Q535" s="179" t="s">
        <v>705</v>
      </c>
      <c r="R535" s="179" t="s">
        <v>957</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customHeight="1" x14ac:dyDescent="0.25">
      <c r="A536" s="205">
        <v>402</v>
      </c>
      <c r="B536" s="233" t="s">
        <v>955</v>
      </c>
      <c r="C536" s="236" t="s">
        <v>956</v>
      </c>
      <c r="D536" s="235" t="s">
        <v>958</v>
      </c>
      <c r="E536" s="125" t="s">
        <v>959</v>
      </c>
      <c r="F536" s="181" t="s">
        <v>103</v>
      </c>
      <c r="G536" s="181" t="s">
        <v>56</v>
      </c>
      <c r="H536" s="181" t="s">
        <v>496</v>
      </c>
      <c r="I536" s="181"/>
      <c r="J536" s="178" t="s">
        <v>960</v>
      </c>
      <c r="K536" s="178"/>
      <c r="L536" s="178" t="s">
        <v>58</v>
      </c>
      <c r="M536" s="178" t="s">
        <v>59</v>
      </c>
      <c r="N536" s="178" t="s">
        <v>961</v>
      </c>
      <c r="O536" s="178" t="s">
        <v>60</v>
      </c>
      <c r="P536" s="178" t="s">
        <v>92</v>
      </c>
      <c r="Q536" s="179" t="s">
        <v>962</v>
      </c>
      <c r="R536" s="179" t="s">
        <v>963</v>
      </c>
      <c r="S536" s="180"/>
      <c r="T536" s="179">
        <v>150</v>
      </c>
      <c r="U536" s="179" t="s">
        <v>964</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customHeight="1" x14ac:dyDescent="0.25">
      <c r="A537" s="205">
        <v>403</v>
      </c>
      <c r="B537" s="233" t="s">
        <v>955</v>
      </c>
      <c r="C537" s="236" t="s">
        <v>956</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705</v>
      </c>
      <c r="R537" s="179" t="s">
        <v>965</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customHeight="1" x14ac:dyDescent="0.25">
      <c r="A538" s="205">
        <v>404</v>
      </c>
      <c r="B538" s="233" t="s">
        <v>955</v>
      </c>
      <c r="C538" s="236" t="s">
        <v>956</v>
      </c>
      <c r="D538" s="235" t="s">
        <v>966</v>
      </c>
      <c r="E538" s="125" t="s">
        <v>102</v>
      </c>
      <c r="F538" s="181" t="s">
        <v>103</v>
      </c>
      <c r="G538" s="181" t="s">
        <v>56</v>
      </c>
      <c r="H538" s="181" t="s">
        <v>66</v>
      </c>
      <c r="I538" s="181"/>
      <c r="J538" s="178">
        <v>0.05</v>
      </c>
      <c r="K538" s="178"/>
      <c r="L538" s="178" t="s">
        <v>107</v>
      </c>
      <c r="M538" s="178" t="s">
        <v>78</v>
      </c>
      <c r="N538" s="178">
        <v>37</v>
      </c>
      <c r="O538" s="178" t="s">
        <v>60</v>
      </c>
      <c r="P538" s="178" t="s">
        <v>79</v>
      </c>
      <c r="Q538" s="179" t="s">
        <v>705</v>
      </c>
      <c r="R538" s="179" t="s">
        <v>965</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customHeight="1" x14ac:dyDescent="0.25">
      <c r="A539" s="205">
        <v>405</v>
      </c>
      <c r="B539" s="233" t="s">
        <v>955</v>
      </c>
      <c r="C539" s="236" t="s">
        <v>956</v>
      </c>
      <c r="D539" s="235" t="s">
        <v>966</v>
      </c>
      <c r="E539" s="125" t="s">
        <v>959</v>
      </c>
      <c r="F539" s="181" t="s">
        <v>103</v>
      </c>
      <c r="G539" s="181" t="s">
        <v>56</v>
      </c>
      <c r="H539" s="181" t="s">
        <v>496</v>
      </c>
      <c r="I539" s="181"/>
      <c r="J539" s="178" t="s">
        <v>960</v>
      </c>
      <c r="K539" s="178"/>
      <c r="L539" s="178" t="s">
        <v>58</v>
      </c>
      <c r="M539" s="178" t="s">
        <v>59</v>
      </c>
      <c r="N539" s="178" t="s">
        <v>961</v>
      </c>
      <c r="O539" s="178" t="s">
        <v>60</v>
      </c>
      <c r="P539" s="178" t="s">
        <v>92</v>
      </c>
      <c r="Q539" s="179" t="s">
        <v>962</v>
      </c>
      <c r="R539" s="179" t="s">
        <v>963</v>
      </c>
      <c r="S539" s="180"/>
      <c r="T539" s="179">
        <v>150</v>
      </c>
      <c r="U539" s="179" t="s">
        <v>964</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customHeight="1" x14ac:dyDescent="0.25">
      <c r="A540" s="205">
        <v>414</v>
      </c>
      <c r="B540" s="233" t="s">
        <v>967</v>
      </c>
      <c r="C540" s="236" t="s">
        <v>968</v>
      </c>
      <c r="D540" s="233" t="s">
        <v>969</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970</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971</v>
      </c>
      <c r="BS540" s="124">
        <v>414</v>
      </c>
      <c r="BT540" s="124" t="s">
        <v>668</v>
      </c>
    </row>
    <row r="541" spans="1:72" s="124" customFormat="1" ht="14.25" customHeight="1" x14ac:dyDescent="0.25">
      <c r="A541" s="205">
        <v>419</v>
      </c>
      <c r="B541" s="233" t="s">
        <v>972</v>
      </c>
      <c r="C541" s="237" t="s">
        <v>973</v>
      </c>
      <c r="D541" s="233" t="s">
        <v>974</v>
      </c>
      <c r="E541" s="125" t="s">
        <v>102</v>
      </c>
      <c r="F541" s="181" t="s">
        <v>103</v>
      </c>
      <c r="G541" s="181" t="s">
        <v>56</v>
      </c>
      <c r="H541" s="181" t="s">
        <v>66</v>
      </c>
      <c r="I541" s="181" t="s">
        <v>1480</v>
      </c>
      <c r="J541" s="178">
        <v>7.4999999999999997E-2</v>
      </c>
      <c r="K541" s="182"/>
      <c r="L541" s="182" t="s">
        <v>107</v>
      </c>
      <c r="M541" s="178" t="s">
        <v>78</v>
      </c>
      <c r="N541" s="178">
        <v>0</v>
      </c>
      <c r="O541" s="178" t="s">
        <v>60</v>
      </c>
      <c r="P541" s="178"/>
      <c r="Q541" s="179"/>
      <c r="R541" s="179" t="s">
        <v>1481</v>
      </c>
      <c r="S541" s="180">
        <v>1</v>
      </c>
      <c r="T541" s="179"/>
      <c r="U541" s="179"/>
      <c r="V541" s="167"/>
      <c r="W541" s="168"/>
      <c r="X541" s="168"/>
      <c r="Y541" s="167"/>
      <c r="Z541" s="169" t="s">
        <v>63</v>
      </c>
      <c r="AA541" s="166">
        <v>8</v>
      </c>
      <c r="AB541" s="166">
        <v>4</v>
      </c>
      <c r="AC541" s="165"/>
      <c r="AD541" s="165" t="s">
        <v>80</v>
      </c>
      <c r="AE541" s="165" t="s">
        <v>1482</v>
      </c>
      <c r="AF541" s="165"/>
      <c r="AG541" s="165"/>
      <c r="AH541" s="165"/>
      <c r="AI541" s="165">
        <v>21</v>
      </c>
      <c r="AJ541" s="165">
        <v>26</v>
      </c>
      <c r="AK541" s="166"/>
      <c r="AL541" s="166" t="s">
        <v>81</v>
      </c>
      <c r="AM541" s="166" t="s">
        <v>1482</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1483</v>
      </c>
      <c r="BS541" s="124">
        <v>419</v>
      </c>
    </row>
    <row r="542" spans="1:72" s="124" customFormat="1" ht="14.25" customHeight="1" x14ac:dyDescent="0.25">
      <c r="A542" s="205">
        <v>420</v>
      </c>
      <c r="B542" s="233" t="s">
        <v>972</v>
      </c>
      <c r="C542" s="237" t="s">
        <v>973</v>
      </c>
      <c r="D542" s="233" t="s">
        <v>1456</v>
      </c>
      <c r="E542" s="125" t="s">
        <v>102</v>
      </c>
      <c r="F542" s="181" t="s">
        <v>103</v>
      </c>
      <c r="G542" s="181" t="s">
        <v>56</v>
      </c>
      <c r="H542" s="181" t="s">
        <v>66</v>
      </c>
      <c r="I542" s="181" t="s">
        <v>1484</v>
      </c>
      <c r="J542" s="178">
        <v>7.4999999999999997E-2</v>
      </c>
      <c r="K542" s="182"/>
      <c r="L542" s="182" t="s">
        <v>107</v>
      </c>
      <c r="M542" s="178" t="s">
        <v>78</v>
      </c>
      <c r="N542" s="178">
        <v>96</v>
      </c>
      <c r="O542" s="178" t="s">
        <v>60</v>
      </c>
      <c r="P542" s="178" t="s">
        <v>1485</v>
      </c>
      <c r="Q542" s="179"/>
      <c r="R542" s="179" t="s">
        <v>1481</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1483</v>
      </c>
      <c r="BS542" s="124">
        <v>420</v>
      </c>
    </row>
    <row r="543" spans="1:72" s="124" customFormat="1" ht="14.25" customHeight="1" x14ac:dyDescent="0.25">
      <c r="A543" s="205">
        <v>421</v>
      </c>
      <c r="B543" s="235" t="s">
        <v>975</v>
      </c>
      <c r="C543" s="236" t="s">
        <v>976</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977</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978</v>
      </c>
      <c r="BR543" s="165" t="s">
        <v>979</v>
      </c>
      <c r="BS543" s="124">
        <v>421</v>
      </c>
      <c r="BT543" s="124" t="s">
        <v>668</v>
      </c>
    </row>
    <row r="544" spans="1:72" s="124" customFormat="1" ht="14.25" customHeight="1" x14ac:dyDescent="0.25">
      <c r="A544" s="205">
        <v>422</v>
      </c>
      <c r="B544" s="235" t="s">
        <v>975</v>
      </c>
      <c r="C544" s="236" t="s">
        <v>976</v>
      </c>
      <c r="D544" s="235" t="s">
        <v>225</v>
      </c>
      <c r="E544" s="125" t="s">
        <v>102</v>
      </c>
      <c r="F544" s="181" t="s">
        <v>103</v>
      </c>
      <c r="G544" s="181" t="s">
        <v>56</v>
      </c>
      <c r="H544" s="181" t="s">
        <v>66</v>
      </c>
      <c r="I544" s="181" t="s">
        <v>980</v>
      </c>
      <c r="J544" s="178">
        <v>0.05</v>
      </c>
      <c r="K544" s="182"/>
      <c r="L544" s="182" t="s">
        <v>107</v>
      </c>
      <c r="M544" s="178" t="s">
        <v>78</v>
      </c>
      <c r="N544" s="178">
        <v>132</v>
      </c>
      <c r="O544" s="178" t="s">
        <v>60</v>
      </c>
      <c r="P544" s="178" t="s">
        <v>79</v>
      </c>
      <c r="Q544" s="179"/>
      <c r="R544" s="179" t="s">
        <v>977</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978</v>
      </c>
      <c r="BR544" s="165" t="s">
        <v>979</v>
      </c>
      <c r="BS544" s="124">
        <v>422</v>
      </c>
      <c r="BT544" s="124" t="s">
        <v>668</v>
      </c>
    </row>
    <row r="545" spans="1:72" s="124" customFormat="1" ht="14.25" customHeight="1" x14ac:dyDescent="0.25">
      <c r="A545" s="205">
        <v>423</v>
      </c>
      <c r="B545" s="233" t="s">
        <v>981</v>
      </c>
      <c r="C545" s="237" t="s">
        <v>982</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803</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983</v>
      </c>
      <c r="BS545" s="124">
        <v>423</v>
      </c>
      <c r="BT545" s="124" t="s">
        <v>668</v>
      </c>
    </row>
    <row r="546" spans="1:72" s="124" customFormat="1" ht="14.25" customHeight="1" x14ac:dyDescent="0.25">
      <c r="A546" s="205">
        <v>424</v>
      </c>
      <c r="B546" s="233" t="s">
        <v>981</v>
      </c>
      <c r="C546" s="237" t="s">
        <v>982</v>
      </c>
      <c r="D546" s="235" t="s">
        <v>984</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803</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983</v>
      </c>
      <c r="BS546" s="124">
        <v>424</v>
      </c>
      <c r="BT546" s="124" t="s">
        <v>668</v>
      </c>
    </row>
    <row r="547" spans="1:72" s="124" customFormat="1" ht="14.25" customHeight="1" x14ac:dyDescent="0.25">
      <c r="A547" s="205">
        <v>425</v>
      </c>
      <c r="B547" s="233" t="s">
        <v>981</v>
      </c>
      <c r="C547" s="237" t="s">
        <v>982</v>
      </c>
      <c r="D547" s="235" t="s">
        <v>985</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803</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983</v>
      </c>
      <c r="BS547" s="124">
        <v>425</v>
      </c>
      <c r="BT547" s="124" t="s">
        <v>668</v>
      </c>
    </row>
    <row r="548" spans="1:72" s="124" customFormat="1" ht="14.25" customHeight="1" x14ac:dyDescent="0.25">
      <c r="A548" s="205">
        <v>426</v>
      </c>
      <c r="B548" s="233" t="s">
        <v>981</v>
      </c>
      <c r="C548" s="237" t="s">
        <v>982</v>
      </c>
      <c r="D548" s="235" t="s">
        <v>986</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803</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983</v>
      </c>
      <c r="BS548" s="124">
        <v>426</v>
      </c>
      <c r="BT548" s="124" t="s">
        <v>668</v>
      </c>
    </row>
    <row r="549" spans="1:72" s="124" customFormat="1" ht="14.25" customHeight="1" x14ac:dyDescent="0.25">
      <c r="A549" s="205">
        <v>427</v>
      </c>
      <c r="B549" s="233" t="s">
        <v>987</v>
      </c>
      <c r="C549" s="237" t="s">
        <v>988</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989</v>
      </c>
      <c r="R549" s="180"/>
      <c r="S549" s="180">
        <v>0.5</v>
      </c>
      <c r="T549" s="179"/>
      <c r="U549" s="179" t="s">
        <v>990</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991</v>
      </c>
      <c r="BR549" s="126" t="s">
        <v>992</v>
      </c>
      <c r="BS549" s="124">
        <v>427</v>
      </c>
      <c r="BT549" s="124" t="s">
        <v>668</v>
      </c>
    </row>
    <row r="550" spans="1:72" s="124" customFormat="1" ht="14.25" customHeight="1" x14ac:dyDescent="0.25">
      <c r="A550" s="205">
        <v>428</v>
      </c>
      <c r="B550" s="233" t="s">
        <v>987</v>
      </c>
      <c r="C550" s="237" t="s">
        <v>988</v>
      </c>
      <c r="D550" s="235" t="s">
        <v>993</v>
      </c>
      <c r="E550" s="125" t="s">
        <v>102</v>
      </c>
      <c r="F550" s="181" t="s">
        <v>103</v>
      </c>
      <c r="G550" s="181" t="s">
        <v>56</v>
      </c>
      <c r="H550" s="181" t="s">
        <v>57</v>
      </c>
      <c r="I550" s="181" t="s">
        <v>994</v>
      </c>
      <c r="J550" s="178">
        <v>1</v>
      </c>
      <c r="K550" s="182"/>
      <c r="L550" s="182" t="s">
        <v>58</v>
      </c>
      <c r="M550" s="178" t="s">
        <v>78</v>
      </c>
      <c r="N550" s="178">
        <v>47</v>
      </c>
      <c r="O550" s="178" t="s">
        <v>60</v>
      </c>
      <c r="P550" s="178" t="s">
        <v>79</v>
      </c>
      <c r="Q550" s="179" t="s">
        <v>989</v>
      </c>
      <c r="R550" s="180"/>
      <c r="S550" s="180">
        <v>0.5</v>
      </c>
      <c r="T550" s="179"/>
      <c r="U550" s="179" t="s">
        <v>990</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995</v>
      </c>
      <c r="BR550" s="126" t="s">
        <v>992</v>
      </c>
      <c r="BS550" s="124">
        <v>428</v>
      </c>
      <c r="BT550" s="124" t="s">
        <v>668</v>
      </c>
    </row>
    <row r="551" spans="1:72" s="124" customFormat="1" ht="12.75" customHeight="1" x14ac:dyDescent="0.25">
      <c r="A551" s="183">
        <v>5197</v>
      </c>
      <c r="B551" s="124" t="s">
        <v>1412</v>
      </c>
      <c r="C551" s="241" t="s">
        <v>1413</v>
      </c>
      <c r="D551" s="124" t="s">
        <v>1414</v>
      </c>
      <c r="E551" s="125" t="s">
        <v>149</v>
      </c>
      <c r="F551" s="181" t="s">
        <v>103</v>
      </c>
      <c r="G551" s="181" t="s">
        <v>56</v>
      </c>
      <c r="H551" s="181" t="s">
        <v>185</v>
      </c>
      <c r="I551" s="181"/>
      <c r="J551" s="178">
        <v>2.5</v>
      </c>
      <c r="K551" s="182"/>
      <c r="L551" s="182" t="s">
        <v>107</v>
      </c>
      <c r="M551" s="178" t="s">
        <v>78</v>
      </c>
      <c r="N551" s="178">
        <v>0</v>
      </c>
      <c r="O551" s="178" t="s">
        <v>60</v>
      </c>
      <c r="P551" s="178" t="s">
        <v>1415</v>
      </c>
      <c r="Q551" s="179"/>
      <c r="R551" s="179" t="s">
        <v>1416</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1417</v>
      </c>
    </row>
    <row r="552" spans="1:72" s="124" customFormat="1" ht="12.75" customHeight="1" x14ac:dyDescent="0.25">
      <c r="A552" s="183">
        <v>5198</v>
      </c>
      <c r="B552" s="124" t="s">
        <v>1412</v>
      </c>
      <c r="C552" s="241" t="s">
        <v>1413</v>
      </c>
      <c r="D552" s="124" t="s">
        <v>1418</v>
      </c>
      <c r="E552" s="125" t="s">
        <v>149</v>
      </c>
      <c r="F552" s="181" t="s">
        <v>103</v>
      </c>
      <c r="G552" s="181" t="s">
        <v>56</v>
      </c>
      <c r="H552" s="181" t="s">
        <v>478</v>
      </c>
      <c r="I552" s="181"/>
      <c r="J552" s="178">
        <v>2.5</v>
      </c>
      <c r="K552" s="182"/>
      <c r="L552" s="182" t="s">
        <v>107</v>
      </c>
      <c r="M552" s="178" t="s">
        <v>78</v>
      </c>
      <c r="N552" s="178">
        <v>0</v>
      </c>
      <c r="O552" s="178" t="s">
        <v>60</v>
      </c>
      <c r="P552" s="178" t="s">
        <v>1415</v>
      </c>
      <c r="Q552" s="179"/>
      <c r="R552" s="179" t="s">
        <v>1416</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1419</v>
      </c>
    </row>
    <row r="553" spans="1:72" s="124" customFormat="1" ht="12.75" customHeight="1" x14ac:dyDescent="0.25">
      <c r="A553" s="183">
        <v>5199</v>
      </c>
      <c r="B553" s="124" t="s">
        <v>1412</v>
      </c>
      <c r="C553" s="241" t="s">
        <v>1413</v>
      </c>
      <c r="D553" s="124" t="s">
        <v>1420</v>
      </c>
      <c r="E553" s="125" t="s">
        <v>149</v>
      </c>
      <c r="F553" s="181" t="s">
        <v>103</v>
      </c>
      <c r="G553" s="181" t="s">
        <v>56</v>
      </c>
      <c r="H553" s="181" t="s">
        <v>234</v>
      </c>
      <c r="I553" s="181"/>
      <c r="J553" s="178">
        <v>2.5</v>
      </c>
      <c r="K553" s="182"/>
      <c r="L553" s="182" t="s">
        <v>107</v>
      </c>
      <c r="M553" s="178" t="s">
        <v>78</v>
      </c>
      <c r="N553" s="178">
        <v>0</v>
      </c>
      <c r="O553" s="178" t="s">
        <v>60</v>
      </c>
      <c r="P553" s="178" t="s">
        <v>1415</v>
      </c>
      <c r="Q553" s="179"/>
      <c r="R553" s="179" t="s">
        <v>1416</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1421</v>
      </c>
    </row>
    <row r="554" spans="1:72" s="124" customFormat="1" ht="12.75" customHeight="1" x14ac:dyDescent="0.25">
      <c r="A554" s="183">
        <v>5200</v>
      </c>
      <c r="B554" s="124" t="s">
        <v>1412</v>
      </c>
      <c r="C554" s="241" t="s">
        <v>1413</v>
      </c>
      <c r="D554" s="242" t="s">
        <v>1422</v>
      </c>
      <c r="E554" s="125" t="s">
        <v>149</v>
      </c>
      <c r="F554" s="181" t="s">
        <v>103</v>
      </c>
      <c r="G554" s="181" t="s">
        <v>56</v>
      </c>
      <c r="H554" s="181" t="s">
        <v>234</v>
      </c>
      <c r="I554" s="181"/>
      <c r="J554" s="178">
        <v>2.5</v>
      </c>
      <c r="K554" s="182"/>
      <c r="L554" s="182" t="s">
        <v>107</v>
      </c>
      <c r="M554" s="178" t="s">
        <v>78</v>
      </c>
      <c r="N554" s="178">
        <v>0</v>
      </c>
      <c r="O554" s="178" t="s">
        <v>60</v>
      </c>
      <c r="P554" s="178" t="s">
        <v>1415</v>
      </c>
      <c r="Q554" s="179"/>
      <c r="R554" s="179" t="s">
        <v>1416</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1421</v>
      </c>
    </row>
    <row r="555" spans="1:72" x14ac:dyDescent="0.25">
      <c r="A555" s="91">
        <v>550</v>
      </c>
      <c r="B555" s="233" t="s">
        <v>1513</v>
      </c>
      <c r="C555" s="233" t="s">
        <v>1514</v>
      </c>
      <c r="D555" s="233" t="s">
        <v>1515</v>
      </c>
      <c r="E555" s="3" t="s">
        <v>1516</v>
      </c>
      <c r="F555" s="26" t="s">
        <v>103</v>
      </c>
      <c r="G555" s="26" t="s">
        <v>56</v>
      </c>
      <c r="H555" s="26" t="s">
        <v>1517</v>
      </c>
      <c r="J555" s="22">
        <v>400</v>
      </c>
      <c r="L555" s="28" t="s">
        <v>58</v>
      </c>
      <c r="M555" s="22" t="s">
        <v>59</v>
      </c>
      <c r="N555" s="22" t="s">
        <v>1236</v>
      </c>
      <c r="O555" s="22" t="s">
        <v>60</v>
      </c>
      <c r="P555" s="22" t="s">
        <v>92</v>
      </c>
      <c r="R555" s="23" t="s">
        <v>150</v>
      </c>
      <c r="V555" s="25" t="s">
        <v>502</v>
      </c>
      <c r="Y555" s="25" t="s">
        <v>601</v>
      </c>
      <c r="Z555" s="83" t="s">
        <v>63</v>
      </c>
      <c r="AA555" s="6">
        <v>65</v>
      </c>
      <c r="BQ555" s="6" t="s">
        <v>238</v>
      </c>
      <c r="BR555" s="5" t="s">
        <v>1518</v>
      </c>
    </row>
    <row r="556" spans="1:72" x14ac:dyDescent="0.25">
      <c r="A556" s="91">
        <v>551</v>
      </c>
      <c r="B556" s="233" t="s">
        <v>1519</v>
      </c>
      <c r="C556" s="233" t="s">
        <v>1520</v>
      </c>
      <c r="D556" s="233" t="s">
        <v>1521</v>
      </c>
      <c r="E556" s="3" t="s">
        <v>1516</v>
      </c>
      <c r="F556" s="26" t="s">
        <v>103</v>
      </c>
      <c r="G556" s="26" t="s">
        <v>56</v>
      </c>
      <c r="H556" s="26" t="s">
        <v>66</v>
      </c>
      <c r="J556" s="22">
        <v>400</v>
      </c>
      <c r="L556" s="28" t="s">
        <v>58</v>
      </c>
      <c r="M556" s="22" t="s">
        <v>59</v>
      </c>
      <c r="N556" s="22" t="s">
        <v>1236</v>
      </c>
      <c r="O556" s="22" t="s">
        <v>60</v>
      </c>
      <c r="P556" s="22" t="s">
        <v>92</v>
      </c>
      <c r="V556" s="25" t="s">
        <v>502</v>
      </c>
      <c r="Y556" s="25" t="s">
        <v>601</v>
      </c>
      <c r="Z556" s="83" t="s">
        <v>63</v>
      </c>
      <c r="AA556" s="6">
        <v>15</v>
      </c>
      <c r="AC556" s="5">
        <v>26</v>
      </c>
      <c r="AD556" s="5" t="s">
        <v>80</v>
      </c>
      <c r="AI556" s="5">
        <v>19</v>
      </c>
      <c r="AJ556" s="5">
        <v>50</v>
      </c>
      <c r="BQ556" s="6" t="s">
        <v>238</v>
      </c>
      <c r="BR556" s="5" t="s">
        <v>1522</v>
      </c>
    </row>
    <row r="557" spans="1:72" x14ac:dyDescent="0.25">
      <c r="A557" s="91">
        <v>552</v>
      </c>
      <c r="B557" s="233" t="s">
        <v>1523</v>
      </c>
      <c r="C557" s="233" t="s">
        <v>1524</v>
      </c>
      <c r="D557" s="233" t="s">
        <v>1525</v>
      </c>
      <c r="E557" s="3" t="s">
        <v>1516</v>
      </c>
      <c r="F557" s="26" t="s">
        <v>103</v>
      </c>
      <c r="G557" s="26" t="s">
        <v>56</v>
      </c>
      <c r="H557" s="26" t="s">
        <v>66</v>
      </c>
      <c r="J557" s="22">
        <v>400</v>
      </c>
      <c r="L557" s="28" t="s">
        <v>58</v>
      </c>
      <c r="M557" s="22" t="s">
        <v>59</v>
      </c>
      <c r="N557" s="22" t="s">
        <v>1236</v>
      </c>
      <c r="O557" s="22" t="s">
        <v>60</v>
      </c>
      <c r="P557" s="22" t="s">
        <v>92</v>
      </c>
      <c r="V557" s="25" t="s">
        <v>502</v>
      </c>
      <c r="Y557" s="25" t="s">
        <v>601</v>
      </c>
      <c r="Z557" s="83" t="s">
        <v>63</v>
      </c>
      <c r="AA557" s="6">
        <v>16</v>
      </c>
      <c r="AB557" s="6">
        <v>2</v>
      </c>
      <c r="AC557" s="5">
        <v>35</v>
      </c>
      <c r="AD557" s="5" t="s">
        <v>80</v>
      </c>
      <c r="AE557" s="5" t="s">
        <v>116</v>
      </c>
      <c r="AF557" s="5">
        <v>11</v>
      </c>
      <c r="AG557" s="5" t="s">
        <v>80</v>
      </c>
      <c r="AH557" s="5" t="s">
        <v>117</v>
      </c>
      <c r="AI557" s="5">
        <v>19</v>
      </c>
      <c r="AJ557" s="5">
        <v>49</v>
      </c>
      <c r="BQ557" s="6" t="s">
        <v>238</v>
      </c>
      <c r="BR557" s="5" t="s">
        <v>1526</v>
      </c>
    </row>
    <row r="558" spans="1:72" x14ac:dyDescent="0.25">
      <c r="A558" s="91">
        <v>553</v>
      </c>
      <c r="B558" s="233" t="s">
        <v>1527</v>
      </c>
      <c r="C558" s="233" t="s">
        <v>1528</v>
      </c>
      <c r="D558" s="233" t="s">
        <v>1529</v>
      </c>
      <c r="E558" s="3" t="s">
        <v>1516</v>
      </c>
      <c r="F558" s="26" t="s">
        <v>103</v>
      </c>
      <c r="G558" s="26" t="s">
        <v>56</v>
      </c>
      <c r="H558" s="26" t="s">
        <v>157</v>
      </c>
      <c r="J558" s="22">
        <v>400</v>
      </c>
      <c r="L558" s="28" t="s">
        <v>58</v>
      </c>
      <c r="M558" s="22" t="s">
        <v>59</v>
      </c>
      <c r="N558" s="22" t="s">
        <v>1245</v>
      </c>
      <c r="O558" s="22" t="s">
        <v>60</v>
      </c>
      <c r="P558" s="22" t="s">
        <v>92</v>
      </c>
      <c r="R558" s="23" t="s">
        <v>1530</v>
      </c>
      <c r="T558" s="23">
        <v>240</v>
      </c>
      <c r="V558" s="25" t="s">
        <v>502</v>
      </c>
      <c r="Y558" s="25" t="s">
        <v>1531</v>
      </c>
      <c r="Z558" s="83" t="s">
        <v>63</v>
      </c>
      <c r="AA558" s="6">
        <v>24</v>
      </c>
      <c r="AB558" s="6">
        <v>12</v>
      </c>
      <c r="AC558" s="5">
        <v>32.9</v>
      </c>
      <c r="AD558" s="5" t="s">
        <v>80</v>
      </c>
      <c r="AE558" s="5" t="s">
        <v>116</v>
      </c>
      <c r="AF558" s="5">
        <v>11.7</v>
      </c>
      <c r="AG558" s="5" t="s">
        <v>80</v>
      </c>
      <c r="AH558" s="5" t="s">
        <v>117</v>
      </c>
      <c r="AK558" s="6">
        <v>87.6</v>
      </c>
      <c r="AL558" s="6" t="s">
        <v>81</v>
      </c>
      <c r="AM558" s="6" t="s">
        <v>118</v>
      </c>
      <c r="AN558" s="6">
        <v>15.2</v>
      </c>
      <c r="AO558" s="6" t="s">
        <v>81</v>
      </c>
      <c r="AP558" s="6" t="s">
        <v>117</v>
      </c>
      <c r="AS558" s="5">
        <v>172.8</v>
      </c>
      <c r="AT558" s="5" t="s">
        <v>119</v>
      </c>
      <c r="AU558" s="5" t="s">
        <v>118</v>
      </c>
      <c r="AV558" s="5">
        <v>9.5</v>
      </c>
      <c r="AW558" s="5" t="s">
        <v>119</v>
      </c>
      <c r="AX558" s="5" t="s">
        <v>117</v>
      </c>
      <c r="BA558" s="6">
        <v>29.3</v>
      </c>
      <c r="BB558" s="6" t="s">
        <v>533</v>
      </c>
      <c r="BC558" s="6" t="s">
        <v>118</v>
      </c>
      <c r="BD558" s="6">
        <v>4.5999999999999996</v>
      </c>
      <c r="BE558" s="6" t="s">
        <v>533</v>
      </c>
      <c r="BF558" s="6" t="s">
        <v>534</v>
      </c>
      <c r="BQ558" s="6" t="s">
        <v>238</v>
      </c>
      <c r="BR558" s="5" t="s">
        <v>1518</v>
      </c>
    </row>
    <row r="559" spans="1:72" x14ac:dyDescent="0.25">
      <c r="A559" s="91">
        <v>554</v>
      </c>
      <c r="B559" s="233" t="s">
        <v>1532</v>
      </c>
      <c r="C559" s="233" t="s">
        <v>1533</v>
      </c>
      <c r="D559" s="233" t="s">
        <v>1534</v>
      </c>
      <c r="E559" s="3" t="s">
        <v>1516</v>
      </c>
      <c r="F559" s="26" t="s">
        <v>103</v>
      </c>
      <c r="G559" s="26" t="s">
        <v>56</v>
      </c>
      <c r="H559" s="26" t="s">
        <v>619</v>
      </c>
      <c r="J559" s="22">
        <v>400</v>
      </c>
      <c r="L559" s="28" t="s">
        <v>58</v>
      </c>
      <c r="M559" s="22" t="s">
        <v>59</v>
      </c>
      <c r="N559" s="22" t="s">
        <v>1236</v>
      </c>
      <c r="O559" s="22" t="s">
        <v>60</v>
      </c>
      <c r="P559" s="22" t="s">
        <v>92</v>
      </c>
      <c r="V559" s="25" t="s">
        <v>502</v>
      </c>
      <c r="Y559" s="25" t="s">
        <v>1535</v>
      </c>
      <c r="Z559" s="83" t="s">
        <v>63</v>
      </c>
      <c r="AA559" s="6">
        <v>28</v>
      </c>
      <c r="BQ559" s="6" t="s">
        <v>238</v>
      </c>
      <c r="BR559" s="5" t="s">
        <v>1518</v>
      </c>
    </row>
    <row r="560" spans="1:72" x14ac:dyDescent="0.25">
      <c r="A560" s="91">
        <v>555</v>
      </c>
      <c r="B560" s="233" t="s">
        <v>1532</v>
      </c>
      <c r="C560" s="233" t="s">
        <v>1533</v>
      </c>
      <c r="D560" s="233" t="s">
        <v>1536</v>
      </c>
      <c r="E560" s="3" t="s">
        <v>1516</v>
      </c>
      <c r="F560" s="26" t="s">
        <v>103</v>
      </c>
      <c r="G560" s="26" t="s">
        <v>56</v>
      </c>
      <c r="H560" s="26" t="s">
        <v>624</v>
      </c>
      <c r="J560" s="22">
        <v>400</v>
      </c>
      <c r="L560" s="28" t="s">
        <v>58</v>
      </c>
      <c r="M560" s="22" t="s">
        <v>59</v>
      </c>
      <c r="N560" s="22" t="s">
        <v>1236</v>
      </c>
      <c r="O560" s="22" t="s">
        <v>60</v>
      </c>
      <c r="P560" s="22" t="s">
        <v>92</v>
      </c>
      <c r="V560" s="25" t="s">
        <v>502</v>
      </c>
      <c r="Y560" s="25" t="s">
        <v>1535</v>
      </c>
      <c r="Z560" s="83" t="s">
        <v>63</v>
      </c>
      <c r="AA560" s="6">
        <v>28</v>
      </c>
      <c r="BQ560" s="6" t="s">
        <v>238</v>
      </c>
      <c r="BR560" s="5" t="s">
        <v>1518</v>
      </c>
    </row>
    <row r="561" spans="1:70" x14ac:dyDescent="0.25">
      <c r="A561" s="91">
        <v>556</v>
      </c>
      <c r="B561" s="233" t="s">
        <v>1537</v>
      </c>
      <c r="C561" s="233" t="s">
        <v>1538</v>
      </c>
      <c r="D561" s="233" t="s">
        <v>1539</v>
      </c>
      <c r="E561" s="3" t="s">
        <v>1516</v>
      </c>
      <c r="F561" s="26" t="s">
        <v>103</v>
      </c>
      <c r="G561" s="26" t="s">
        <v>56</v>
      </c>
      <c r="H561" s="26" t="s">
        <v>1540</v>
      </c>
      <c r="J561" s="22">
        <v>100</v>
      </c>
      <c r="K561" s="28">
        <v>87.894559999999998</v>
      </c>
      <c r="L561" s="28" t="s">
        <v>58</v>
      </c>
      <c r="M561" s="22" t="s">
        <v>59</v>
      </c>
      <c r="N561" s="22">
        <v>0</v>
      </c>
      <c r="O561" s="22" t="s">
        <v>60</v>
      </c>
      <c r="P561" s="22" t="s">
        <v>79</v>
      </c>
      <c r="R561" s="23" t="s">
        <v>1541</v>
      </c>
      <c r="V561" s="25" t="s">
        <v>62</v>
      </c>
      <c r="Z561" s="83" t="s">
        <v>63</v>
      </c>
      <c r="AA561" s="6">
        <v>6</v>
      </c>
      <c r="AB561" s="6">
        <v>0</v>
      </c>
      <c r="AG561" s="5" t="s">
        <v>80</v>
      </c>
      <c r="AI561" s="5">
        <v>18</v>
      </c>
      <c r="AJ561" s="5">
        <v>45</v>
      </c>
      <c r="BQ561" s="6" t="s">
        <v>238</v>
      </c>
      <c r="BR561" s="5" t="s">
        <v>1542</v>
      </c>
    </row>
    <row r="562" spans="1:70" x14ac:dyDescent="0.25">
      <c r="A562" s="91">
        <v>557</v>
      </c>
      <c r="B562" s="233" t="s">
        <v>1537</v>
      </c>
      <c r="C562" s="233" t="s">
        <v>1538</v>
      </c>
      <c r="D562" s="233" t="s">
        <v>1543</v>
      </c>
      <c r="E562" s="3" t="s">
        <v>1516</v>
      </c>
      <c r="F562" s="26" t="s">
        <v>103</v>
      </c>
      <c r="G562" s="26" t="s">
        <v>56</v>
      </c>
      <c r="H562" s="26" t="s">
        <v>1540</v>
      </c>
      <c r="J562" s="22">
        <v>300</v>
      </c>
      <c r="K562" s="28">
        <v>263.68367999999998</v>
      </c>
      <c r="L562" s="28" t="s">
        <v>58</v>
      </c>
      <c r="M562" s="22" t="s">
        <v>59</v>
      </c>
      <c r="N562" s="22">
        <v>0</v>
      </c>
      <c r="O562" s="22" t="s">
        <v>60</v>
      </c>
      <c r="P562" s="22" t="s">
        <v>79</v>
      </c>
      <c r="R562" s="23" t="s">
        <v>1541</v>
      </c>
      <c r="V562" s="25" t="s">
        <v>62</v>
      </c>
      <c r="Z562" s="83" t="s">
        <v>63</v>
      </c>
      <c r="AA562" s="6">
        <v>5</v>
      </c>
      <c r="AB562" s="6">
        <v>0</v>
      </c>
      <c r="AG562" s="5" t="s">
        <v>80</v>
      </c>
      <c r="AI562" s="5">
        <v>18</v>
      </c>
      <c r="AJ562" s="5">
        <v>45</v>
      </c>
      <c r="BQ562" s="6" t="s">
        <v>238</v>
      </c>
      <c r="BR562" s="5" t="s">
        <v>1542</v>
      </c>
    </row>
    <row r="563" spans="1:70" x14ac:dyDescent="0.25">
      <c r="A563" s="91">
        <v>558</v>
      </c>
      <c r="B563" s="233" t="s">
        <v>1537</v>
      </c>
      <c r="C563" s="233" t="s">
        <v>1538</v>
      </c>
      <c r="D563" s="233" t="s">
        <v>1544</v>
      </c>
      <c r="E563" s="3" t="s">
        <v>1516</v>
      </c>
      <c r="F563" s="26" t="s">
        <v>103</v>
      </c>
      <c r="G563" s="26" t="s">
        <v>56</v>
      </c>
      <c r="H563" s="26" t="s">
        <v>1540</v>
      </c>
      <c r="J563" s="22">
        <v>600</v>
      </c>
      <c r="K563" s="28">
        <v>527.36735999999996</v>
      </c>
      <c r="L563" s="28" t="s">
        <v>58</v>
      </c>
      <c r="M563" s="22" t="s">
        <v>59</v>
      </c>
      <c r="N563" s="22">
        <v>0</v>
      </c>
      <c r="O563" s="22" t="s">
        <v>60</v>
      </c>
      <c r="P563" s="22" t="s">
        <v>79</v>
      </c>
      <c r="R563" s="23" t="s">
        <v>1541</v>
      </c>
      <c r="V563" s="25" t="s">
        <v>62</v>
      </c>
      <c r="Z563" s="83" t="s">
        <v>63</v>
      </c>
      <c r="AA563" s="6">
        <v>6</v>
      </c>
      <c r="AB563" s="6">
        <v>0</v>
      </c>
      <c r="AG563" s="5" t="s">
        <v>80</v>
      </c>
      <c r="AI563" s="5">
        <v>18</v>
      </c>
      <c r="AJ563" s="5">
        <v>45</v>
      </c>
      <c r="BQ563" s="6" t="s">
        <v>238</v>
      </c>
      <c r="BR563" s="5" t="s">
        <v>1542</v>
      </c>
    </row>
    <row r="564" spans="1:70" x14ac:dyDescent="0.25">
      <c r="A564" s="91">
        <v>559</v>
      </c>
      <c r="B564" s="233" t="s">
        <v>1537</v>
      </c>
      <c r="C564" s="233" t="s">
        <v>1538</v>
      </c>
      <c r="D564" s="233" t="s">
        <v>1545</v>
      </c>
      <c r="E564" s="3" t="s">
        <v>1516</v>
      </c>
      <c r="F564" s="26" t="s">
        <v>103</v>
      </c>
      <c r="G564" s="26" t="s">
        <v>56</v>
      </c>
      <c r="H564" s="26" t="s">
        <v>1540</v>
      </c>
      <c r="J564" s="22">
        <v>900</v>
      </c>
      <c r="K564" s="28">
        <v>791.05103999999994</v>
      </c>
      <c r="L564" s="28" t="s">
        <v>58</v>
      </c>
      <c r="M564" s="22" t="s">
        <v>59</v>
      </c>
      <c r="N564" s="22">
        <v>0</v>
      </c>
      <c r="O564" s="22" t="s">
        <v>60</v>
      </c>
      <c r="P564" s="22" t="s">
        <v>79</v>
      </c>
      <c r="R564" s="23" t="s">
        <v>1541</v>
      </c>
      <c r="V564" s="25" t="s">
        <v>62</v>
      </c>
      <c r="Z564" s="83" t="s">
        <v>63</v>
      </c>
      <c r="AA564" s="6">
        <v>6</v>
      </c>
      <c r="AB564" s="6">
        <v>0</v>
      </c>
      <c r="AG564" s="5" t="s">
        <v>80</v>
      </c>
      <c r="AI564" s="5">
        <v>18</v>
      </c>
      <c r="AJ564" s="5">
        <v>45</v>
      </c>
      <c r="BQ564" s="6" t="s">
        <v>238</v>
      </c>
      <c r="BR564" s="5" t="s">
        <v>1542</v>
      </c>
    </row>
    <row r="565" spans="1:70" x14ac:dyDescent="0.25">
      <c r="A565" s="91">
        <v>560</v>
      </c>
      <c r="B565" s="233" t="s">
        <v>1537</v>
      </c>
      <c r="C565" s="233" t="s">
        <v>1538</v>
      </c>
      <c r="D565" s="233" t="s">
        <v>1546</v>
      </c>
      <c r="E565" s="3" t="s">
        <v>1516</v>
      </c>
      <c r="F565" s="26" t="s">
        <v>103</v>
      </c>
      <c r="G565" s="26" t="s">
        <v>56</v>
      </c>
      <c r="H565" s="26" t="s">
        <v>1540</v>
      </c>
      <c r="J565" s="22">
        <v>1200</v>
      </c>
      <c r="K565" s="28">
        <v>1054.7347199999999</v>
      </c>
      <c r="L565" s="28" t="s">
        <v>58</v>
      </c>
      <c r="M565" s="22" t="s">
        <v>59</v>
      </c>
      <c r="N565" s="22">
        <v>0</v>
      </c>
      <c r="O565" s="22" t="s">
        <v>60</v>
      </c>
      <c r="P565" s="22" t="s">
        <v>79</v>
      </c>
      <c r="R565" s="23" t="s">
        <v>1541</v>
      </c>
      <c r="V565" s="25" t="s">
        <v>62</v>
      </c>
      <c r="Z565" s="83" t="s">
        <v>63</v>
      </c>
      <c r="AA565" s="6">
        <v>6</v>
      </c>
      <c r="AB565" s="6">
        <v>0</v>
      </c>
      <c r="AG565" s="5" t="s">
        <v>80</v>
      </c>
      <c r="AI565" s="5">
        <v>18</v>
      </c>
      <c r="AJ565" s="5">
        <v>45</v>
      </c>
      <c r="BQ565" s="6" t="s">
        <v>238</v>
      </c>
      <c r="BR565" s="5" t="s">
        <v>1542</v>
      </c>
    </row>
    <row r="566" spans="1:70" x14ac:dyDescent="0.25">
      <c r="A566" s="91">
        <v>561</v>
      </c>
      <c r="B566" s="233" t="s">
        <v>1547</v>
      </c>
      <c r="C566" s="233" t="s">
        <v>1548</v>
      </c>
      <c r="D566" s="233" t="s">
        <v>1549</v>
      </c>
      <c r="E566" s="3" t="s">
        <v>1516</v>
      </c>
      <c r="F566" s="26" t="s">
        <v>103</v>
      </c>
      <c r="G566" s="26" t="s">
        <v>56</v>
      </c>
      <c r="H566" s="26" t="s">
        <v>1550</v>
      </c>
      <c r="J566" s="22">
        <v>200</v>
      </c>
      <c r="L566" s="28" t="s">
        <v>58</v>
      </c>
      <c r="M566" s="22" t="s">
        <v>59</v>
      </c>
      <c r="N566" s="22" t="s">
        <v>186</v>
      </c>
      <c r="O566" s="22" t="s">
        <v>60</v>
      </c>
      <c r="P566" s="22" t="s">
        <v>92</v>
      </c>
      <c r="R566" s="23" t="s">
        <v>1541</v>
      </c>
      <c r="V566" s="25" t="s">
        <v>502</v>
      </c>
      <c r="Y566" s="25" t="s">
        <v>1551</v>
      </c>
      <c r="Z566" s="83" t="s">
        <v>63</v>
      </c>
      <c r="AA566" s="6">
        <v>20</v>
      </c>
      <c r="AG566" s="5" t="s">
        <v>80</v>
      </c>
      <c r="AI566" s="5">
        <v>18</v>
      </c>
      <c r="AJ566" s="5">
        <v>50</v>
      </c>
      <c r="BQ566" s="6" t="s">
        <v>238</v>
      </c>
      <c r="BR566" s="5" t="s">
        <v>1518</v>
      </c>
    </row>
    <row r="567" spans="1:70" x14ac:dyDescent="0.25">
      <c r="A567" s="91">
        <v>562</v>
      </c>
      <c r="B567" s="233" t="s">
        <v>1547</v>
      </c>
      <c r="C567" s="233" t="s">
        <v>1548</v>
      </c>
      <c r="D567" s="233" t="s">
        <v>1552</v>
      </c>
      <c r="E567" s="3" t="s">
        <v>1516</v>
      </c>
      <c r="F567" s="26" t="s">
        <v>103</v>
      </c>
      <c r="G567" s="26" t="s">
        <v>56</v>
      </c>
      <c r="H567" s="26" t="s">
        <v>1550</v>
      </c>
      <c r="J567" s="22">
        <v>400</v>
      </c>
      <c r="L567" s="28" t="s">
        <v>58</v>
      </c>
      <c r="M567" s="22" t="s">
        <v>59</v>
      </c>
      <c r="N567" s="22" t="s">
        <v>186</v>
      </c>
      <c r="O567" s="22" t="s">
        <v>60</v>
      </c>
      <c r="P567" s="22" t="s">
        <v>92</v>
      </c>
      <c r="R567" s="23" t="s">
        <v>1541</v>
      </c>
      <c r="V567" s="25" t="s">
        <v>502</v>
      </c>
      <c r="Y567" s="25" t="s">
        <v>1551</v>
      </c>
      <c r="Z567" s="83" t="s">
        <v>63</v>
      </c>
      <c r="AA567" s="6">
        <v>20</v>
      </c>
      <c r="AG567" s="5" t="s">
        <v>80</v>
      </c>
      <c r="AI567" s="5">
        <v>18</v>
      </c>
      <c r="AJ567" s="5">
        <v>50</v>
      </c>
      <c r="BQ567" s="6" t="s">
        <v>238</v>
      </c>
      <c r="BR567" s="5" t="s">
        <v>1518</v>
      </c>
    </row>
    <row r="568" spans="1:70" x14ac:dyDescent="0.25">
      <c r="A568" s="91">
        <v>563</v>
      </c>
      <c r="B568" s="233" t="s">
        <v>1547</v>
      </c>
      <c r="C568" s="233" t="s">
        <v>1548</v>
      </c>
      <c r="D568" s="233" t="s">
        <v>1553</v>
      </c>
      <c r="E568" s="3" t="s">
        <v>1516</v>
      </c>
      <c r="F568" s="26" t="s">
        <v>103</v>
      </c>
      <c r="G568" s="26" t="s">
        <v>56</v>
      </c>
      <c r="H568" s="26" t="s">
        <v>1550</v>
      </c>
      <c r="J568" s="22">
        <v>800</v>
      </c>
      <c r="L568" s="28" t="s">
        <v>58</v>
      </c>
      <c r="M568" s="22" t="s">
        <v>59</v>
      </c>
      <c r="N568" s="22" t="s">
        <v>186</v>
      </c>
      <c r="O568" s="22" t="s">
        <v>60</v>
      </c>
      <c r="P568" s="22" t="s">
        <v>92</v>
      </c>
      <c r="R568" s="23" t="s">
        <v>1541</v>
      </c>
      <c r="V568" s="25" t="s">
        <v>502</v>
      </c>
      <c r="Y568" s="25" t="s">
        <v>1551</v>
      </c>
      <c r="Z568" s="83" t="s">
        <v>63</v>
      </c>
      <c r="AA568" s="6">
        <v>20</v>
      </c>
      <c r="AG568" s="5" t="s">
        <v>80</v>
      </c>
      <c r="AI568" s="5">
        <v>18</v>
      </c>
      <c r="AJ568" s="5">
        <v>50</v>
      </c>
      <c r="BQ568" s="6" t="s">
        <v>238</v>
      </c>
      <c r="BR568" s="5" t="s">
        <v>1518</v>
      </c>
    </row>
    <row r="569" spans="1:70" x14ac:dyDescent="0.25">
      <c r="A569" s="91">
        <v>564</v>
      </c>
      <c r="B569" s="233" t="s">
        <v>1554</v>
      </c>
      <c r="C569" s="233" t="s">
        <v>1538</v>
      </c>
      <c r="D569" s="233" t="s">
        <v>1555</v>
      </c>
      <c r="E569" s="3" t="s">
        <v>1516</v>
      </c>
      <c r="F569" s="26" t="s">
        <v>103</v>
      </c>
      <c r="G569" s="26" t="s">
        <v>56</v>
      </c>
      <c r="H569" s="26" t="s">
        <v>1556</v>
      </c>
      <c r="J569" s="22">
        <v>100</v>
      </c>
      <c r="L569" s="28" t="s">
        <v>58</v>
      </c>
      <c r="M569" s="22" t="s">
        <v>59</v>
      </c>
      <c r="N569" s="22" t="s">
        <v>1557</v>
      </c>
      <c r="O569" s="22" t="s">
        <v>60</v>
      </c>
      <c r="P569" s="22" t="s">
        <v>92</v>
      </c>
      <c r="R569" s="23" t="s">
        <v>1541</v>
      </c>
      <c r="V569" s="25" t="s">
        <v>62</v>
      </c>
      <c r="Z569" s="83" t="s">
        <v>63</v>
      </c>
      <c r="AA569" s="6">
        <v>6</v>
      </c>
      <c r="AB569" s="6">
        <v>0</v>
      </c>
      <c r="BQ569" s="6" t="s">
        <v>238</v>
      </c>
      <c r="BR569" s="5" t="s">
        <v>1518</v>
      </c>
    </row>
    <row r="570" spans="1:70" x14ac:dyDescent="0.25">
      <c r="A570" s="91">
        <v>565</v>
      </c>
      <c r="B570" s="233" t="s">
        <v>1554</v>
      </c>
      <c r="C570" s="233" t="s">
        <v>1538</v>
      </c>
      <c r="D570" s="233" t="s">
        <v>1558</v>
      </c>
      <c r="E570" s="3" t="s">
        <v>1516</v>
      </c>
      <c r="F570" s="26" t="s">
        <v>103</v>
      </c>
      <c r="G570" s="26" t="s">
        <v>56</v>
      </c>
      <c r="H570" s="26" t="s">
        <v>1556</v>
      </c>
      <c r="J570" s="22">
        <v>200</v>
      </c>
      <c r="L570" s="28" t="s">
        <v>58</v>
      </c>
      <c r="M570" s="22" t="s">
        <v>59</v>
      </c>
      <c r="N570" s="22" t="s">
        <v>1557</v>
      </c>
      <c r="O570" s="22" t="s">
        <v>60</v>
      </c>
      <c r="P570" s="22" t="s">
        <v>92</v>
      </c>
      <c r="R570" s="23" t="s">
        <v>1541</v>
      </c>
      <c r="V570" s="25" t="s">
        <v>62</v>
      </c>
      <c r="Z570" s="83" t="s">
        <v>63</v>
      </c>
      <c r="AA570" s="6">
        <v>6</v>
      </c>
      <c r="AB570" s="6">
        <v>0</v>
      </c>
      <c r="BQ570" s="6" t="s">
        <v>238</v>
      </c>
      <c r="BR570" s="5" t="s">
        <v>1518</v>
      </c>
    </row>
    <row r="571" spans="1:70" x14ac:dyDescent="0.25">
      <c r="A571" s="91">
        <v>566</v>
      </c>
      <c r="B571" s="233" t="s">
        <v>1559</v>
      </c>
      <c r="C571" s="233" t="s">
        <v>1548</v>
      </c>
      <c r="D571" s="233" t="s">
        <v>1560</v>
      </c>
      <c r="E571" s="3" t="s">
        <v>1516</v>
      </c>
      <c r="F571" s="26" t="s">
        <v>103</v>
      </c>
      <c r="G571" s="26" t="s">
        <v>56</v>
      </c>
      <c r="H571" s="26" t="s">
        <v>1561</v>
      </c>
      <c r="J571" s="22">
        <v>400</v>
      </c>
      <c r="L571" s="28" t="s">
        <v>58</v>
      </c>
      <c r="M571" s="22" t="s">
        <v>59</v>
      </c>
      <c r="N571" s="22">
        <v>0</v>
      </c>
      <c r="O571" s="22" t="s">
        <v>60</v>
      </c>
      <c r="P571" s="22" t="s">
        <v>79</v>
      </c>
      <c r="R571" s="23" t="s">
        <v>1541</v>
      </c>
      <c r="V571" s="25" t="s">
        <v>502</v>
      </c>
      <c r="Y571" s="25" t="s">
        <v>1551</v>
      </c>
      <c r="Z571" s="83" t="s">
        <v>63</v>
      </c>
      <c r="AA571" s="6">
        <v>14</v>
      </c>
      <c r="AB571" s="6">
        <v>14</v>
      </c>
      <c r="BQ571" s="6" t="s">
        <v>238</v>
      </c>
      <c r="BR571" s="5" t="s">
        <v>1518</v>
      </c>
    </row>
    <row r="572" spans="1:70" x14ac:dyDescent="0.25">
      <c r="A572" s="91">
        <v>567</v>
      </c>
      <c r="B572" s="233" t="s">
        <v>1559</v>
      </c>
      <c r="C572" s="233" t="s">
        <v>1548</v>
      </c>
      <c r="D572" s="233" t="s">
        <v>1562</v>
      </c>
      <c r="E572" s="3" t="s">
        <v>1516</v>
      </c>
      <c r="F572" s="26" t="s">
        <v>103</v>
      </c>
      <c r="G572" s="26" t="s">
        <v>56</v>
      </c>
      <c r="H572" s="26" t="s">
        <v>1561</v>
      </c>
      <c r="J572" s="22">
        <v>400</v>
      </c>
      <c r="L572" s="28" t="s">
        <v>58</v>
      </c>
      <c r="M572" s="22" t="s">
        <v>59</v>
      </c>
      <c r="N572" s="22">
        <v>0</v>
      </c>
      <c r="O572" s="22" t="s">
        <v>60</v>
      </c>
      <c r="P572" s="22" t="s">
        <v>79</v>
      </c>
      <c r="R572" s="23" t="s">
        <v>1541</v>
      </c>
      <c r="V572" s="25" t="s">
        <v>502</v>
      </c>
      <c r="Y572" s="25" t="s">
        <v>1551</v>
      </c>
      <c r="Z572" s="83" t="s">
        <v>63</v>
      </c>
      <c r="AA572" s="6">
        <v>15</v>
      </c>
      <c r="AB572" s="6">
        <v>0</v>
      </c>
      <c r="BQ572" s="6" t="s">
        <v>238</v>
      </c>
      <c r="BR572" s="5" t="s">
        <v>1518</v>
      </c>
    </row>
    <row r="573" spans="1:70" x14ac:dyDescent="0.25">
      <c r="A573" s="91">
        <v>568</v>
      </c>
      <c r="B573" s="233" t="s">
        <v>1563</v>
      </c>
      <c r="C573" s="233" t="s">
        <v>1548</v>
      </c>
      <c r="D573" s="233" t="s">
        <v>1564</v>
      </c>
      <c r="E573" s="3" t="s">
        <v>1516</v>
      </c>
      <c r="F573" s="26" t="s">
        <v>103</v>
      </c>
      <c r="G573" s="26" t="s">
        <v>56</v>
      </c>
      <c r="H573" s="26" t="s">
        <v>1565</v>
      </c>
      <c r="J573" s="22">
        <v>400</v>
      </c>
      <c r="L573" s="28" t="s">
        <v>58</v>
      </c>
      <c r="M573" s="22" t="s">
        <v>59</v>
      </c>
      <c r="N573" s="22">
        <v>0</v>
      </c>
      <c r="O573" s="22" t="s">
        <v>60</v>
      </c>
      <c r="P573" s="22" t="s">
        <v>79</v>
      </c>
      <c r="R573" s="23" t="s">
        <v>1541</v>
      </c>
      <c r="V573" s="25" t="s">
        <v>502</v>
      </c>
      <c r="Y573" s="25" t="s">
        <v>1566</v>
      </c>
      <c r="Z573" s="83" t="s">
        <v>63</v>
      </c>
      <c r="AA573" s="6">
        <v>16</v>
      </c>
      <c r="BQ573" s="6" t="s">
        <v>238</v>
      </c>
      <c r="BR573" s="5" t="s">
        <v>1518</v>
      </c>
    </row>
    <row r="574" spans="1:70" x14ac:dyDescent="0.25">
      <c r="A574" s="91">
        <v>569</v>
      </c>
      <c r="B574" s="233" t="s">
        <v>1567</v>
      </c>
      <c r="C574" s="233" t="s">
        <v>1548</v>
      </c>
      <c r="D574" s="233" t="s">
        <v>1568</v>
      </c>
      <c r="E574" s="3" t="s">
        <v>1516</v>
      </c>
      <c r="F574" s="26" t="s">
        <v>103</v>
      </c>
      <c r="G574" s="26" t="s">
        <v>56</v>
      </c>
      <c r="H574" s="26" t="s">
        <v>1569</v>
      </c>
      <c r="J574" s="22">
        <v>400</v>
      </c>
      <c r="L574" s="28" t="s">
        <v>58</v>
      </c>
      <c r="M574" s="22" t="s">
        <v>59</v>
      </c>
      <c r="N574" s="22">
        <v>0</v>
      </c>
      <c r="O574" s="22" t="s">
        <v>60</v>
      </c>
      <c r="P574" s="22" t="s">
        <v>79</v>
      </c>
      <c r="R574" s="23" t="s">
        <v>1541</v>
      </c>
      <c r="V574" s="25" t="s">
        <v>62</v>
      </c>
      <c r="Z574" s="83" t="s">
        <v>63</v>
      </c>
      <c r="AA574" s="6">
        <v>32</v>
      </c>
      <c r="AB574" s="6">
        <v>0</v>
      </c>
      <c r="BQ574" s="6" t="s">
        <v>238</v>
      </c>
      <c r="BR574" s="5" t="s">
        <v>1518</v>
      </c>
    </row>
    <row r="575" spans="1:70" x14ac:dyDescent="0.25">
      <c r="A575" s="91">
        <v>570</v>
      </c>
      <c r="B575" s="233" t="s">
        <v>1570</v>
      </c>
      <c r="C575" s="233" t="s">
        <v>1571</v>
      </c>
      <c r="D575" s="233" t="s">
        <v>1572</v>
      </c>
      <c r="E575" s="3" t="s">
        <v>1276</v>
      </c>
      <c r="F575" s="26" t="s">
        <v>103</v>
      </c>
      <c r="G575" s="26" t="s">
        <v>56</v>
      </c>
      <c r="H575" s="26" t="s">
        <v>619</v>
      </c>
      <c r="J575" s="22">
        <v>100</v>
      </c>
      <c r="L575" s="28" t="s">
        <v>58</v>
      </c>
      <c r="M575" s="22" t="s">
        <v>59</v>
      </c>
      <c r="N575" s="22">
        <v>0</v>
      </c>
      <c r="O575" s="22" t="s">
        <v>60</v>
      </c>
      <c r="P575" s="22" t="s">
        <v>79</v>
      </c>
      <c r="V575" s="25" t="s">
        <v>502</v>
      </c>
      <c r="Z575" s="83" t="s">
        <v>63</v>
      </c>
      <c r="AA575" s="6">
        <v>10</v>
      </c>
      <c r="AB575" s="6">
        <v>0</v>
      </c>
      <c r="AC575" s="5">
        <v>35</v>
      </c>
      <c r="AD575" s="5" t="s">
        <v>80</v>
      </c>
      <c r="AI575" s="5">
        <v>25</v>
      </c>
      <c r="AJ575" s="5">
        <v>43</v>
      </c>
      <c r="AK575" s="6">
        <v>75.3</v>
      </c>
      <c r="AL575" s="6" t="s">
        <v>81</v>
      </c>
      <c r="AM575" s="6" t="s">
        <v>118</v>
      </c>
      <c r="AQ575" s="6">
        <v>64</v>
      </c>
      <c r="AR575" s="6">
        <v>87</v>
      </c>
      <c r="BQ575" s="6" t="s">
        <v>238</v>
      </c>
      <c r="BR575" s="5" t="s">
        <v>1573</v>
      </c>
    </row>
    <row r="576" spans="1:70" x14ac:dyDescent="0.25">
      <c r="A576" s="91">
        <v>571</v>
      </c>
      <c r="B576" s="233" t="s">
        <v>1570</v>
      </c>
      <c r="C576" s="233" t="s">
        <v>1571</v>
      </c>
      <c r="D576" s="233" t="s">
        <v>1574</v>
      </c>
      <c r="E576" s="3" t="s">
        <v>1276</v>
      </c>
      <c r="F576" s="26" t="s">
        <v>103</v>
      </c>
      <c r="G576" s="26" t="s">
        <v>56</v>
      </c>
      <c r="H576" s="26" t="s">
        <v>619</v>
      </c>
      <c r="J576" s="22">
        <v>100</v>
      </c>
      <c r="L576" s="28" t="s">
        <v>58</v>
      </c>
      <c r="M576" s="22" t="s">
        <v>59</v>
      </c>
      <c r="N576" s="22">
        <v>144</v>
      </c>
      <c r="O576" s="22" t="s">
        <v>60</v>
      </c>
      <c r="P576" s="22" t="s">
        <v>79</v>
      </c>
      <c r="V576" s="25" t="s">
        <v>502</v>
      </c>
      <c r="Z576" s="83" t="s">
        <v>63</v>
      </c>
      <c r="AA576" s="6">
        <v>10</v>
      </c>
      <c r="AB576" s="6">
        <v>0</v>
      </c>
      <c r="AC576" s="5">
        <v>35</v>
      </c>
      <c r="AD576" s="5" t="s">
        <v>80</v>
      </c>
      <c r="AI576" s="5">
        <v>25</v>
      </c>
      <c r="AJ576" s="5">
        <v>43</v>
      </c>
      <c r="AK576" s="6">
        <v>75.3</v>
      </c>
      <c r="AL576" s="6" t="s">
        <v>81</v>
      </c>
      <c r="AM576" s="6" t="s">
        <v>118</v>
      </c>
      <c r="AQ576" s="6">
        <v>64</v>
      </c>
      <c r="AR576" s="6">
        <v>87</v>
      </c>
      <c r="BQ576" s="6" t="s">
        <v>238</v>
      </c>
      <c r="BR576" s="5" t="s">
        <v>1573</v>
      </c>
    </row>
    <row r="577" spans="1:70" x14ac:dyDescent="0.25">
      <c r="A577" s="91">
        <v>572</v>
      </c>
      <c r="B577" s="233" t="s">
        <v>1575</v>
      </c>
      <c r="C577" s="233" t="s">
        <v>1576</v>
      </c>
      <c r="D577" s="233" t="s">
        <v>1577</v>
      </c>
      <c r="E577" s="3" t="s">
        <v>1276</v>
      </c>
      <c r="F577" s="26" t="s">
        <v>103</v>
      </c>
      <c r="G577" s="26" t="s">
        <v>56</v>
      </c>
      <c r="H577" s="26" t="s">
        <v>619</v>
      </c>
      <c r="J577" s="22">
        <v>400</v>
      </c>
      <c r="L577" s="28" t="s">
        <v>58</v>
      </c>
      <c r="M577" s="22" t="s">
        <v>59</v>
      </c>
      <c r="N577" s="22" t="s">
        <v>1578</v>
      </c>
      <c r="O577" s="22" t="s">
        <v>60</v>
      </c>
      <c r="P577" s="22" t="s">
        <v>92</v>
      </c>
      <c r="V577" s="25" t="s">
        <v>1579</v>
      </c>
      <c r="W577" s="65">
        <v>1</v>
      </c>
      <c r="X577" s="106">
        <v>2</v>
      </c>
      <c r="Y577" s="25" t="s">
        <v>1580</v>
      </c>
      <c r="Z577" s="83" t="s">
        <v>63</v>
      </c>
      <c r="AA577" s="6">
        <v>20</v>
      </c>
      <c r="AB577" s="6">
        <v>13</v>
      </c>
      <c r="AC577" s="5">
        <v>28.6</v>
      </c>
      <c r="AD577" s="5" t="s">
        <v>80</v>
      </c>
      <c r="AE577" s="5" t="s">
        <v>116</v>
      </c>
      <c r="AK577" s="6">
        <v>68.2</v>
      </c>
      <c r="AL577" s="6" t="s">
        <v>81</v>
      </c>
      <c r="AM577" s="6" t="s">
        <v>118</v>
      </c>
      <c r="BQ577" s="6" t="s">
        <v>238</v>
      </c>
      <c r="BR577" s="5" t="s">
        <v>1518</v>
      </c>
    </row>
    <row r="578" spans="1:70" x14ac:dyDescent="0.25">
      <c r="A578" s="91">
        <v>573</v>
      </c>
      <c r="B578" s="233" t="s">
        <v>1575</v>
      </c>
      <c r="C578" s="233" t="s">
        <v>1576</v>
      </c>
      <c r="D578" s="233" t="s">
        <v>1581</v>
      </c>
      <c r="E578" s="3" t="s">
        <v>1276</v>
      </c>
      <c r="F578" s="26" t="s">
        <v>103</v>
      </c>
      <c r="G578" s="26" t="s">
        <v>56</v>
      </c>
      <c r="H578" s="26" t="s">
        <v>619</v>
      </c>
      <c r="J578" s="22">
        <v>400</v>
      </c>
      <c r="L578" s="28" t="s">
        <v>58</v>
      </c>
      <c r="M578" s="22" t="s">
        <v>59</v>
      </c>
      <c r="N578" s="22" t="s">
        <v>1582</v>
      </c>
      <c r="O578" s="22" t="s">
        <v>60</v>
      </c>
      <c r="P578" s="22" t="s">
        <v>92</v>
      </c>
      <c r="V578" s="25" t="s">
        <v>1579</v>
      </c>
      <c r="W578" s="65">
        <v>1</v>
      </c>
      <c r="X578" s="106">
        <v>2</v>
      </c>
      <c r="Y578" s="25" t="s">
        <v>1580</v>
      </c>
      <c r="Z578" s="83" t="s">
        <v>63</v>
      </c>
      <c r="AA578" s="6">
        <v>19</v>
      </c>
      <c r="AB578" s="6">
        <v>13</v>
      </c>
      <c r="AC578" s="5">
        <v>28.6</v>
      </c>
      <c r="AD578" s="5" t="s">
        <v>80</v>
      </c>
      <c r="AE578" s="5" t="s">
        <v>116</v>
      </c>
      <c r="AK578" s="6">
        <v>68.2</v>
      </c>
      <c r="AL578" s="6" t="s">
        <v>81</v>
      </c>
      <c r="AM578" s="6" t="s">
        <v>118</v>
      </c>
      <c r="BQ578" s="6" t="s">
        <v>238</v>
      </c>
      <c r="BR578" s="5" t="s">
        <v>1583</v>
      </c>
    </row>
    <row r="579" spans="1:70" x14ac:dyDescent="0.25">
      <c r="A579" s="91">
        <v>574</v>
      </c>
      <c r="B579" s="233" t="s">
        <v>1584</v>
      </c>
      <c r="C579" s="233" t="s">
        <v>1585</v>
      </c>
      <c r="D579" s="233" t="s">
        <v>1586</v>
      </c>
      <c r="E579" s="3" t="s">
        <v>1276</v>
      </c>
      <c r="F579" s="26" t="s">
        <v>103</v>
      </c>
      <c r="G579" s="26" t="s">
        <v>56</v>
      </c>
      <c r="H579" s="26" t="s">
        <v>57</v>
      </c>
      <c r="J579" s="22">
        <v>1200</v>
      </c>
      <c r="L579" s="28" t="s">
        <v>58</v>
      </c>
      <c r="M579" s="22" t="s">
        <v>59</v>
      </c>
      <c r="N579" s="22">
        <v>0</v>
      </c>
      <c r="O579" s="22" t="s">
        <v>60</v>
      </c>
      <c r="P579" s="22" t="s">
        <v>79</v>
      </c>
      <c r="V579" s="25" t="s">
        <v>502</v>
      </c>
      <c r="Y579" s="25" t="s">
        <v>1587</v>
      </c>
      <c r="Z579" s="83" t="s">
        <v>63</v>
      </c>
      <c r="AA579" s="6">
        <v>14</v>
      </c>
      <c r="AC579" s="5">
        <v>39.1</v>
      </c>
      <c r="AD579" s="5" t="s">
        <v>80</v>
      </c>
      <c r="AE579" s="5" t="s">
        <v>116</v>
      </c>
      <c r="AI579" s="5">
        <v>21</v>
      </c>
      <c r="AJ579" s="5">
        <v>55</v>
      </c>
      <c r="AK579" s="6">
        <v>73.5</v>
      </c>
      <c r="AL579" s="6" t="s">
        <v>81</v>
      </c>
      <c r="AM579" s="6" t="s">
        <v>118</v>
      </c>
      <c r="AQ579" s="6">
        <v>59</v>
      </c>
      <c r="AR579" s="6">
        <v>94</v>
      </c>
      <c r="BQ579" s="6" t="s">
        <v>238</v>
      </c>
      <c r="BR579" s="5" t="s">
        <v>1588</v>
      </c>
    </row>
    <row r="580" spans="1:70" x14ac:dyDescent="0.25">
      <c r="A580" s="91">
        <v>575</v>
      </c>
      <c r="B580" s="233" t="s">
        <v>1584</v>
      </c>
      <c r="C580" s="233" t="s">
        <v>1585</v>
      </c>
      <c r="D580" s="233" t="s">
        <v>1589</v>
      </c>
      <c r="E580" s="3" t="s">
        <v>1276</v>
      </c>
      <c r="F580" s="26" t="s">
        <v>103</v>
      </c>
      <c r="G580" s="26" t="s">
        <v>56</v>
      </c>
      <c r="H580" s="26" t="s">
        <v>57</v>
      </c>
      <c r="J580" s="22">
        <v>1200</v>
      </c>
      <c r="L580" s="28" t="s">
        <v>58</v>
      </c>
      <c r="M580" s="22" t="s">
        <v>59</v>
      </c>
      <c r="N580" s="22">
        <v>144</v>
      </c>
      <c r="O580" s="22" t="s">
        <v>60</v>
      </c>
      <c r="P580" s="22" t="s">
        <v>79</v>
      </c>
      <c r="V580" s="25" t="s">
        <v>502</v>
      </c>
      <c r="Y580" s="25" t="s">
        <v>1587</v>
      </c>
      <c r="Z580" s="83" t="s">
        <v>63</v>
      </c>
      <c r="AA580" s="6">
        <v>12</v>
      </c>
      <c r="AC580" s="5">
        <v>39.1</v>
      </c>
      <c r="AD580" s="5" t="s">
        <v>80</v>
      </c>
      <c r="AE580" s="5" t="s">
        <v>116</v>
      </c>
      <c r="AI580" s="5">
        <v>21</v>
      </c>
      <c r="AJ580" s="5">
        <v>55</v>
      </c>
      <c r="AK580" s="6">
        <v>73.5</v>
      </c>
      <c r="AL580" s="6" t="s">
        <v>81</v>
      </c>
      <c r="AM580" s="6" t="s">
        <v>118</v>
      </c>
      <c r="AQ580" s="6">
        <v>59</v>
      </c>
      <c r="AR580" s="6">
        <v>94</v>
      </c>
      <c r="BQ580" s="6" t="s">
        <v>238</v>
      </c>
      <c r="BR580" s="5" t="s">
        <v>1590</v>
      </c>
    </row>
    <row r="581" spans="1:70" x14ac:dyDescent="0.25">
      <c r="A581" s="91">
        <v>576</v>
      </c>
      <c r="B581" s="233" t="s">
        <v>1591</v>
      </c>
      <c r="C581" s="233" t="s">
        <v>1592</v>
      </c>
      <c r="D581" s="233" t="s">
        <v>1593</v>
      </c>
      <c r="E581" s="3" t="s">
        <v>1516</v>
      </c>
      <c r="F581" s="26" t="s">
        <v>103</v>
      </c>
      <c r="G581" s="26" t="s">
        <v>56</v>
      </c>
      <c r="H581" s="26" t="s">
        <v>619</v>
      </c>
      <c r="J581" s="22">
        <v>300</v>
      </c>
      <c r="L581" s="28" t="s">
        <v>58</v>
      </c>
      <c r="M581" s="22" t="s">
        <v>59</v>
      </c>
      <c r="N581" s="22" t="s">
        <v>1594</v>
      </c>
      <c r="O581" s="22" t="s">
        <v>60</v>
      </c>
      <c r="P581" s="22" t="s">
        <v>92</v>
      </c>
      <c r="R581" s="23" t="s">
        <v>1530</v>
      </c>
      <c r="V581" s="25" t="s">
        <v>502</v>
      </c>
      <c r="Y581" s="25" t="s">
        <v>1595</v>
      </c>
      <c r="Z581" s="83" t="s">
        <v>63</v>
      </c>
      <c r="AA581" s="6">
        <v>22</v>
      </c>
      <c r="AB581" s="6">
        <v>6</v>
      </c>
      <c r="AC581" s="5">
        <v>32</v>
      </c>
      <c r="AD581" s="5" t="s">
        <v>80</v>
      </c>
      <c r="AE581" s="5" t="s">
        <v>116</v>
      </c>
      <c r="AK581" s="6">
        <v>77.3</v>
      </c>
      <c r="AL581" s="6" t="s">
        <v>81</v>
      </c>
      <c r="AM581" s="6" t="s">
        <v>118</v>
      </c>
      <c r="BA581" s="6">
        <v>26.6</v>
      </c>
      <c r="BB581" s="6" t="s">
        <v>533</v>
      </c>
      <c r="BC581" s="6" t="s">
        <v>118</v>
      </c>
      <c r="BQ581" s="6" t="s">
        <v>238</v>
      </c>
      <c r="BR581" s="5" t="s">
        <v>1596</v>
      </c>
    </row>
    <row r="582" spans="1:70" x14ac:dyDescent="0.25">
      <c r="A582" s="91">
        <v>577</v>
      </c>
      <c r="B582" s="233" t="s">
        <v>1591</v>
      </c>
      <c r="C582" s="233" t="s">
        <v>1592</v>
      </c>
      <c r="D582" s="233" t="s">
        <v>1597</v>
      </c>
      <c r="E582" s="3" t="s">
        <v>1516</v>
      </c>
      <c r="F582" s="26" t="s">
        <v>103</v>
      </c>
      <c r="G582" s="26" t="s">
        <v>56</v>
      </c>
      <c r="H582" s="26" t="s">
        <v>619</v>
      </c>
      <c r="J582" s="22">
        <v>300</v>
      </c>
      <c r="L582" s="28" t="s">
        <v>58</v>
      </c>
      <c r="M582" s="22" t="s">
        <v>59</v>
      </c>
      <c r="N582" s="22" t="s">
        <v>1598</v>
      </c>
      <c r="O582" s="22" t="s">
        <v>60</v>
      </c>
      <c r="P582" s="22" t="s">
        <v>92</v>
      </c>
      <c r="R582" s="23" t="s">
        <v>1530</v>
      </c>
      <c r="V582" s="25" t="s">
        <v>502</v>
      </c>
      <c r="Y582" s="25" t="s">
        <v>1595</v>
      </c>
      <c r="Z582" s="83" t="s">
        <v>63</v>
      </c>
      <c r="AA582" s="6">
        <v>19</v>
      </c>
      <c r="AB582" s="6">
        <v>6</v>
      </c>
      <c r="AC582" s="5">
        <v>32</v>
      </c>
      <c r="AD582" s="5" t="s">
        <v>80</v>
      </c>
      <c r="AE582" s="5" t="s">
        <v>116</v>
      </c>
      <c r="AK582" s="6">
        <v>77.3</v>
      </c>
      <c r="AL582" s="6" t="s">
        <v>81</v>
      </c>
      <c r="AM582" s="6" t="s">
        <v>118</v>
      </c>
      <c r="BA582" s="6">
        <v>26.6</v>
      </c>
      <c r="BB582" s="6" t="s">
        <v>533</v>
      </c>
      <c r="BC582" s="6" t="s">
        <v>118</v>
      </c>
      <c r="BQ582" s="6" t="s">
        <v>238</v>
      </c>
      <c r="BR582" s="5" t="s">
        <v>1599</v>
      </c>
    </row>
    <row r="583" spans="1:70" x14ac:dyDescent="0.25">
      <c r="A583" s="91">
        <v>578</v>
      </c>
      <c r="B583" s="233" t="s">
        <v>1591</v>
      </c>
      <c r="C583" s="233" t="s">
        <v>1592</v>
      </c>
      <c r="D583" s="233" t="s">
        <v>1600</v>
      </c>
      <c r="E583" s="3" t="s">
        <v>1276</v>
      </c>
      <c r="F583" s="26" t="s">
        <v>103</v>
      </c>
      <c r="G583" s="26" t="s">
        <v>56</v>
      </c>
      <c r="H583" s="26" t="s">
        <v>624</v>
      </c>
      <c r="J583" s="22">
        <v>400</v>
      </c>
      <c r="L583" s="28" t="s">
        <v>58</v>
      </c>
      <c r="M583" s="22" t="s">
        <v>59</v>
      </c>
      <c r="N583" s="22" t="s">
        <v>1601</v>
      </c>
      <c r="O583" s="22" t="s">
        <v>60</v>
      </c>
      <c r="P583" s="22" t="s">
        <v>92</v>
      </c>
      <c r="R583" s="23" t="s">
        <v>1602</v>
      </c>
      <c r="V583" s="25" t="s">
        <v>502</v>
      </c>
      <c r="Y583" s="25" t="s">
        <v>1595</v>
      </c>
      <c r="Z583" s="83" t="s">
        <v>63</v>
      </c>
      <c r="AA583" s="6">
        <v>22</v>
      </c>
      <c r="AB583" s="6">
        <v>6</v>
      </c>
      <c r="AC583" s="5">
        <v>32</v>
      </c>
      <c r="AD583" s="5" t="s">
        <v>80</v>
      </c>
      <c r="AE583" s="5" t="s">
        <v>116</v>
      </c>
      <c r="AK583" s="6">
        <v>77.3</v>
      </c>
      <c r="AL583" s="6" t="s">
        <v>81</v>
      </c>
      <c r="AM583" s="6" t="s">
        <v>118</v>
      </c>
      <c r="BA583" s="6">
        <v>26.6</v>
      </c>
      <c r="BB583" s="6" t="s">
        <v>533</v>
      </c>
      <c r="BC583" s="6" t="s">
        <v>118</v>
      </c>
      <c r="BQ583" s="6" t="s">
        <v>238</v>
      </c>
      <c r="BR583" s="5" t="s">
        <v>1596</v>
      </c>
    </row>
    <row r="584" spans="1:70" x14ac:dyDescent="0.25">
      <c r="A584" s="91">
        <v>579</v>
      </c>
      <c r="B584" s="233" t="s">
        <v>1591</v>
      </c>
      <c r="C584" s="233" t="s">
        <v>1592</v>
      </c>
      <c r="D584" s="233" t="s">
        <v>1603</v>
      </c>
      <c r="E584" s="3" t="s">
        <v>1276</v>
      </c>
      <c r="F584" s="26" t="s">
        <v>103</v>
      </c>
      <c r="G584" s="26" t="s">
        <v>56</v>
      </c>
      <c r="H584" s="26" t="s">
        <v>624</v>
      </c>
      <c r="J584" s="22">
        <v>400</v>
      </c>
      <c r="L584" s="28" t="s">
        <v>58</v>
      </c>
      <c r="M584" s="22" t="s">
        <v>59</v>
      </c>
      <c r="N584" s="22" t="s">
        <v>1598</v>
      </c>
      <c r="O584" s="22" t="s">
        <v>60</v>
      </c>
      <c r="P584" s="22" t="s">
        <v>92</v>
      </c>
      <c r="R584" s="23" t="s">
        <v>1602</v>
      </c>
      <c r="V584" s="25" t="s">
        <v>502</v>
      </c>
      <c r="Y584" s="25" t="s">
        <v>1595</v>
      </c>
      <c r="Z584" s="83" t="s">
        <v>63</v>
      </c>
      <c r="AA584" s="6">
        <v>19</v>
      </c>
      <c r="AB584" s="6">
        <v>6</v>
      </c>
      <c r="AC584" s="5">
        <v>32</v>
      </c>
      <c r="AD584" s="5" t="s">
        <v>80</v>
      </c>
      <c r="AE584" s="5" t="s">
        <v>116</v>
      </c>
      <c r="AK584" s="6">
        <v>77.3</v>
      </c>
      <c r="AL584" s="6" t="s">
        <v>81</v>
      </c>
      <c r="AM584" s="6" t="s">
        <v>118</v>
      </c>
      <c r="BA584" s="6">
        <v>26.6</v>
      </c>
      <c r="BB584" s="6" t="s">
        <v>533</v>
      </c>
      <c r="BC584" s="6" t="s">
        <v>118</v>
      </c>
      <c r="BQ584" s="6" t="s">
        <v>238</v>
      </c>
      <c r="BR584" s="5" t="s">
        <v>1599</v>
      </c>
    </row>
    <row r="585" spans="1:70" x14ac:dyDescent="0.25">
      <c r="A585" s="91">
        <v>580</v>
      </c>
      <c r="B585" s="233" t="s">
        <v>1604</v>
      </c>
      <c r="C585" s="233" t="s">
        <v>1605</v>
      </c>
      <c r="D585" s="233" t="s">
        <v>1606</v>
      </c>
      <c r="E585" s="3" t="s">
        <v>1516</v>
      </c>
      <c r="F585" s="26" t="s">
        <v>103</v>
      </c>
      <c r="G585" s="26" t="s">
        <v>56</v>
      </c>
      <c r="H585" s="26" t="s">
        <v>57</v>
      </c>
      <c r="J585" s="22">
        <v>300</v>
      </c>
      <c r="L585" s="28" t="s">
        <v>58</v>
      </c>
      <c r="M585" s="22" t="s">
        <v>59</v>
      </c>
      <c r="N585" s="22" t="s">
        <v>1578</v>
      </c>
      <c r="O585" s="22" t="s">
        <v>60</v>
      </c>
      <c r="P585" s="22" t="s">
        <v>92</v>
      </c>
      <c r="R585" s="23" t="s">
        <v>1607</v>
      </c>
      <c r="V585" s="25" t="s">
        <v>502</v>
      </c>
      <c r="Y585" s="25" t="s">
        <v>1608</v>
      </c>
      <c r="Z585" s="83" t="s">
        <v>63</v>
      </c>
      <c r="AA585" s="6">
        <v>10</v>
      </c>
      <c r="AB585" s="6">
        <v>5</v>
      </c>
      <c r="AC585" s="5">
        <v>34</v>
      </c>
      <c r="AD585" s="5" t="s">
        <v>80</v>
      </c>
      <c r="AI585" s="5">
        <v>23</v>
      </c>
      <c r="AJ585" s="5">
        <v>48</v>
      </c>
      <c r="AK585" s="6">
        <v>78</v>
      </c>
      <c r="AL585" s="6" t="s">
        <v>81</v>
      </c>
      <c r="AQ585" s="6">
        <v>55</v>
      </c>
      <c r="AR585" s="6">
        <v>109</v>
      </c>
      <c r="BQ585" s="6" t="s">
        <v>238</v>
      </c>
      <c r="BR585" s="5" t="s">
        <v>1609</v>
      </c>
    </row>
    <row r="586" spans="1:70" x14ac:dyDescent="0.25">
      <c r="A586" s="91">
        <v>581</v>
      </c>
      <c r="B586" s="233" t="s">
        <v>1610</v>
      </c>
      <c r="C586" s="233" t="s">
        <v>1611</v>
      </c>
      <c r="D586" s="233" t="s">
        <v>1612</v>
      </c>
      <c r="E586" s="3" t="s">
        <v>1516</v>
      </c>
      <c r="F586" s="26" t="s">
        <v>103</v>
      </c>
      <c r="G586" s="26" t="s">
        <v>56</v>
      </c>
      <c r="H586" s="26" t="s">
        <v>1613</v>
      </c>
      <c r="J586" s="22">
        <v>200</v>
      </c>
      <c r="L586" s="28" t="s">
        <v>58</v>
      </c>
      <c r="M586" s="22" t="s">
        <v>59</v>
      </c>
      <c r="N586" s="22" t="s">
        <v>1236</v>
      </c>
      <c r="O586" s="22" t="s">
        <v>60</v>
      </c>
      <c r="P586" s="22" t="s">
        <v>92</v>
      </c>
      <c r="R586" s="23" t="s">
        <v>1614</v>
      </c>
      <c r="V586" s="25" t="s">
        <v>502</v>
      </c>
      <c r="Y586" s="25" t="s">
        <v>1615</v>
      </c>
      <c r="Z586" s="83" t="s">
        <v>63</v>
      </c>
      <c r="AA586" s="6">
        <v>8</v>
      </c>
      <c r="AB586" s="6">
        <v>0</v>
      </c>
      <c r="BQ586" s="6" t="s">
        <v>238</v>
      </c>
    </row>
    <row r="587" spans="1:70" x14ac:dyDescent="0.25">
      <c r="A587" s="91">
        <v>582</v>
      </c>
      <c r="B587" s="233" t="s">
        <v>1610</v>
      </c>
      <c r="C587" s="233" t="s">
        <v>1611</v>
      </c>
      <c r="D587" s="233" t="s">
        <v>1616</v>
      </c>
      <c r="E587" s="3" t="s">
        <v>1516</v>
      </c>
      <c r="F587" s="26" t="s">
        <v>103</v>
      </c>
      <c r="G587" s="26" t="s">
        <v>56</v>
      </c>
      <c r="H587" s="26" t="s">
        <v>1613</v>
      </c>
      <c r="J587" s="22">
        <v>200</v>
      </c>
      <c r="L587" s="28" t="s">
        <v>58</v>
      </c>
      <c r="M587" s="22" t="s">
        <v>59</v>
      </c>
      <c r="N587" s="22" t="s">
        <v>1236</v>
      </c>
      <c r="O587" s="22" t="s">
        <v>60</v>
      </c>
      <c r="P587" s="22" t="s">
        <v>92</v>
      </c>
      <c r="R587" s="23" t="s">
        <v>1614</v>
      </c>
      <c r="V587" s="25" t="s">
        <v>502</v>
      </c>
      <c r="Y587" s="25" t="s">
        <v>1615</v>
      </c>
      <c r="Z587" s="83" t="s">
        <v>63</v>
      </c>
      <c r="AA587" s="6">
        <v>8</v>
      </c>
      <c r="AB587" s="6">
        <v>0</v>
      </c>
      <c r="BQ587" s="6" t="s">
        <v>238</v>
      </c>
    </row>
    <row r="588" spans="1:70" x14ac:dyDescent="0.25">
      <c r="A588" s="91">
        <v>583</v>
      </c>
      <c r="B588" s="233" t="s">
        <v>1610</v>
      </c>
      <c r="C588" s="233" t="s">
        <v>1611</v>
      </c>
      <c r="D588" s="233" t="s">
        <v>1617</v>
      </c>
      <c r="E588" s="3" t="s">
        <v>1516</v>
      </c>
      <c r="F588" s="26" t="s">
        <v>103</v>
      </c>
      <c r="G588" s="26" t="s">
        <v>56</v>
      </c>
      <c r="H588" s="26" t="s">
        <v>1618</v>
      </c>
      <c r="J588" s="22">
        <v>400</v>
      </c>
      <c r="L588" s="28" t="s">
        <v>58</v>
      </c>
      <c r="M588" s="22" t="s">
        <v>59</v>
      </c>
      <c r="N588" s="22" t="s">
        <v>1236</v>
      </c>
      <c r="O588" s="22" t="s">
        <v>60</v>
      </c>
      <c r="P588" s="22" t="s">
        <v>92</v>
      </c>
      <c r="R588" s="23" t="s">
        <v>1614</v>
      </c>
      <c r="V588" s="25" t="s">
        <v>502</v>
      </c>
      <c r="Y588" s="25" t="s">
        <v>1615</v>
      </c>
      <c r="Z588" s="83" t="s">
        <v>63</v>
      </c>
      <c r="AA588" s="6">
        <v>8</v>
      </c>
      <c r="AB588" s="6">
        <v>0</v>
      </c>
      <c r="BQ588" s="6" t="s">
        <v>238</v>
      </c>
    </row>
    <row r="589" spans="1:70" x14ac:dyDescent="0.25">
      <c r="A589" s="91">
        <v>584</v>
      </c>
      <c r="B589" s="233" t="s">
        <v>1610</v>
      </c>
      <c r="C589" s="233" t="s">
        <v>1611</v>
      </c>
      <c r="D589" s="233" t="s">
        <v>1619</v>
      </c>
      <c r="E589" s="3" t="s">
        <v>1516</v>
      </c>
      <c r="F589" s="26" t="s">
        <v>103</v>
      </c>
      <c r="G589" s="26" t="s">
        <v>56</v>
      </c>
      <c r="H589" s="26" t="s">
        <v>1618</v>
      </c>
      <c r="J589" s="22">
        <v>400</v>
      </c>
      <c r="L589" s="28" t="s">
        <v>58</v>
      </c>
      <c r="M589" s="22" t="s">
        <v>59</v>
      </c>
      <c r="N589" s="22" t="s">
        <v>1236</v>
      </c>
      <c r="O589" s="22" t="s">
        <v>60</v>
      </c>
      <c r="P589" s="22" t="s">
        <v>92</v>
      </c>
      <c r="R589" s="23" t="s">
        <v>1614</v>
      </c>
      <c r="V589" s="25" t="s">
        <v>502</v>
      </c>
      <c r="Y589" s="25" t="s">
        <v>1615</v>
      </c>
      <c r="Z589" s="83" t="s">
        <v>63</v>
      </c>
      <c r="AA589" s="6">
        <v>8</v>
      </c>
      <c r="AB589" s="6">
        <v>0</v>
      </c>
      <c r="BQ589" s="6" t="s">
        <v>238</v>
      </c>
    </row>
    <row r="590" spans="1:70" x14ac:dyDescent="0.25">
      <c r="A590" s="91">
        <v>585</v>
      </c>
      <c r="B590" s="233" t="s">
        <v>1620</v>
      </c>
      <c r="C590" s="233" t="s">
        <v>1611</v>
      </c>
      <c r="D590" s="233" t="s">
        <v>1621</v>
      </c>
      <c r="E590" s="3" t="s">
        <v>1516</v>
      </c>
      <c r="F590" s="26" t="s">
        <v>103</v>
      </c>
      <c r="G590" s="26" t="s">
        <v>56</v>
      </c>
      <c r="H590" s="26" t="s">
        <v>1622</v>
      </c>
      <c r="J590" s="22">
        <v>300</v>
      </c>
      <c r="L590" s="28" t="s">
        <v>58</v>
      </c>
      <c r="M590" s="22" t="s">
        <v>59</v>
      </c>
      <c r="N590" s="22" t="s">
        <v>1623</v>
      </c>
      <c r="O590" s="22" t="s">
        <v>60</v>
      </c>
      <c r="P590" s="22" t="s">
        <v>92</v>
      </c>
      <c r="R590" s="23" t="s">
        <v>1624</v>
      </c>
      <c r="V590" s="25" t="s">
        <v>502</v>
      </c>
      <c r="Y590" s="25" t="s">
        <v>1625</v>
      </c>
      <c r="Z590" s="83" t="s">
        <v>63</v>
      </c>
      <c r="AA590" s="6">
        <v>30</v>
      </c>
      <c r="BQ590" s="6" t="s">
        <v>238</v>
      </c>
    </row>
    <row r="591" spans="1:70" x14ac:dyDescent="0.25">
      <c r="A591" s="91">
        <v>586</v>
      </c>
      <c r="B591" s="233" t="s">
        <v>1626</v>
      </c>
      <c r="C591" s="233" t="s">
        <v>1627</v>
      </c>
      <c r="D591" s="233" t="s">
        <v>1628</v>
      </c>
      <c r="E591" s="3" t="s">
        <v>1516</v>
      </c>
      <c r="F591" s="26" t="s">
        <v>103</v>
      </c>
      <c r="G591" s="26" t="s">
        <v>56</v>
      </c>
      <c r="H591" s="26" t="s">
        <v>1629</v>
      </c>
      <c r="J591" s="22">
        <v>400</v>
      </c>
      <c r="L591" s="28" t="s">
        <v>58</v>
      </c>
      <c r="M591" s="22" t="s">
        <v>59</v>
      </c>
      <c r="N591" s="22" t="s">
        <v>1236</v>
      </c>
      <c r="O591" s="22" t="s">
        <v>60</v>
      </c>
      <c r="P591" s="22" t="s">
        <v>92</v>
      </c>
      <c r="R591" s="23" t="s">
        <v>1630</v>
      </c>
      <c r="V591" s="25" t="s">
        <v>502</v>
      </c>
      <c r="Y591" s="25" t="s">
        <v>1631</v>
      </c>
      <c r="Z591" s="83" t="s">
        <v>63</v>
      </c>
      <c r="AA591" s="6">
        <v>65</v>
      </c>
      <c r="BQ591" s="6" t="s">
        <v>238</v>
      </c>
    </row>
    <row r="592" spans="1:70" x14ac:dyDescent="0.25">
      <c r="A592" s="91">
        <v>587</v>
      </c>
      <c r="B592" s="233" t="s">
        <v>1626</v>
      </c>
      <c r="C592" s="233" t="s">
        <v>1627</v>
      </c>
      <c r="D592" s="233" t="s">
        <v>1632</v>
      </c>
      <c r="E592" s="3" t="s">
        <v>1516</v>
      </c>
      <c r="F592" s="26" t="s">
        <v>103</v>
      </c>
      <c r="G592" s="26" t="s">
        <v>56</v>
      </c>
      <c r="H592" s="26" t="s">
        <v>1629</v>
      </c>
      <c r="J592" s="22">
        <v>800</v>
      </c>
      <c r="L592" s="28" t="s">
        <v>58</v>
      </c>
      <c r="M592" s="22" t="s">
        <v>59</v>
      </c>
      <c r="N592" s="22" t="s">
        <v>1236</v>
      </c>
      <c r="O592" s="22" t="s">
        <v>60</v>
      </c>
      <c r="P592" s="22" t="s">
        <v>92</v>
      </c>
      <c r="R592" s="23" t="s">
        <v>1630</v>
      </c>
      <c r="V592" s="25" t="s">
        <v>502</v>
      </c>
      <c r="Y592" s="25" t="s">
        <v>1631</v>
      </c>
      <c r="Z592" s="83" t="s">
        <v>63</v>
      </c>
      <c r="AA592" s="6">
        <v>66</v>
      </c>
      <c r="BQ592" s="6" t="s">
        <v>238</v>
      </c>
    </row>
    <row r="593" spans="1:44" x14ac:dyDescent="0.25">
      <c r="A593" s="91">
        <v>588</v>
      </c>
      <c r="B593" s="233" t="s">
        <v>1633</v>
      </c>
      <c r="C593" s="233" t="s">
        <v>1634</v>
      </c>
      <c r="D593" s="233" t="s">
        <v>1635</v>
      </c>
      <c r="E593" s="3" t="s">
        <v>657</v>
      </c>
      <c r="F593" s="26" t="s">
        <v>103</v>
      </c>
      <c r="G593" s="26" t="s">
        <v>56</v>
      </c>
      <c r="H593" s="26" t="s">
        <v>354</v>
      </c>
      <c r="J593" s="22">
        <v>250</v>
      </c>
      <c r="L593" s="28" t="s">
        <v>58</v>
      </c>
      <c r="M593" s="22" t="s">
        <v>59</v>
      </c>
      <c r="N593" s="22">
        <v>0</v>
      </c>
      <c r="O593" s="22" t="s">
        <v>60</v>
      </c>
      <c r="P593" s="22" t="s">
        <v>79</v>
      </c>
      <c r="R593" s="23" t="s">
        <v>1636</v>
      </c>
      <c r="T593" s="23">
        <v>50</v>
      </c>
      <c r="V593" s="25" t="s">
        <v>62</v>
      </c>
      <c r="Z593" s="83" t="s">
        <v>63</v>
      </c>
      <c r="AA593" s="6">
        <v>4</v>
      </c>
      <c r="AB593" s="6">
        <v>0</v>
      </c>
      <c r="AD593" s="5" t="s">
        <v>80</v>
      </c>
      <c r="AI593" s="5">
        <v>30</v>
      </c>
      <c r="AJ593" s="5">
        <v>46</v>
      </c>
      <c r="AL593" s="6" t="s">
        <v>81</v>
      </c>
      <c r="AQ593" s="6">
        <v>58</v>
      </c>
      <c r="AR593" s="6">
        <v>65</v>
      </c>
    </row>
    <row r="594" spans="1:44" x14ac:dyDescent="0.25">
      <c r="A594" s="91">
        <v>589</v>
      </c>
      <c r="B594" s="233" t="s">
        <v>1633</v>
      </c>
      <c r="C594" s="233" t="s">
        <v>1634</v>
      </c>
      <c r="D594" s="233" t="s">
        <v>1637</v>
      </c>
      <c r="E594" s="3" t="s">
        <v>657</v>
      </c>
      <c r="F594" s="26" t="s">
        <v>103</v>
      </c>
      <c r="G594" s="26" t="s">
        <v>56</v>
      </c>
      <c r="H594" s="26" t="s">
        <v>354</v>
      </c>
      <c r="J594" s="22">
        <v>250</v>
      </c>
      <c r="L594" s="28" t="s">
        <v>58</v>
      </c>
      <c r="M594" s="22" t="s">
        <v>59</v>
      </c>
      <c r="N594" s="22">
        <v>0</v>
      </c>
      <c r="O594" s="22" t="s">
        <v>60</v>
      </c>
      <c r="P594" s="22" t="s">
        <v>79</v>
      </c>
      <c r="R594" s="23" t="s">
        <v>1636</v>
      </c>
      <c r="T594" s="23">
        <v>200</v>
      </c>
      <c r="V594" s="25" t="s">
        <v>62</v>
      </c>
      <c r="Z594" s="83" t="s">
        <v>63</v>
      </c>
      <c r="AA594" s="6">
        <v>4</v>
      </c>
      <c r="AB594" s="6">
        <v>0</v>
      </c>
      <c r="AD594" s="5" t="s">
        <v>80</v>
      </c>
      <c r="AI594" s="5">
        <v>30</v>
      </c>
      <c r="AJ594" s="5">
        <v>46</v>
      </c>
      <c r="AL594" s="6" t="s">
        <v>81</v>
      </c>
      <c r="AQ594" s="6">
        <v>58</v>
      </c>
      <c r="AR594" s="6">
        <v>65</v>
      </c>
    </row>
    <row r="595" spans="1:44" x14ac:dyDescent="0.25">
      <c r="A595" s="91">
        <v>590</v>
      </c>
      <c r="B595" s="233" t="s">
        <v>1633</v>
      </c>
      <c r="C595" s="233" t="s">
        <v>1634</v>
      </c>
      <c r="D595" s="233" t="s">
        <v>1638</v>
      </c>
      <c r="E595" s="3" t="s">
        <v>657</v>
      </c>
      <c r="F595" s="26" t="s">
        <v>103</v>
      </c>
      <c r="G595" s="26" t="s">
        <v>56</v>
      </c>
      <c r="H595" s="26" t="s">
        <v>354</v>
      </c>
      <c r="J595" s="22">
        <v>250</v>
      </c>
      <c r="L595" s="28" t="s">
        <v>58</v>
      </c>
      <c r="M595" s="22" t="s">
        <v>59</v>
      </c>
      <c r="N595" s="22">
        <v>0</v>
      </c>
      <c r="O595" s="22" t="s">
        <v>60</v>
      </c>
      <c r="P595" s="22" t="s">
        <v>79</v>
      </c>
      <c r="R595" s="23" t="s">
        <v>1636</v>
      </c>
      <c r="T595" s="23">
        <v>500</v>
      </c>
      <c r="V595" s="25" t="s">
        <v>62</v>
      </c>
      <c r="Z595" s="83" t="s">
        <v>63</v>
      </c>
      <c r="AA595" s="6">
        <v>4</v>
      </c>
      <c r="AB595" s="6">
        <v>0</v>
      </c>
      <c r="AD595" s="5" t="s">
        <v>80</v>
      </c>
      <c r="AI595" s="5">
        <v>30</v>
      </c>
      <c r="AJ595" s="5">
        <v>46</v>
      </c>
      <c r="AL595" s="6" t="s">
        <v>81</v>
      </c>
      <c r="AQ595" s="6">
        <v>58</v>
      </c>
      <c r="AR595" s="6">
        <v>65</v>
      </c>
    </row>
    <row r="596" spans="1:44" x14ac:dyDescent="0.25">
      <c r="A596" s="91">
        <v>591</v>
      </c>
      <c r="B596" s="233" t="s">
        <v>1633</v>
      </c>
      <c r="C596" s="233" t="s">
        <v>1634</v>
      </c>
      <c r="D596" s="233" t="s">
        <v>1639</v>
      </c>
      <c r="E596" s="3" t="s">
        <v>657</v>
      </c>
      <c r="F596" s="26" t="s">
        <v>103</v>
      </c>
      <c r="G596" s="26" t="s">
        <v>56</v>
      </c>
      <c r="H596" s="26" t="s">
        <v>354</v>
      </c>
      <c r="J596" s="22">
        <v>250</v>
      </c>
      <c r="L596" s="28" t="s">
        <v>58</v>
      </c>
      <c r="M596" s="22" t="s">
        <v>59</v>
      </c>
      <c r="N596" s="22">
        <v>0</v>
      </c>
      <c r="O596" s="22" t="s">
        <v>60</v>
      </c>
      <c r="P596" s="22" t="s">
        <v>79</v>
      </c>
      <c r="R596" s="23" t="s">
        <v>1636</v>
      </c>
      <c r="T596" s="23">
        <v>50</v>
      </c>
      <c r="V596" s="25" t="s">
        <v>502</v>
      </c>
      <c r="X596" s="106">
        <v>0</v>
      </c>
      <c r="Y596" s="25" t="s">
        <v>1640</v>
      </c>
      <c r="Z596" s="83" t="s">
        <v>63</v>
      </c>
      <c r="AA596" s="6">
        <v>4</v>
      </c>
      <c r="AB596" s="6">
        <v>0</v>
      </c>
      <c r="AD596" s="5" t="s">
        <v>80</v>
      </c>
      <c r="AI596" s="5">
        <v>30</v>
      </c>
      <c r="AJ596" s="5">
        <v>46</v>
      </c>
      <c r="AL596" s="6" t="s">
        <v>81</v>
      </c>
      <c r="AQ596" s="6">
        <v>58</v>
      </c>
      <c r="AR596" s="6">
        <v>65</v>
      </c>
    </row>
  </sheetData>
  <autoFilter ref="A2:BT554"/>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hyperlink ref="C378" r:id="rId358"/>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s>
  <pageMargins left="0.7" right="0.7" top="0.75" bottom="0.75" header="0.3" footer="0.3"/>
  <pageSetup paperSize="9" orientation="portrait" r:id="rId512"/>
  <legacyDrawing r:id="rId513"/>
  <extLst>
    <ext xmlns:x14="http://schemas.microsoft.com/office/spreadsheetml/2009/9/main" uri="{CCE6A557-97BC-4b89-ADB6-D9C93CAAB3DF}">
      <x14:dataValidations xmlns:xm="http://schemas.microsoft.com/office/excel/2006/main" count="1">
        <x14:dataValidation type="list" allowBlank="1" showInputMessage="1" showErrorMessage="1">
          <x14:formula1>
            <xm:f>Lists!$P$3:$P$6</xm:f>
          </x14:formula1>
          <xm:sqref>G295:G318 G1:G261 G354:G386 G388:G550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56"/>
  <sheetViews>
    <sheetView zoomScale="90" zoomScaleNormal="90" workbookViewId="0">
      <pane xSplit="5" ySplit="1" topLeftCell="F439" activePane="bottomRight" state="frozen"/>
      <selection pane="topRight" activeCell="F1" sqref="F1"/>
      <selection pane="bottomLeft" activeCell="A2" sqref="A2"/>
      <selection pane="bottomRight" activeCell="H455" sqref="H455"/>
    </sheetView>
  </sheetViews>
  <sheetFormatPr defaultColWidth="11" defaultRowHeight="13.8" x14ac:dyDescent="0.25"/>
  <cols>
    <col min="1" max="1" width="4.8984375" bestFit="1" customWidth="1"/>
    <col min="2" max="2" width="16.3984375" style="240" customWidth="1"/>
    <col min="3" max="3" width="40.19921875" style="240" customWidth="1"/>
    <col min="4" max="4" width="38" style="240"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1" ht="14.25" x14ac:dyDescent="0.2">
      <c r="A1" s="7" t="s">
        <v>11</v>
      </c>
      <c r="B1" s="239" t="s">
        <v>12</v>
      </c>
      <c r="C1" s="239" t="s">
        <v>13</v>
      </c>
      <c r="D1" s="239" t="s">
        <v>14</v>
      </c>
      <c r="E1" s="100" t="s">
        <v>996</v>
      </c>
      <c r="F1" s="57" t="s">
        <v>997</v>
      </c>
      <c r="G1" s="57" t="s">
        <v>998</v>
      </c>
      <c r="H1" s="57" t="s">
        <v>999</v>
      </c>
      <c r="I1" s="12" t="s">
        <v>1000</v>
      </c>
      <c r="J1" s="12" t="s">
        <v>1001</v>
      </c>
      <c r="K1" s="12" t="s">
        <v>1002</v>
      </c>
      <c r="L1" s="14" t="s">
        <v>1003</v>
      </c>
      <c r="M1" s="14" t="s">
        <v>1004</v>
      </c>
      <c r="N1" s="14" t="s">
        <v>1005</v>
      </c>
      <c r="O1" s="12" t="s">
        <v>1006</v>
      </c>
      <c r="P1" s="44" t="s">
        <v>1007</v>
      </c>
      <c r="Q1" s="44" t="s">
        <v>1008</v>
      </c>
      <c r="R1" s="44" t="s">
        <v>1009</v>
      </c>
      <c r="S1" s="45" t="s">
        <v>1010</v>
      </c>
      <c r="T1" s="45" t="s">
        <v>1011</v>
      </c>
      <c r="U1" s="45" t="s">
        <v>1012</v>
      </c>
      <c r="V1" s="44" t="s">
        <v>1013</v>
      </c>
      <c r="W1" s="53" t="s">
        <v>1014</v>
      </c>
      <c r="X1" s="53" t="s">
        <v>1015</v>
      </c>
      <c r="Y1" s="53" t="s">
        <v>1016</v>
      </c>
      <c r="Z1" s="55" t="s">
        <v>1017</v>
      </c>
      <c r="AA1" s="55" t="s">
        <v>1018</v>
      </c>
      <c r="AB1" s="55" t="s">
        <v>1019</v>
      </c>
      <c r="AC1" s="60" t="s">
        <v>1020</v>
      </c>
      <c r="AD1" s="57" t="s">
        <v>1021</v>
      </c>
      <c r="AE1" s="119" t="s">
        <v>50</v>
      </c>
    </row>
    <row r="2" spans="1:31" ht="14.25"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1022</v>
      </c>
      <c r="H2" s="198" t="s">
        <v>60</v>
      </c>
      <c r="I2" s="190">
        <v>2.89</v>
      </c>
      <c r="J2" s="190" t="s">
        <v>1023</v>
      </c>
      <c r="K2" s="190" t="s">
        <v>116</v>
      </c>
      <c r="L2" s="191">
        <v>3.4</v>
      </c>
      <c r="M2" s="191" t="s">
        <v>1023</v>
      </c>
      <c r="N2" s="191" t="s">
        <v>117</v>
      </c>
      <c r="O2" s="190" t="s">
        <v>1024</v>
      </c>
      <c r="P2" s="192">
        <v>1.01</v>
      </c>
      <c r="Q2" s="192" t="s">
        <v>1025</v>
      </c>
      <c r="R2" s="192" t="s">
        <v>116</v>
      </c>
      <c r="S2" s="193">
        <v>0.87</v>
      </c>
      <c r="T2" s="193" t="s">
        <v>1025</v>
      </c>
      <c r="U2" s="193" t="s">
        <v>117</v>
      </c>
      <c r="V2" s="192" t="s">
        <v>1026</v>
      </c>
      <c r="W2" s="196"/>
      <c r="X2" s="196"/>
      <c r="Y2" s="196"/>
      <c r="Z2" s="197"/>
      <c r="AA2" s="197"/>
      <c r="AB2" s="197"/>
      <c r="AC2" s="200"/>
      <c r="AD2" s="202"/>
      <c r="AE2" s="174">
        <f>IF(ISNUMBER(VLOOKUP(A2,NotghiID!A:A,1,FALSE)),1,0)</f>
        <v>0</v>
      </c>
    </row>
    <row r="3" spans="1:31" ht="14.25"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1022</v>
      </c>
      <c r="H3" s="198" t="s">
        <v>60</v>
      </c>
      <c r="I3" s="190">
        <v>6.63</v>
      </c>
      <c r="J3" s="190" t="s">
        <v>1023</v>
      </c>
      <c r="K3" s="190" t="s">
        <v>116</v>
      </c>
      <c r="L3" s="191">
        <v>4.59</v>
      </c>
      <c r="M3" s="191" t="s">
        <v>1023</v>
      </c>
      <c r="N3" s="191" t="s">
        <v>117</v>
      </c>
      <c r="O3" s="190" t="s">
        <v>1024</v>
      </c>
      <c r="P3" s="192">
        <v>2.48</v>
      </c>
      <c r="Q3" s="192" t="s">
        <v>1025</v>
      </c>
      <c r="R3" s="192" t="s">
        <v>116</v>
      </c>
      <c r="S3" s="193">
        <v>2.12</v>
      </c>
      <c r="T3" s="193" t="s">
        <v>1025</v>
      </c>
      <c r="U3" s="193" t="s">
        <v>117</v>
      </c>
      <c r="V3" s="192" t="s">
        <v>1026</v>
      </c>
      <c r="W3" s="196"/>
      <c r="X3" s="196"/>
      <c r="Y3" s="196"/>
      <c r="Z3" s="197"/>
      <c r="AA3" s="197"/>
      <c r="AB3" s="197"/>
      <c r="AC3" s="200"/>
      <c r="AD3" s="202"/>
      <c r="AE3" s="174">
        <f>IF(ISNUMBER(VLOOKUP(A3,NotghiID!A:A,1,FALSE)),1,0)</f>
        <v>0</v>
      </c>
    </row>
    <row r="4" spans="1:31" ht="14.25"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1022</v>
      </c>
      <c r="H4" s="198" t="s">
        <v>60</v>
      </c>
      <c r="I4" s="190">
        <v>4.6399999999999997</v>
      </c>
      <c r="J4" s="190" t="s">
        <v>1023</v>
      </c>
      <c r="K4" s="190" t="s">
        <v>116</v>
      </c>
      <c r="L4" s="191">
        <v>3.7</v>
      </c>
      <c r="M4" s="191" t="s">
        <v>1023</v>
      </c>
      <c r="N4" s="191" t="s">
        <v>117</v>
      </c>
      <c r="O4" s="190" t="s">
        <v>1024</v>
      </c>
      <c r="P4" s="192">
        <v>1.81</v>
      </c>
      <c r="Q4" s="192" t="s">
        <v>1025</v>
      </c>
      <c r="R4" s="192" t="s">
        <v>116</v>
      </c>
      <c r="S4" s="193">
        <v>1.17</v>
      </c>
      <c r="T4" s="193" t="s">
        <v>1025</v>
      </c>
      <c r="U4" s="193" t="s">
        <v>117</v>
      </c>
      <c r="V4" s="192" t="s">
        <v>1026</v>
      </c>
      <c r="W4" s="196"/>
      <c r="X4" s="196"/>
      <c r="Y4" s="196"/>
      <c r="Z4" s="197"/>
      <c r="AA4" s="197"/>
      <c r="AB4" s="197"/>
      <c r="AC4" s="200"/>
      <c r="AD4" s="202"/>
      <c r="AE4" s="174">
        <f>IF(ISNUMBER(VLOOKUP(A4,NotghiID!A:A,1,FALSE)),1,0)</f>
        <v>0</v>
      </c>
    </row>
    <row r="5" spans="1:31" s="72" customFormat="1" ht="14.25"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1022</v>
      </c>
      <c r="H5" s="198" t="s">
        <v>60</v>
      </c>
      <c r="I5" s="190">
        <v>4.09</v>
      </c>
      <c r="J5" s="190" t="s">
        <v>1023</v>
      </c>
      <c r="K5" s="190" t="s">
        <v>116</v>
      </c>
      <c r="L5" s="191">
        <v>3.35</v>
      </c>
      <c r="M5" s="191" t="s">
        <v>1023</v>
      </c>
      <c r="N5" s="191" t="s">
        <v>117</v>
      </c>
      <c r="O5" s="190" t="s">
        <v>1024</v>
      </c>
      <c r="P5" s="192">
        <v>1.83</v>
      </c>
      <c r="Q5" s="192" t="s">
        <v>1025</v>
      </c>
      <c r="R5" s="192" t="s">
        <v>116</v>
      </c>
      <c r="S5" s="193">
        <v>1.26</v>
      </c>
      <c r="T5" s="193" t="s">
        <v>1025</v>
      </c>
      <c r="U5" s="193" t="s">
        <v>117</v>
      </c>
      <c r="V5" s="192" t="s">
        <v>1026</v>
      </c>
      <c r="W5" s="196"/>
      <c r="X5" s="196"/>
      <c r="Y5" s="196"/>
      <c r="Z5" s="197"/>
      <c r="AA5" s="197"/>
      <c r="AB5" s="197"/>
      <c r="AC5" s="200"/>
      <c r="AD5" s="202"/>
      <c r="AE5" s="174">
        <f>IF(ISNUMBER(VLOOKUP(A5,NotghiID!A:A,1,FALSE)),1,0)</f>
        <v>0</v>
      </c>
    </row>
    <row r="6" spans="1:31" s="72" customFormat="1" ht="14.25"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1022</v>
      </c>
      <c r="H6" s="198" t="s">
        <v>60</v>
      </c>
      <c r="I6" s="190">
        <v>15.4</v>
      </c>
      <c r="J6" s="190" t="s">
        <v>1023</v>
      </c>
      <c r="K6" s="190" t="s">
        <v>116</v>
      </c>
      <c r="L6" s="191">
        <v>12.5</v>
      </c>
      <c r="M6" s="191" t="s">
        <v>1023</v>
      </c>
      <c r="N6" s="191" t="s">
        <v>117</v>
      </c>
      <c r="O6" s="190" t="s">
        <v>1024</v>
      </c>
      <c r="P6" s="192">
        <v>4.6100000000000003</v>
      </c>
      <c r="Q6" s="192" t="s">
        <v>1025</v>
      </c>
      <c r="R6" s="192" t="s">
        <v>116</v>
      </c>
      <c r="S6" s="193">
        <v>3.64</v>
      </c>
      <c r="T6" s="193" t="s">
        <v>1025</v>
      </c>
      <c r="U6" s="193" t="s">
        <v>117</v>
      </c>
      <c r="V6" s="192" t="s">
        <v>1026</v>
      </c>
      <c r="W6" s="196"/>
      <c r="X6" s="196"/>
      <c r="Y6" s="196"/>
      <c r="Z6" s="197"/>
      <c r="AA6" s="197"/>
      <c r="AB6" s="197"/>
      <c r="AC6" s="200"/>
      <c r="AD6" s="202"/>
      <c r="AE6" s="174">
        <f>IF(ISNUMBER(VLOOKUP(A6,NotghiID!A:A,1,FALSE)),1,0)</f>
        <v>0</v>
      </c>
    </row>
    <row r="7" spans="1:31" s="72" customFormat="1" ht="14.25"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1022</v>
      </c>
      <c r="H7" s="198" t="s">
        <v>60</v>
      </c>
      <c r="I7" s="190">
        <v>70.2</v>
      </c>
      <c r="J7" s="190" t="s">
        <v>1023</v>
      </c>
      <c r="K7" s="190" t="s">
        <v>116</v>
      </c>
      <c r="L7" s="191">
        <v>65.3</v>
      </c>
      <c r="M7" s="191" t="s">
        <v>1023</v>
      </c>
      <c r="N7" s="191" t="s">
        <v>117</v>
      </c>
      <c r="O7" s="190" t="s">
        <v>1024</v>
      </c>
      <c r="P7" s="192">
        <v>11.7</v>
      </c>
      <c r="Q7" s="192" t="s">
        <v>1025</v>
      </c>
      <c r="R7" s="192" t="s">
        <v>116</v>
      </c>
      <c r="S7" s="193">
        <v>8.66</v>
      </c>
      <c r="T7" s="193" t="s">
        <v>1025</v>
      </c>
      <c r="U7" s="193" t="s">
        <v>117</v>
      </c>
      <c r="V7" s="192" t="s">
        <v>1026</v>
      </c>
      <c r="W7" s="196"/>
      <c r="X7" s="196"/>
      <c r="Y7" s="196"/>
      <c r="Z7" s="197"/>
      <c r="AA7" s="197"/>
      <c r="AB7" s="197"/>
      <c r="AC7" s="200"/>
      <c r="AD7" s="202"/>
      <c r="AE7" s="174">
        <f>IF(ISNUMBER(VLOOKUP(A7,NotghiID!A:A,1,FALSE)),1,0)</f>
        <v>0</v>
      </c>
    </row>
    <row r="8" spans="1:31" s="72" customFormat="1" ht="14.25"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1023</v>
      </c>
      <c r="K8" s="190" t="s">
        <v>116</v>
      </c>
      <c r="L8" s="191">
        <v>2.63</v>
      </c>
      <c r="M8" s="191" t="s">
        <v>1023</v>
      </c>
      <c r="N8" s="191" t="s">
        <v>117</v>
      </c>
      <c r="O8" s="190" t="s">
        <v>1027</v>
      </c>
      <c r="P8" s="192">
        <v>0.96</v>
      </c>
      <c r="Q8" s="192" t="s">
        <v>1025</v>
      </c>
      <c r="R8" s="192" t="s">
        <v>116</v>
      </c>
      <c r="S8" s="193">
        <v>1.1299999999999999</v>
      </c>
      <c r="T8" s="193" t="s">
        <v>1025</v>
      </c>
      <c r="U8" s="193" t="s">
        <v>117</v>
      </c>
      <c r="V8" s="192" t="s">
        <v>1026</v>
      </c>
      <c r="W8" s="196"/>
      <c r="X8" s="196"/>
      <c r="Y8" s="196"/>
      <c r="Z8" s="197"/>
      <c r="AA8" s="197"/>
      <c r="AB8" s="197"/>
      <c r="AC8" s="200"/>
      <c r="AD8" s="202"/>
      <c r="AE8" s="174">
        <f>IF(ISNUMBER(VLOOKUP(A8,NotghiID!A:A,1,FALSE)),1,0)</f>
        <v>0</v>
      </c>
    </row>
    <row r="9" spans="1:31" s="72" customFormat="1" ht="14.25"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1023</v>
      </c>
      <c r="K9" s="190" t="s">
        <v>116</v>
      </c>
      <c r="L9" s="191">
        <v>6.22</v>
      </c>
      <c r="M9" s="191" t="s">
        <v>1023</v>
      </c>
      <c r="N9" s="191" t="s">
        <v>117</v>
      </c>
      <c r="O9" s="190" t="s">
        <v>1027</v>
      </c>
      <c r="P9" s="192">
        <v>3.42</v>
      </c>
      <c r="Q9" s="192" t="s">
        <v>1025</v>
      </c>
      <c r="R9" s="192" t="s">
        <v>116</v>
      </c>
      <c r="S9" s="193">
        <v>2.09</v>
      </c>
      <c r="T9" s="193" t="s">
        <v>1025</v>
      </c>
      <c r="U9" s="193" t="s">
        <v>117</v>
      </c>
      <c r="V9" s="192" t="s">
        <v>1026</v>
      </c>
      <c r="W9" s="196"/>
      <c r="X9" s="196"/>
      <c r="Y9" s="196"/>
      <c r="Z9" s="197"/>
      <c r="AA9" s="197"/>
      <c r="AB9" s="197"/>
      <c r="AC9" s="200"/>
      <c r="AD9" s="202"/>
      <c r="AE9" s="174">
        <f>IF(ISNUMBER(VLOOKUP(A9,NotghiID!A:A,1,FALSE)),1,0)</f>
        <v>0</v>
      </c>
    </row>
    <row r="10" spans="1:31" s="72" customFormat="1" ht="14.25"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1023</v>
      </c>
      <c r="K10" s="190" t="s">
        <v>116</v>
      </c>
      <c r="L10" s="191">
        <v>6.53</v>
      </c>
      <c r="M10" s="191" t="s">
        <v>1023</v>
      </c>
      <c r="N10" s="191" t="s">
        <v>117</v>
      </c>
      <c r="O10" s="190" t="s">
        <v>1027</v>
      </c>
      <c r="P10" s="192">
        <v>4.26</v>
      </c>
      <c r="Q10" s="192" t="s">
        <v>1025</v>
      </c>
      <c r="R10" s="192" t="s">
        <v>116</v>
      </c>
      <c r="S10" s="193">
        <v>4.6399999999999997</v>
      </c>
      <c r="T10" s="193" t="s">
        <v>1025</v>
      </c>
      <c r="U10" s="193" t="s">
        <v>117</v>
      </c>
      <c r="V10" s="192" t="s">
        <v>1026</v>
      </c>
      <c r="W10" s="196"/>
      <c r="X10" s="196"/>
      <c r="Y10" s="196"/>
      <c r="Z10" s="197"/>
      <c r="AA10" s="197"/>
      <c r="AB10" s="197"/>
      <c r="AC10" s="200"/>
      <c r="AD10" s="202"/>
      <c r="AE10" s="174">
        <f>IF(ISNUMBER(VLOOKUP(A10,NotghiID!A:A,1,FALSE)),1,0)</f>
        <v>0</v>
      </c>
    </row>
    <row r="11" spans="1:31" s="72" customFormat="1" ht="14.25"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1023</v>
      </c>
      <c r="K11" s="190" t="s">
        <v>116</v>
      </c>
      <c r="L11" s="191">
        <v>10.8</v>
      </c>
      <c r="M11" s="191" t="s">
        <v>1023</v>
      </c>
      <c r="N11" s="191" t="s">
        <v>117</v>
      </c>
      <c r="O11" s="190" t="s">
        <v>1027</v>
      </c>
      <c r="P11" s="192">
        <v>4.74</v>
      </c>
      <c r="Q11" s="192" t="s">
        <v>1025</v>
      </c>
      <c r="R11" s="192" t="s">
        <v>116</v>
      </c>
      <c r="S11" s="193">
        <v>5.72</v>
      </c>
      <c r="T11" s="193" t="s">
        <v>1025</v>
      </c>
      <c r="U11" s="193" t="s">
        <v>117</v>
      </c>
      <c r="V11" s="192" t="s">
        <v>1026</v>
      </c>
      <c r="W11" s="196"/>
      <c r="X11" s="196"/>
      <c r="Y11" s="196"/>
      <c r="Z11" s="197"/>
      <c r="AA11" s="197"/>
      <c r="AB11" s="197"/>
      <c r="AC11" s="200"/>
      <c r="AD11" s="202"/>
      <c r="AE11" s="174">
        <f>IF(ISNUMBER(VLOOKUP(A11,NotghiID!A:A,1,FALSE)),1,0)</f>
        <v>0</v>
      </c>
    </row>
    <row r="12" spans="1:31" s="72" customFormat="1" ht="14.25"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1023</v>
      </c>
      <c r="K12" s="190" t="s">
        <v>116</v>
      </c>
      <c r="L12" s="191">
        <v>44.7</v>
      </c>
      <c r="M12" s="191" t="s">
        <v>1023</v>
      </c>
      <c r="N12" s="191" t="s">
        <v>117</v>
      </c>
      <c r="O12" s="190" t="s">
        <v>1027</v>
      </c>
      <c r="P12" s="192">
        <v>13.46</v>
      </c>
      <c r="Q12" s="192" t="s">
        <v>1025</v>
      </c>
      <c r="R12" s="192" t="s">
        <v>116</v>
      </c>
      <c r="S12" s="193">
        <v>23.89</v>
      </c>
      <c r="T12" s="193" t="s">
        <v>1025</v>
      </c>
      <c r="U12" s="193" t="s">
        <v>117</v>
      </c>
      <c r="V12" s="192" t="s">
        <v>1026</v>
      </c>
      <c r="W12" s="196"/>
      <c r="X12" s="196"/>
      <c r="Y12" s="196"/>
      <c r="Z12" s="197"/>
      <c r="AA12" s="197"/>
      <c r="AB12" s="197"/>
      <c r="AC12" s="200"/>
      <c r="AD12" s="202"/>
      <c r="AE12" s="174">
        <f>IF(ISNUMBER(VLOOKUP(A12,NotghiID!A:A,1,FALSE)),1,0)</f>
        <v>0</v>
      </c>
    </row>
    <row r="13" spans="1:31" s="72" customFormat="1" ht="14.25"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1023</v>
      </c>
      <c r="K13" s="190" t="s">
        <v>116</v>
      </c>
      <c r="L13" s="191">
        <v>33.5</v>
      </c>
      <c r="M13" s="191" t="s">
        <v>1023</v>
      </c>
      <c r="N13" s="191" t="s">
        <v>117</v>
      </c>
      <c r="O13" s="190" t="s">
        <v>1027</v>
      </c>
      <c r="P13" s="192">
        <v>13.1</v>
      </c>
      <c r="Q13" s="192" t="s">
        <v>1025</v>
      </c>
      <c r="R13" s="192" t="s">
        <v>116</v>
      </c>
      <c r="S13" s="193">
        <v>9.8000000000000007</v>
      </c>
      <c r="T13" s="193" t="s">
        <v>1025</v>
      </c>
      <c r="U13" s="193" t="s">
        <v>117</v>
      </c>
      <c r="V13" s="192" t="s">
        <v>1026</v>
      </c>
      <c r="W13" s="196"/>
      <c r="X13" s="196"/>
      <c r="Y13" s="196"/>
      <c r="Z13" s="197"/>
      <c r="AA13" s="197"/>
      <c r="AB13" s="197"/>
      <c r="AC13" s="200"/>
      <c r="AD13" s="202"/>
      <c r="AE13" s="174">
        <f>IF(ISNUMBER(VLOOKUP(A13,NotghiID!A:A,1,FALSE)),1,0)</f>
        <v>0</v>
      </c>
    </row>
    <row r="14" spans="1:31" s="72" customFormat="1" ht="14.25"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1023</v>
      </c>
      <c r="K14" s="190" t="s">
        <v>116</v>
      </c>
      <c r="L14" s="191">
        <v>3.37</v>
      </c>
      <c r="M14" s="191" t="s">
        <v>1023</v>
      </c>
      <c r="N14" s="191" t="s">
        <v>117</v>
      </c>
      <c r="O14" s="190" t="s">
        <v>1027</v>
      </c>
      <c r="P14" s="192">
        <v>1.08</v>
      </c>
      <c r="Q14" s="192" t="s">
        <v>1025</v>
      </c>
      <c r="R14" s="192" t="s">
        <v>116</v>
      </c>
      <c r="S14" s="193">
        <v>0.8</v>
      </c>
      <c r="T14" s="193" t="s">
        <v>1025</v>
      </c>
      <c r="U14" s="193" t="s">
        <v>117</v>
      </c>
      <c r="V14" s="192" t="s">
        <v>1026</v>
      </c>
      <c r="W14" s="196"/>
      <c r="X14" s="196"/>
      <c r="Y14" s="196"/>
      <c r="Z14" s="197"/>
      <c r="AA14" s="197"/>
      <c r="AB14" s="197"/>
      <c r="AC14" s="200"/>
      <c r="AD14" s="202"/>
      <c r="AE14" s="174">
        <f>IF(ISNUMBER(VLOOKUP(A14,NotghiID!A:A,1,FALSE)),1,0)</f>
        <v>0</v>
      </c>
    </row>
    <row r="15" spans="1:31" s="72" customFormat="1" ht="14.25"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1023</v>
      </c>
      <c r="K15" s="190" t="s">
        <v>116</v>
      </c>
      <c r="L15" s="191">
        <v>15.1</v>
      </c>
      <c r="M15" s="191" t="s">
        <v>1023</v>
      </c>
      <c r="N15" s="191" t="s">
        <v>117</v>
      </c>
      <c r="O15" s="190" t="s">
        <v>1027</v>
      </c>
      <c r="P15" s="192">
        <v>5.38</v>
      </c>
      <c r="Q15" s="192" t="s">
        <v>1025</v>
      </c>
      <c r="R15" s="192" t="s">
        <v>116</v>
      </c>
      <c r="S15" s="193">
        <v>5.4</v>
      </c>
      <c r="T15" s="193" t="s">
        <v>1025</v>
      </c>
      <c r="U15" s="193" t="s">
        <v>117</v>
      </c>
      <c r="V15" s="192" t="s">
        <v>1026</v>
      </c>
      <c r="W15" s="196"/>
      <c r="X15" s="196"/>
      <c r="Y15" s="196"/>
      <c r="Z15" s="197"/>
      <c r="AA15" s="197"/>
      <c r="AB15" s="197"/>
      <c r="AC15" s="200"/>
      <c r="AD15" s="202"/>
      <c r="AE15" s="174">
        <f>IF(ISNUMBER(VLOOKUP(A15,NotghiID!A:A,1,FALSE)),1,0)</f>
        <v>0</v>
      </c>
    </row>
    <row r="16" spans="1:31" s="72" customFormat="1" ht="14.25"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1023</v>
      </c>
      <c r="K16" s="190" t="s">
        <v>116</v>
      </c>
      <c r="L16" s="191">
        <v>11.6</v>
      </c>
      <c r="M16" s="191" t="s">
        <v>1023</v>
      </c>
      <c r="N16" s="191" t="s">
        <v>117</v>
      </c>
      <c r="O16" s="190" t="s">
        <v>1027</v>
      </c>
      <c r="P16" s="192">
        <v>4.03</v>
      </c>
      <c r="Q16" s="192" t="s">
        <v>1025</v>
      </c>
      <c r="R16" s="192" t="s">
        <v>116</v>
      </c>
      <c r="S16" s="193">
        <v>3.97</v>
      </c>
      <c r="T16" s="193" t="s">
        <v>1025</v>
      </c>
      <c r="U16" s="193" t="s">
        <v>117</v>
      </c>
      <c r="V16" s="192" t="s">
        <v>1026</v>
      </c>
      <c r="W16" s="196"/>
      <c r="X16" s="196"/>
      <c r="Y16" s="196"/>
      <c r="Z16" s="197"/>
      <c r="AA16" s="197"/>
      <c r="AB16" s="197"/>
      <c r="AC16" s="200"/>
      <c r="AD16" s="202"/>
      <c r="AE16" s="174">
        <f>IF(ISNUMBER(VLOOKUP(A16,NotghiID!A:A,1,FALSE)),1,0)</f>
        <v>0</v>
      </c>
    </row>
    <row r="17" spans="1:31" s="72" customFormat="1" ht="14.25"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1023</v>
      </c>
      <c r="K17" s="190" t="s">
        <v>116</v>
      </c>
      <c r="L17" s="191">
        <v>10.1</v>
      </c>
      <c r="M17" s="191" t="s">
        <v>1023</v>
      </c>
      <c r="N17" s="191" t="s">
        <v>117</v>
      </c>
      <c r="O17" s="190" t="s">
        <v>1027</v>
      </c>
      <c r="P17" s="192">
        <v>4.6100000000000003</v>
      </c>
      <c r="Q17" s="192" t="s">
        <v>1025</v>
      </c>
      <c r="R17" s="192" t="s">
        <v>116</v>
      </c>
      <c r="S17" s="193">
        <v>3.52</v>
      </c>
      <c r="T17" s="193" t="s">
        <v>1025</v>
      </c>
      <c r="U17" s="193" t="s">
        <v>117</v>
      </c>
      <c r="V17" s="192" t="s">
        <v>1026</v>
      </c>
      <c r="W17" s="196"/>
      <c r="X17" s="196"/>
      <c r="Y17" s="196"/>
      <c r="Z17" s="197"/>
      <c r="AA17" s="197"/>
      <c r="AB17" s="197"/>
      <c r="AC17" s="200"/>
      <c r="AD17" s="202"/>
      <c r="AE17" s="174">
        <f>IF(ISNUMBER(VLOOKUP(A17,NotghiID!A:A,1,FALSE)),1,0)</f>
        <v>0</v>
      </c>
    </row>
    <row r="18" spans="1:31" s="72" customFormat="1" ht="14.25"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1023</v>
      </c>
      <c r="K18" s="190" t="s">
        <v>116</v>
      </c>
      <c r="L18" s="191">
        <v>33.5</v>
      </c>
      <c r="M18" s="191" t="s">
        <v>1023</v>
      </c>
      <c r="N18" s="191" t="s">
        <v>117</v>
      </c>
      <c r="O18" s="190" t="s">
        <v>1027</v>
      </c>
      <c r="P18" s="192">
        <v>9.7799999999999994</v>
      </c>
      <c r="Q18" s="192" t="s">
        <v>1025</v>
      </c>
      <c r="R18" s="192" t="s">
        <v>116</v>
      </c>
      <c r="S18" s="193">
        <v>15.7</v>
      </c>
      <c r="T18" s="193" t="s">
        <v>1025</v>
      </c>
      <c r="U18" s="193" t="s">
        <v>117</v>
      </c>
      <c r="V18" s="192" t="s">
        <v>1026</v>
      </c>
      <c r="W18" s="196"/>
      <c r="X18" s="196"/>
      <c r="Y18" s="196"/>
      <c r="Z18" s="197"/>
      <c r="AA18" s="197"/>
      <c r="AB18" s="197"/>
      <c r="AC18" s="200"/>
      <c r="AD18" s="202"/>
      <c r="AE18" s="174">
        <f>IF(ISNUMBER(VLOOKUP(A18,NotghiID!A:A,1,FALSE)),1,0)</f>
        <v>0</v>
      </c>
    </row>
    <row r="19" spans="1:31" s="72" customFormat="1" ht="14.25"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1023</v>
      </c>
      <c r="K19" s="190" t="s">
        <v>116</v>
      </c>
      <c r="L19" s="191">
        <v>36.200000000000003</v>
      </c>
      <c r="M19" s="191" t="s">
        <v>1023</v>
      </c>
      <c r="N19" s="191" t="s">
        <v>117</v>
      </c>
      <c r="O19" s="190" t="s">
        <v>1027</v>
      </c>
      <c r="P19" s="192">
        <v>13</v>
      </c>
      <c r="Q19" s="192" t="s">
        <v>1025</v>
      </c>
      <c r="R19" s="192" t="s">
        <v>116</v>
      </c>
      <c r="S19" s="193">
        <v>8.51</v>
      </c>
      <c r="T19" s="193" t="s">
        <v>1025</v>
      </c>
      <c r="U19" s="193" t="s">
        <v>117</v>
      </c>
      <c r="V19" s="192" t="s">
        <v>1026</v>
      </c>
      <c r="W19" s="196"/>
      <c r="X19" s="196"/>
      <c r="Y19" s="196"/>
      <c r="Z19" s="197"/>
      <c r="AA19" s="197"/>
      <c r="AB19" s="197"/>
      <c r="AC19" s="200"/>
      <c r="AD19" s="202"/>
      <c r="AE19" s="174">
        <f>IF(ISNUMBER(VLOOKUP(A19,NotghiID!A:A,1,FALSE)),1,0)</f>
        <v>0</v>
      </c>
    </row>
    <row r="20" spans="1:31" ht="14.25"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1023</v>
      </c>
      <c r="K20" s="190" t="s">
        <v>1028</v>
      </c>
      <c r="L20" s="191">
        <v>80</v>
      </c>
      <c r="M20" s="191" t="s">
        <v>517</v>
      </c>
      <c r="N20" s="191" t="s">
        <v>1029</v>
      </c>
      <c r="O20" s="190" t="s">
        <v>1027</v>
      </c>
      <c r="P20" s="192">
        <v>0.25</v>
      </c>
      <c r="Q20" s="192" t="s">
        <v>1025</v>
      </c>
      <c r="R20" s="192" t="s">
        <v>1028</v>
      </c>
      <c r="S20" s="193">
        <v>93</v>
      </c>
      <c r="T20" s="193" t="s">
        <v>517</v>
      </c>
      <c r="U20" s="193" t="s">
        <v>1029</v>
      </c>
      <c r="V20" s="192" t="s">
        <v>1026</v>
      </c>
      <c r="W20" s="196"/>
      <c r="X20" s="196"/>
      <c r="Y20" s="196"/>
      <c r="Z20" s="197"/>
      <c r="AA20" s="197"/>
      <c r="AB20" s="197"/>
      <c r="AC20" s="200"/>
      <c r="AD20" s="202"/>
      <c r="AE20" s="174">
        <f>IF(ISNUMBER(VLOOKUP(A20,NotghiID!A:A,1,FALSE)),1,0)</f>
        <v>0</v>
      </c>
    </row>
    <row r="21" spans="1:31" ht="14.25"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1023</v>
      </c>
      <c r="K21" s="190" t="s">
        <v>1028</v>
      </c>
      <c r="L21" s="191">
        <v>73</v>
      </c>
      <c r="M21" s="191" t="s">
        <v>517</v>
      </c>
      <c r="N21" s="191" t="s">
        <v>1029</v>
      </c>
      <c r="O21" s="190" t="s">
        <v>1027</v>
      </c>
      <c r="P21" s="192">
        <v>0.44</v>
      </c>
      <c r="Q21" s="192" t="s">
        <v>1025</v>
      </c>
      <c r="R21" s="192" t="s">
        <v>1028</v>
      </c>
      <c r="S21" s="193">
        <v>83</v>
      </c>
      <c r="T21" s="193" t="s">
        <v>517</v>
      </c>
      <c r="U21" s="193" t="s">
        <v>1029</v>
      </c>
      <c r="V21" s="192" t="s">
        <v>1026</v>
      </c>
      <c r="W21" s="196"/>
      <c r="X21" s="196"/>
      <c r="Y21" s="196"/>
      <c r="Z21" s="197"/>
      <c r="AA21" s="197"/>
      <c r="AB21" s="197"/>
      <c r="AC21" s="200"/>
      <c r="AD21" s="202"/>
      <c r="AE21" s="174">
        <f>IF(ISNUMBER(VLOOKUP(A21,NotghiID!A:A,1,FALSE)),1,0)</f>
        <v>0</v>
      </c>
    </row>
    <row r="22" spans="1:31" ht="14.25"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1023</v>
      </c>
      <c r="K22" s="190" t="s">
        <v>1028</v>
      </c>
      <c r="L22" s="191">
        <v>73</v>
      </c>
      <c r="M22" s="191" t="s">
        <v>517</v>
      </c>
      <c r="N22" s="191" t="s">
        <v>1029</v>
      </c>
      <c r="O22" s="190" t="s">
        <v>1027</v>
      </c>
      <c r="P22" s="192">
        <v>1.1000000000000001</v>
      </c>
      <c r="Q22" s="192" t="s">
        <v>1025</v>
      </c>
      <c r="R22" s="192" t="s">
        <v>1028</v>
      </c>
      <c r="S22" s="193">
        <v>79</v>
      </c>
      <c r="T22" s="193" t="s">
        <v>517</v>
      </c>
      <c r="U22" s="193" t="s">
        <v>1029</v>
      </c>
      <c r="V22" s="192" t="s">
        <v>1026</v>
      </c>
      <c r="W22" s="196"/>
      <c r="X22" s="196"/>
      <c r="Y22" s="196"/>
      <c r="Z22" s="197"/>
      <c r="AA22" s="197"/>
      <c r="AB22" s="197"/>
      <c r="AC22" s="200"/>
      <c r="AD22" s="202"/>
      <c r="AE22" s="174">
        <f>IF(ISNUMBER(VLOOKUP(A22,NotghiID!A:A,1,FALSE)),1,0)</f>
        <v>0</v>
      </c>
    </row>
    <row r="23" spans="1:31" ht="14.25"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1023</v>
      </c>
      <c r="K23" s="190" t="s">
        <v>1028</v>
      </c>
      <c r="L23" s="191">
        <v>64</v>
      </c>
      <c r="M23" s="191" t="s">
        <v>517</v>
      </c>
      <c r="N23" s="191" t="s">
        <v>1029</v>
      </c>
      <c r="O23" s="190" t="s">
        <v>1027</v>
      </c>
      <c r="P23" s="192">
        <v>1.3</v>
      </c>
      <c r="Q23" s="192" t="s">
        <v>1025</v>
      </c>
      <c r="R23" s="192" t="s">
        <v>1028</v>
      </c>
      <c r="S23" s="193">
        <v>63</v>
      </c>
      <c r="T23" s="193" t="s">
        <v>517</v>
      </c>
      <c r="U23" s="193" t="s">
        <v>1029</v>
      </c>
      <c r="V23" s="192" t="s">
        <v>1026</v>
      </c>
      <c r="W23" s="196"/>
      <c r="X23" s="196"/>
      <c r="Y23" s="196"/>
      <c r="Z23" s="197"/>
      <c r="AA23" s="197"/>
      <c r="AB23" s="197"/>
      <c r="AC23" s="200"/>
      <c r="AD23" s="202"/>
      <c r="AE23" s="174">
        <f>IF(ISNUMBER(VLOOKUP(A23,NotghiID!A:A,1,FALSE)),1,0)</f>
        <v>0</v>
      </c>
    </row>
    <row r="24" spans="1:31" ht="14.25"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1023</v>
      </c>
      <c r="K24" s="190" t="s">
        <v>1028</v>
      </c>
      <c r="L24" s="191">
        <v>82</v>
      </c>
      <c r="M24" s="191" t="s">
        <v>517</v>
      </c>
      <c r="N24" s="191" t="s">
        <v>1029</v>
      </c>
      <c r="O24" s="190" t="s">
        <v>1027</v>
      </c>
      <c r="P24" s="192">
        <v>2</v>
      </c>
      <c r="Q24" s="192" t="s">
        <v>1025</v>
      </c>
      <c r="R24" s="192" t="s">
        <v>1028</v>
      </c>
      <c r="S24" s="193">
        <v>101</v>
      </c>
      <c r="T24" s="193" t="s">
        <v>517</v>
      </c>
      <c r="U24" s="193" t="s">
        <v>1029</v>
      </c>
      <c r="V24" s="192" t="s">
        <v>1026</v>
      </c>
      <c r="W24" s="196"/>
      <c r="X24" s="196"/>
      <c r="Y24" s="196"/>
      <c r="Z24" s="197"/>
      <c r="AA24" s="197"/>
      <c r="AB24" s="197"/>
      <c r="AC24" s="200"/>
      <c r="AD24" s="202"/>
      <c r="AE24" s="174">
        <f>IF(ISNUMBER(VLOOKUP(A24,NotghiID!A:A,1,FALSE)),1,0)</f>
        <v>0</v>
      </c>
    </row>
    <row r="25" spans="1:31" ht="14.25"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1022</v>
      </c>
      <c r="H25" s="198" t="s">
        <v>60</v>
      </c>
      <c r="I25" s="190"/>
      <c r="J25" s="190"/>
      <c r="K25" s="190"/>
      <c r="L25" s="191"/>
      <c r="M25" s="191"/>
      <c r="N25" s="191"/>
      <c r="O25" s="190"/>
      <c r="P25" s="192">
        <v>1141.3</v>
      </c>
      <c r="Q25" s="192" t="s">
        <v>1030</v>
      </c>
      <c r="R25" s="192" t="s">
        <v>116</v>
      </c>
      <c r="S25" s="193">
        <v>748</v>
      </c>
      <c r="T25" s="193" t="s">
        <v>1030</v>
      </c>
      <c r="U25" s="193" t="s">
        <v>117</v>
      </c>
      <c r="V25" s="192" t="s">
        <v>1026</v>
      </c>
      <c r="W25" s="196">
        <v>87.8</v>
      </c>
      <c r="X25" s="196" t="s">
        <v>1031</v>
      </c>
      <c r="Y25" s="196" t="s">
        <v>116</v>
      </c>
      <c r="Z25" s="197">
        <v>44.8</v>
      </c>
      <c r="AA25" s="197" t="s">
        <v>1031</v>
      </c>
      <c r="AB25" s="197" t="s">
        <v>117</v>
      </c>
      <c r="AC25" s="200" t="s">
        <v>1032</v>
      </c>
      <c r="AD25" s="202"/>
      <c r="AE25" s="174">
        <f>IF(ISNUMBER(VLOOKUP(A25,NotghiID!A:A,1,FALSE)),1,0)</f>
        <v>0</v>
      </c>
    </row>
    <row r="26" spans="1:31" ht="14.25"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1022</v>
      </c>
      <c r="H26" s="198" t="s">
        <v>60</v>
      </c>
      <c r="I26" s="190">
        <v>9.25</v>
      </c>
      <c r="J26" s="190" t="s">
        <v>1023</v>
      </c>
      <c r="K26" s="190" t="s">
        <v>116</v>
      </c>
      <c r="L26" s="191">
        <v>5.42</v>
      </c>
      <c r="M26" s="191" t="s">
        <v>1023</v>
      </c>
      <c r="N26" s="191" t="s">
        <v>1033</v>
      </c>
      <c r="O26" s="190" t="s">
        <v>1024</v>
      </c>
      <c r="P26" s="192"/>
      <c r="Q26" s="192"/>
      <c r="R26" s="192"/>
      <c r="S26" s="193"/>
      <c r="T26" s="193"/>
      <c r="U26" s="193"/>
      <c r="V26" s="201"/>
      <c r="W26" s="196"/>
      <c r="X26" s="196"/>
      <c r="Y26" s="196"/>
      <c r="Z26" s="197"/>
      <c r="AA26" s="197"/>
      <c r="AB26" s="197"/>
      <c r="AC26" s="200"/>
      <c r="AD26" s="202"/>
      <c r="AE26" s="174">
        <f>IF(ISNUMBER(VLOOKUP(A26,NotghiID!A:A,1,FALSE)),1,0)</f>
        <v>0</v>
      </c>
    </row>
    <row r="27" spans="1:31" ht="14.25"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1022</v>
      </c>
      <c r="H27" s="198" t="s">
        <v>60</v>
      </c>
      <c r="I27" s="190">
        <v>6.31</v>
      </c>
      <c r="J27" s="190" t="s">
        <v>1023</v>
      </c>
      <c r="K27" s="190" t="s">
        <v>116</v>
      </c>
      <c r="L27" s="191">
        <v>6.31</v>
      </c>
      <c r="M27" s="191" t="s">
        <v>1023</v>
      </c>
      <c r="N27" s="191" t="s">
        <v>1033</v>
      </c>
      <c r="O27" s="190" t="s">
        <v>1024</v>
      </c>
      <c r="P27" s="192">
        <v>2.4700000000000002</v>
      </c>
      <c r="Q27" s="192" t="s">
        <v>1025</v>
      </c>
      <c r="R27" s="192" t="s">
        <v>116</v>
      </c>
      <c r="S27" s="193">
        <v>2.11</v>
      </c>
      <c r="T27" s="193" t="s">
        <v>1025</v>
      </c>
      <c r="U27" s="193" t="s">
        <v>1033</v>
      </c>
      <c r="V27" s="201" t="s">
        <v>1026</v>
      </c>
      <c r="W27" s="196"/>
      <c r="X27" s="196"/>
      <c r="Y27" s="196"/>
      <c r="Z27" s="197"/>
      <c r="AA27" s="197"/>
      <c r="AB27" s="197"/>
      <c r="AC27" s="200"/>
      <c r="AD27" s="202"/>
      <c r="AE27" s="174">
        <f>IF(ISNUMBER(VLOOKUP(A27,NotghiID!A:A,1,FALSE)),1,0)</f>
        <v>0</v>
      </c>
    </row>
    <row r="28" spans="1:31" ht="14.25"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1022</v>
      </c>
      <c r="H28" s="198" t="s">
        <v>60</v>
      </c>
      <c r="I28" s="190">
        <v>2.7</v>
      </c>
      <c r="J28" s="190" t="s">
        <v>1023</v>
      </c>
      <c r="K28" s="190" t="s">
        <v>116</v>
      </c>
      <c r="L28" s="191">
        <v>1.4</v>
      </c>
      <c r="M28" s="191" t="s">
        <v>1023</v>
      </c>
      <c r="N28" s="191" t="s">
        <v>117</v>
      </c>
      <c r="O28" s="190" t="s">
        <v>1024</v>
      </c>
      <c r="P28" s="192">
        <v>0.88</v>
      </c>
      <c r="Q28" s="192" t="s">
        <v>1025</v>
      </c>
      <c r="R28" s="192" t="s">
        <v>116</v>
      </c>
      <c r="S28" s="193">
        <v>0.4</v>
      </c>
      <c r="T28" s="193" t="s">
        <v>1025</v>
      </c>
      <c r="U28" s="193" t="s">
        <v>1033</v>
      </c>
      <c r="V28" s="192" t="s">
        <v>1026</v>
      </c>
      <c r="W28" s="196"/>
      <c r="X28" s="196"/>
      <c r="Y28" s="196"/>
      <c r="Z28" s="197"/>
      <c r="AA28" s="197"/>
      <c r="AB28" s="197"/>
      <c r="AC28" s="200"/>
      <c r="AD28" s="202" t="s">
        <v>1034</v>
      </c>
      <c r="AE28" s="174">
        <f>IF(ISNUMBER(VLOOKUP(A28,NotghiID!A:A,1,FALSE)),1,0)</f>
        <v>0</v>
      </c>
    </row>
    <row r="29" spans="1:31" ht="14.25"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1022</v>
      </c>
      <c r="H29" s="198" t="s">
        <v>60</v>
      </c>
      <c r="I29" s="190">
        <v>4.6900000000000004</v>
      </c>
      <c r="J29" s="190" t="s">
        <v>1023</v>
      </c>
      <c r="K29" s="190" t="s">
        <v>116</v>
      </c>
      <c r="L29" s="191">
        <v>2.4</v>
      </c>
      <c r="M29" s="191" t="s">
        <v>1023</v>
      </c>
      <c r="N29" s="191" t="s">
        <v>117</v>
      </c>
      <c r="O29" s="190" t="s">
        <v>1024</v>
      </c>
      <c r="P29" s="192">
        <v>1.66</v>
      </c>
      <c r="Q29" s="192" t="s">
        <v>1025</v>
      </c>
      <c r="R29" s="192" t="s">
        <v>116</v>
      </c>
      <c r="S29" s="193">
        <v>1</v>
      </c>
      <c r="T29" s="193" t="s">
        <v>1025</v>
      </c>
      <c r="U29" s="193" t="s">
        <v>1033</v>
      </c>
      <c r="V29" s="192" t="s">
        <v>1026</v>
      </c>
      <c r="W29" s="196"/>
      <c r="X29" s="196"/>
      <c r="Y29" s="196"/>
      <c r="Z29" s="197"/>
      <c r="AA29" s="197"/>
      <c r="AB29" s="197"/>
      <c r="AC29" s="200"/>
      <c r="AD29" s="202" t="s">
        <v>1034</v>
      </c>
      <c r="AE29" s="174">
        <f>IF(ISNUMBER(VLOOKUP(A29,NotghiID!A:A,1,FALSE)),1,0)</f>
        <v>0</v>
      </c>
    </row>
    <row r="30" spans="1:31" ht="14.25"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1022</v>
      </c>
      <c r="H30" s="198" t="s">
        <v>60</v>
      </c>
      <c r="I30" s="190">
        <v>9.43</v>
      </c>
      <c r="J30" s="190" t="s">
        <v>1023</v>
      </c>
      <c r="K30" s="190" t="s">
        <v>116</v>
      </c>
      <c r="L30" s="191">
        <v>4.9000000000000004</v>
      </c>
      <c r="M30" s="191" t="s">
        <v>1023</v>
      </c>
      <c r="N30" s="191" t="s">
        <v>117</v>
      </c>
      <c r="O30" s="190" t="s">
        <v>1024</v>
      </c>
      <c r="P30" s="192">
        <v>3.22</v>
      </c>
      <c r="Q30" s="192" t="s">
        <v>1025</v>
      </c>
      <c r="R30" s="192" t="s">
        <v>116</v>
      </c>
      <c r="S30" s="193">
        <v>2</v>
      </c>
      <c r="T30" s="193" t="s">
        <v>1025</v>
      </c>
      <c r="U30" s="193" t="s">
        <v>1033</v>
      </c>
      <c r="V30" s="192" t="s">
        <v>1026</v>
      </c>
      <c r="W30" s="196"/>
      <c r="X30" s="196"/>
      <c r="Y30" s="196"/>
      <c r="Z30" s="197"/>
      <c r="AA30" s="197"/>
      <c r="AB30" s="197"/>
      <c r="AC30" s="200"/>
      <c r="AD30" s="202" t="s">
        <v>1034</v>
      </c>
      <c r="AE30" s="174">
        <f>IF(ISNUMBER(VLOOKUP(A30,NotghiID!A:A,1,FALSE)),1,0)</f>
        <v>0</v>
      </c>
    </row>
    <row r="31" spans="1:31" ht="14.25"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1022</v>
      </c>
      <c r="H31" s="198" t="s">
        <v>60</v>
      </c>
      <c r="I31" s="190">
        <v>3.11</v>
      </c>
      <c r="J31" s="190" t="s">
        <v>1023</v>
      </c>
      <c r="K31" s="190" t="s">
        <v>116</v>
      </c>
      <c r="L31" s="191">
        <v>0.52</v>
      </c>
      <c r="M31" s="191" t="s">
        <v>1023</v>
      </c>
      <c r="N31" s="191" t="s">
        <v>1033</v>
      </c>
      <c r="O31" s="190" t="s">
        <v>1024</v>
      </c>
      <c r="P31" s="192">
        <v>1.1399999999999999</v>
      </c>
      <c r="Q31" s="192" t="s">
        <v>1025</v>
      </c>
      <c r="R31" s="192" t="s">
        <v>116</v>
      </c>
      <c r="S31" s="193">
        <v>0.24</v>
      </c>
      <c r="T31" s="193" t="s">
        <v>1025</v>
      </c>
      <c r="U31" s="193" t="s">
        <v>1033</v>
      </c>
      <c r="V31" s="192" t="s">
        <v>1026</v>
      </c>
      <c r="W31" s="196">
        <v>78</v>
      </c>
      <c r="X31" s="196" t="s">
        <v>1035</v>
      </c>
      <c r="Y31" s="196" t="s">
        <v>116</v>
      </c>
      <c r="Z31" s="197">
        <v>20</v>
      </c>
      <c r="AA31" s="197" t="s">
        <v>1035</v>
      </c>
      <c r="AB31" s="197" t="s">
        <v>1033</v>
      </c>
      <c r="AC31" s="200" t="s">
        <v>1032</v>
      </c>
      <c r="AD31" s="202"/>
      <c r="AE31" s="174">
        <f>IF(ISNUMBER(VLOOKUP(A31,NotghiID!A:A,1,FALSE)),1,0)</f>
        <v>0</v>
      </c>
    </row>
    <row r="32" spans="1:31" ht="14.25"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1022</v>
      </c>
      <c r="H32" s="198" t="s">
        <v>60</v>
      </c>
      <c r="I32" s="190">
        <v>6.15</v>
      </c>
      <c r="J32" s="190" t="s">
        <v>1023</v>
      </c>
      <c r="K32" s="190" t="s">
        <v>116</v>
      </c>
      <c r="L32" s="191">
        <v>0.92</v>
      </c>
      <c r="M32" s="191" t="s">
        <v>1023</v>
      </c>
      <c r="N32" s="191" t="s">
        <v>1033</v>
      </c>
      <c r="O32" s="190" t="s">
        <v>1024</v>
      </c>
      <c r="P32" s="192">
        <v>1.53</v>
      </c>
      <c r="Q32" s="192" t="s">
        <v>1025</v>
      </c>
      <c r="R32" s="192" t="s">
        <v>116</v>
      </c>
      <c r="S32" s="193">
        <v>0.2</v>
      </c>
      <c r="T32" s="193" t="s">
        <v>1025</v>
      </c>
      <c r="U32" s="193" t="s">
        <v>1033</v>
      </c>
      <c r="V32" s="192" t="s">
        <v>1026</v>
      </c>
      <c r="W32" s="196">
        <v>33</v>
      </c>
      <c r="X32" s="196" t="s">
        <v>1035</v>
      </c>
      <c r="Y32" s="196" t="s">
        <v>116</v>
      </c>
      <c r="Z32" s="197">
        <v>7</v>
      </c>
      <c r="AA32" s="197" t="s">
        <v>1035</v>
      </c>
      <c r="AB32" s="197" t="s">
        <v>1033</v>
      </c>
      <c r="AC32" s="200" t="s">
        <v>1032</v>
      </c>
      <c r="AD32" s="202"/>
      <c r="AE32" s="174">
        <f>IF(ISNUMBER(VLOOKUP(A32,NotghiID!A:A,1,FALSE)),1,0)</f>
        <v>0</v>
      </c>
    </row>
    <row r="33" spans="1:31" ht="14.25"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1022</v>
      </c>
      <c r="H33" s="198" t="s">
        <v>60</v>
      </c>
      <c r="I33" s="190">
        <v>3.3</v>
      </c>
      <c r="J33" s="190" t="s">
        <v>1023</v>
      </c>
      <c r="K33" s="190" t="s">
        <v>116</v>
      </c>
      <c r="L33" s="191">
        <v>3.9</v>
      </c>
      <c r="M33" s="191" t="s">
        <v>1023</v>
      </c>
      <c r="N33" s="191" t="s">
        <v>117</v>
      </c>
      <c r="O33" s="190" t="s">
        <v>1024</v>
      </c>
      <c r="P33" s="192">
        <v>1</v>
      </c>
      <c r="Q33" s="192" t="s">
        <v>1025</v>
      </c>
      <c r="R33" s="192" t="s">
        <v>116</v>
      </c>
      <c r="S33" s="193">
        <v>0.99</v>
      </c>
      <c r="T33" s="193" t="s">
        <v>1025</v>
      </c>
      <c r="U33" s="193" t="s">
        <v>117</v>
      </c>
      <c r="V33" s="192" t="s">
        <v>1026</v>
      </c>
      <c r="W33" s="196"/>
      <c r="X33" s="196"/>
      <c r="Y33" s="196"/>
      <c r="Z33" s="197"/>
      <c r="AA33" s="197"/>
      <c r="AB33" s="197"/>
      <c r="AC33" s="200"/>
      <c r="AD33" s="202"/>
      <c r="AE33" s="174">
        <f>IF(ISNUMBER(VLOOKUP(A33,NotghiID!A:A,1,FALSE)),1,0)</f>
        <v>0</v>
      </c>
    </row>
    <row r="34" spans="1:31" ht="14.25"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1022</v>
      </c>
      <c r="H34" s="198" t="s">
        <v>60</v>
      </c>
      <c r="I34" s="190">
        <v>19.5</v>
      </c>
      <c r="J34" s="190" t="s">
        <v>1023</v>
      </c>
      <c r="K34" s="190" t="s">
        <v>116</v>
      </c>
      <c r="L34" s="191">
        <v>13.6</v>
      </c>
      <c r="M34" s="191" t="s">
        <v>1023</v>
      </c>
      <c r="N34" s="191" t="s">
        <v>117</v>
      </c>
      <c r="O34" s="190" t="s">
        <v>1024</v>
      </c>
      <c r="P34" s="192">
        <v>5</v>
      </c>
      <c r="Q34" s="192" t="s">
        <v>1025</v>
      </c>
      <c r="R34" s="192" t="s">
        <v>116</v>
      </c>
      <c r="S34" s="193">
        <v>2.2999999999999998</v>
      </c>
      <c r="T34" s="193" t="s">
        <v>1025</v>
      </c>
      <c r="U34" s="193" t="s">
        <v>117</v>
      </c>
      <c r="V34" s="192" t="s">
        <v>1026</v>
      </c>
      <c r="W34" s="196"/>
      <c r="X34" s="196"/>
      <c r="Y34" s="196"/>
      <c r="Z34" s="197"/>
      <c r="AA34" s="197"/>
      <c r="AB34" s="197"/>
      <c r="AC34" s="200"/>
      <c r="AD34" s="202"/>
      <c r="AE34" s="174">
        <f>IF(ISNUMBER(VLOOKUP(A34,NotghiID!A:A,1,FALSE)),1,0)</f>
        <v>0</v>
      </c>
    </row>
    <row r="35" spans="1:31" ht="14.25"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1022</v>
      </c>
      <c r="H35" s="198" t="s">
        <v>60</v>
      </c>
      <c r="I35" s="190">
        <v>63.2</v>
      </c>
      <c r="J35" s="190" t="s">
        <v>1023</v>
      </c>
      <c r="K35" s="190" t="s">
        <v>116</v>
      </c>
      <c r="L35" s="191">
        <v>29.5</v>
      </c>
      <c r="M35" s="191" t="s">
        <v>1023</v>
      </c>
      <c r="N35" s="191" t="s">
        <v>117</v>
      </c>
      <c r="O35" s="190" t="s">
        <v>1024</v>
      </c>
      <c r="P35" s="192">
        <v>13.4</v>
      </c>
      <c r="Q35" s="192" t="s">
        <v>1025</v>
      </c>
      <c r="R35" s="192" t="s">
        <v>116</v>
      </c>
      <c r="S35" s="193">
        <v>3.9</v>
      </c>
      <c r="T35" s="193" t="s">
        <v>1025</v>
      </c>
      <c r="U35" s="193" t="s">
        <v>117</v>
      </c>
      <c r="V35" s="192" t="s">
        <v>1026</v>
      </c>
      <c r="W35" s="196"/>
      <c r="X35" s="196"/>
      <c r="Y35" s="196"/>
      <c r="Z35" s="197"/>
      <c r="AA35" s="197"/>
      <c r="AB35" s="197"/>
      <c r="AC35" s="200"/>
      <c r="AD35" s="202"/>
      <c r="AE35" s="174">
        <f>IF(ISNUMBER(VLOOKUP(A35,NotghiID!A:A,1,FALSE)),1,0)</f>
        <v>0</v>
      </c>
    </row>
    <row r="36" spans="1:31" ht="14.25"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1022</v>
      </c>
      <c r="H36" s="198" t="s">
        <v>60</v>
      </c>
      <c r="I36" s="190">
        <v>4.8099999999999996</v>
      </c>
      <c r="J36" s="190" t="s">
        <v>1023</v>
      </c>
      <c r="K36" s="190" t="s">
        <v>116</v>
      </c>
      <c r="L36" s="191">
        <v>2.75</v>
      </c>
      <c r="M36" s="191" t="s">
        <v>1023</v>
      </c>
      <c r="N36" s="191" t="s">
        <v>117</v>
      </c>
      <c r="O36" s="190" t="s">
        <v>1024</v>
      </c>
      <c r="P36" s="192">
        <v>1.87</v>
      </c>
      <c r="Q36" s="192" t="s">
        <v>1025</v>
      </c>
      <c r="R36" s="192" t="s">
        <v>116</v>
      </c>
      <c r="S36" s="193">
        <v>1.17</v>
      </c>
      <c r="T36" s="193" t="s">
        <v>1025</v>
      </c>
      <c r="U36" s="193" t="s">
        <v>117</v>
      </c>
      <c r="V36" s="192" t="s">
        <v>1026</v>
      </c>
      <c r="W36" s="196"/>
      <c r="X36" s="196"/>
      <c r="Y36" s="196"/>
      <c r="Z36" s="197"/>
      <c r="AA36" s="197"/>
      <c r="AB36" s="197"/>
      <c r="AC36" s="200"/>
      <c r="AD36" s="202"/>
      <c r="AE36" s="174">
        <f>IF(ISNUMBER(VLOOKUP(A36,NotghiID!A:A,1,FALSE)),1,0)</f>
        <v>0</v>
      </c>
    </row>
    <row r="37" spans="1:31" ht="14.25"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1022</v>
      </c>
      <c r="H37" s="198" t="s">
        <v>60</v>
      </c>
      <c r="I37" s="190">
        <v>11.3</v>
      </c>
      <c r="J37" s="190" t="s">
        <v>1023</v>
      </c>
      <c r="K37" s="190" t="s">
        <v>116</v>
      </c>
      <c r="L37" s="191">
        <v>8.5399999999999991</v>
      </c>
      <c r="M37" s="191" t="s">
        <v>1023</v>
      </c>
      <c r="N37" s="191" t="s">
        <v>117</v>
      </c>
      <c r="O37" s="190" t="s">
        <v>1024</v>
      </c>
      <c r="P37" s="192">
        <v>3.76</v>
      </c>
      <c r="Q37" s="192" t="s">
        <v>1025</v>
      </c>
      <c r="R37" s="192" t="s">
        <v>116</v>
      </c>
      <c r="S37" s="193">
        <v>2.5099999999999998</v>
      </c>
      <c r="T37" s="193" t="s">
        <v>1025</v>
      </c>
      <c r="U37" s="193" t="s">
        <v>117</v>
      </c>
      <c r="V37" s="192" t="s">
        <v>1026</v>
      </c>
      <c r="W37" s="196"/>
      <c r="X37" s="196"/>
      <c r="Y37" s="196"/>
      <c r="Z37" s="197"/>
      <c r="AA37" s="197"/>
      <c r="AB37" s="197"/>
      <c r="AC37" s="200"/>
      <c r="AD37" s="202"/>
      <c r="AE37" s="174">
        <f>IF(ISNUMBER(VLOOKUP(A37,NotghiID!A:A,1,FALSE)),1,0)</f>
        <v>0</v>
      </c>
    </row>
    <row r="38" spans="1:31" ht="14.25"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1022</v>
      </c>
      <c r="H38" s="198" t="s">
        <v>60</v>
      </c>
      <c r="I38" s="190">
        <v>22</v>
      </c>
      <c r="J38" s="190" t="s">
        <v>1023</v>
      </c>
      <c r="K38" s="190" t="s">
        <v>116</v>
      </c>
      <c r="L38" s="191">
        <v>15.1</v>
      </c>
      <c r="M38" s="191" t="s">
        <v>1023</v>
      </c>
      <c r="N38" s="191" t="s">
        <v>117</v>
      </c>
      <c r="O38" s="190" t="s">
        <v>1024</v>
      </c>
      <c r="P38" s="192">
        <v>6.6</v>
      </c>
      <c r="Q38" s="192" t="s">
        <v>1025</v>
      </c>
      <c r="R38" s="192" t="s">
        <v>116</v>
      </c>
      <c r="S38" s="193">
        <v>3.7</v>
      </c>
      <c r="T38" s="193" t="s">
        <v>1025</v>
      </c>
      <c r="U38" s="193" t="s">
        <v>117</v>
      </c>
      <c r="V38" s="192" t="s">
        <v>1026</v>
      </c>
      <c r="W38" s="196"/>
      <c r="X38" s="196"/>
      <c r="Y38" s="196"/>
      <c r="Z38" s="197"/>
      <c r="AA38" s="197"/>
      <c r="AB38" s="197"/>
      <c r="AC38" s="200"/>
      <c r="AD38" s="202"/>
      <c r="AE38" s="174">
        <f>IF(ISNUMBER(VLOOKUP(A38,NotghiID!A:A,1,FALSE)),1,0)</f>
        <v>0</v>
      </c>
    </row>
    <row r="39" spans="1:31" ht="14.25"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1022</v>
      </c>
      <c r="H39" s="198" t="s">
        <v>60</v>
      </c>
      <c r="I39" s="190">
        <v>1.64</v>
      </c>
      <c r="J39" s="190" t="s">
        <v>1023</v>
      </c>
      <c r="K39" s="190" t="s">
        <v>116</v>
      </c>
      <c r="L39" s="191">
        <v>1.64</v>
      </c>
      <c r="M39" s="191" t="s">
        <v>1023</v>
      </c>
      <c r="N39" s="191" t="s">
        <v>117</v>
      </c>
      <c r="O39" s="190" t="s">
        <v>1024</v>
      </c>
      <c r="P39" s="192">
        <v>0.84</v>
      </c>
      <c r="Q39" s="192" t="s">
        <v>1025</v>
      </c>
      <c r="R39" s="192" t="s">
        <v>116</v>
      </c>
      <c r="S39" s="193">
        <v>0.23</v>
      </c>
      <c r="T39" s="193" t="s">
        <v>1025</v>
      </c>
      <c r="U39" s="193" t="s">
        <v>117</v>
      </c>
      <c r="V39" s="192" t="s">
        <v>1026</v>
      </c>
      <c r="W39" s="196"/>
      <c r="X39" s="196"/>
      <c r="Y39" s="196"/>
      <c r="Z39" s="197"/>
      <c r="AA39" s="197"/>
      <c r="AB39" s="197"/>
      <c r="AC39" s="200"/>
      <c r="AD39" s="202"/>
      <c r="AE39" s="174">
        <f>IF(ISNUMBER(VLOOKUP(A39,NotghiID!A:A,1,FALSE)),1,0)</f>
        <v>0</v>
      </c>
    </row>
    <row r="40" spans="1:31" ht="14.25"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1022</v>
      </c>
      <c r="H40" s="198" t="s">
        <v>60</v>
      </c>
      <c r="I40" s="190">
        <v>6.9</v>
      </c>
      <c r="J40" s="190" t="s">
        <v>1023</v>
      </c>
      <c r="K40" s="190" t="s">
        <v>116</v>
      </c>
      <c r="L40" s="191">
        <v>2.5</v>
      </c>
      <c r="M40" s="191" t="s">
        <v>1023</v>
      </c>
      <c r="N40" s="191" t="s">
        <v>117</v>
      </c>
      <c r="O40" s="190" t="s">
        <v>1024</v>
      </c>
      <c r="P40" s="192">
        <v>2.6</v>
      </c>
      <c r="Q40" s="192" t="s">
        <v>1025</v>
      </c>
      <c r="R40" s="192" t="s">
        <v>116</v>
      </c>
      <c r="S40" s="193">
        <v>1</v>
      </c>
      <c r="T40" s="193" t="s">
        <v>1025</v>
      </c>
      <c r="U40" s="193" t="s">
        <v>117</v>
      </c>
      <c r="V40" s="192" t="s">
        <v>1026</v>
      </c>
      <c r="W40" s="196"/>
      <c r="X40" s="196"/>
      <c r="Y40" s="196"/>
      <c r="Z40" s="197"/>
      <c r="AA40" s="197"/>
      <c r="AB40" s="197"/>
      <c r="AC40" s="200"/>
      <c r="AD40" s="202"/>
      <c r="AE40" s="174">
        <f>IF(ISNUMBER(VLOOKUP(A40,NotghiID!A:A,1,FALSE)),1,0)</f>
        <v>0</v>
      </c>
    </row>
    <row r="41" spans="1:31" ht="14.25"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1022</v>
      </c>
      <c r="H41" s="198" t="s">
        <v>60</v>
      </c>
      <c r="I41" s="190">
        <v>24.3</v>
      </c>
      <c r="J41" s="190" t="s">
        <v>1023</v>
      </c>
      <c r="K41" s="190" t="s">
        <v>116</v>
      </c>
      <c r="L41" s="191">
        <v>19.2</v>
      </c>
      <c r="M41" s="191" t="s">
        <v>1023</v>
      </c>
      <c r="N41" s="191" t="s">
        <v>117</v>
      </c>
      <c r="O41" s="190" t="s">
        <v>1024</v>
      </c>
      <c r="P41" s="192">
        <v>8.8000000000000007</v>
      </c>
      <c r="Q41" s="192" t="s">
        <v>1025</v>
      </c>
      <c r="R41" s="192" t="s">
        <v>116</v>
      </c>
      <c r="S41" s="193">
        <v>7.9</v>
      </c>
      <c r="T41" s="193" t="s">
        <v>1025</v>
      </c>
      <c r="U41" s="193" t="s">
        <v>117</v>
      </c>
      <c r="V41" s="192" t="s">
        <v>1026</v>
      </c>
      <c r="W41" s="196"/>
      <c r="X41" s="196"/>
      <c r="Y41" s="196"/>
      <c r="Z41" s="197"/>
      <c r="AA41" s="197"/>
      <c r="AB41" s="197"/>
      <c r="AC41" s="200"/>
      <c r="AD41" s="202"/>
      <c r="AE41" s="174">
        <f>IF(ISNUMBER(VLOOKUP(A41,NotghiID!A:A,1,FALSE)),1,0)</f>
        <v>0</v>
      </c>
    </row>
    <row r="42" spans="1:31" ht="14.25"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1022</v>
      </c>
      <c r="H42" s="198" t="s">
        <v>60</v>
      </c>
      <c r="I42" s="190">
        <v>36.799999999999997</v>
      </c>
      <c r="J42" s="190" t="s">
        <v>1023</v>
      </c>
      <c r="K42" s="190" t="s">
        <v>116</v>
      </c>
      <c r="L42" s="191">
        <v>15.2</v>
      </c>
      <c r="M42" s="191" t="s">
        <v>1023</v>
      </c>
      <c r="N42" s="191" t="s">
        <v>117</v>
      </c>
      <c r="O42" s="190" t="s">
        <v>1024</v>
      </c>
      <c r="P42" s="192">
        <v>10.3</v>
      </c>
      <c r="Q42" s="192" t="s">
        <v>1025</v>
      </c>
      <c r="R42" s="192" t="s">
        <v>116</v>
      </c>
      <c r="S42" s="193">
        <v>3.5</v>
      </c>
      <c r="T42" s="193" t="s">
        <v>1025</v>
      </c>
      <c r="U42" s="193" t="s">
        <v>117</v>
      </c>
      <c r="V42" s="192" t="s">
        <v>1026</v>
      </c>
      <c r="W42" s="196"/>
      <c r="X42" s="196"/>
      <c r="Y42" s="196"/>
      <c r="Z42" s="197"/>
      <c r="AA42" s="197"/>
      <c r="AB42" s="197"/>
      <c r="AC42" s="200"/>
      <c r="AD42" s="202"/>
      <c r="AE42" s="174">
        <f>IF(ISNUMBER(VLOOKUP(A42,NotghiID!A:A,1,FALSE)),1,0)</f>
        <v>0</v>
      </c>
    </row>
    <row r="43" spans="1:31" ht="14.25"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1022</v>
      </c>
      <c r="H43" s="198" t="s">
        <v>60</v>
      </c>
      <c r="I43" s="190">
        <v>6.7</v>
      </c>
      <c r="J43" s="190" t="s">
        <v>1023</v>
      </c>
      <c r="K43" s="190" t="s">
        <v>116</v>
      </c>
      <c r="L43" s="191">
        <v>3.2</v>
      </c>
      <c r="M43" s="191" t="s">
        <v>1023</v>
      </c>
      <c r="N43" s="191" t="s">
        <v>117</v>
      </c>
      <c r="O43" s="190" t="s">
        <v>1024</v>
      </c>
      <c r="P43" s="192">
        <v>2.4</v>
      </c>
      <c r="Q43" s="192" t="s">
        <v>1025</v>
      </c>
      <c r="R43" s="192" t="s">
        <v>116</v>
      </c>
      <c r="S43" s="193">
        <v>1.1000000000000001</v>
      </c>
      <c r="T43" s="193" t="s">
        <v>1025</v>
      </c>
      <c r="U43" s="193" t="s">
        <v>117</v>
      </c>
      <c r="V43" s="192" t="s">
        <v>1026</v>
      </c>
      <c r="W43" s="196"/>
      <c r="X43" s="196"/>
      <c r="Y43" s="196"/>
      <c r="Z43" s="197"/>
      <c r="AA43" s="197"/>
      <c r="AB43" s="197"/>
      <c r="AC43" s="200"/>
      <c r="AD43" s="202"/>
      <c r="AE43" s="174">
        <f>IF(ISNUMBER(VLOOKUP(A43,NotghiID!A:A,1,FALSE)),1,0)</f>
        <v>0</v>
      </c>
    </row>
    <row r="44" spans="1:31" ht="14.25"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1022</v>
      </c>
      <c r="H44" s="198" t="s">
        <v>60</v>
      </c>
      <c r="I44" s="190">
        <v>4.32</v>
      </c>
      <c r="J44" s="190" t="s">
        <v>1023</v>
      </c>
      <c r="K44" s="190" t="s">
        <v>116</v>
      </c>
      <c r="L44" s="191">
        <v>1.4</v>
      </c>
      <c r="M44" s="191" t="s">
        <v>1023</v>
      </c>
      <c r="N44" s="191" t="s">
        <v>1033</v>
      </c>
      <c r="O44" s="190" t="s">
        <v>1024</v>
      </c>
      <c r="P44" s="192">
        <v>1.96</v>
      </c>
      <c r="Q44" s="192" t="s">
        <v>1025</v>
      </c>
      <c r="R44" s="192" t="s">
        <v>116</v>
      </c>
      <c r="S44" s="193">
        <v>0.74</v>
      </c>
      <c r="T44" s="193" t="s">
        <v>1025</v>
      </c>
      <c r="U44" s="193" t="s">
        <v>1033</v>
      </c>
      <c r="V44" s="201" t="s">
        <v>1026</v>
      </c>
      <c r="W44" s="196"/>
      <c r="X44" s="196"/>
      <c r="Y44" s="196"/>
      <c r="Z44" s="197"/>
      <c r="AA44" s="197"/>
      <c r="AB44" s="197"/>
      <c r="AC44" s="200"/>
      <c r="AD44" s="202"/>
      <c r="AE44" s="174">
        <f>IF(ISNUMBER(VLOOKUP(A44,NotghiID!A:A,1,FALSE)),1,0)</f>
        <v>0</v>
      </c>
    </row>
    <row r="45" spans="1:31" ht="14.25"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1022</v>
      </c>
      <c r="H45" s="198" t="s">
        <v>60</v>
      </c>
      <c r="I45" s="190">
        <v>39.799999999999997</v>
      </c>
      <c r="J45" s="190" t="s">
        <v>1023</v>
      </c>
      <c r="K45" s="190" t="s">
        <v>116</v>
      </c>
      <c r="L45" s="191">
        <v>9.6</v>
      </c>
      <c r="M45" s="191" t="s">
        <v>1023</v>
      </c>
      <c r="N45" s="191" t="s">
        <v>1033</v>
      </c>
      <c r="O45" s="190" t="s">
        <v>1024</v>
      </c>
      <c r="P45" s="192">
        <v>8.4</v>
      </c>
      <c r="Q45" s="192" t="s">
        <v>1025</v>
      </c>
      <c r="R45" s="192" t="s">
        <v>116</v>
      </c>
      <c r="S45" s="193">
        <v>0.74</v>
      </c>
      <c r="T45" s="193" t="s">
        <v>1025</v>
      </c>
      <c r="U45" s="193" t="s">
        <v>1033</v>
      </c>
      <c r="V45" s="201" t="s">
        <v>1026</v>
      </c>
      <c r="W45" s="196"/>
      <c r="X45" s="196"/>
      <c r="Y45" s="196"/>
      <c r="Z45" s="197"/>
      <c r="AA45" s="197"/>
      <c r="AB45" s="197"/>
      <c r="AC45" s="200"/>
      <c r="AD45" s="202"/>
      <c r="AE45" s="174">
        <f>IF(ISNUMBER(VLOOKUP(A45,NotghiID!A:A,1,FALSE)),1,0)</f>
        <v>0</v>
      </c>
    </row>
    <row r="46" spans="1:31" ht="14.25"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1022</v>
      </c>
      <c r="H46" s="198" t="s">
        <v>60</v>
      </c>
      <c r="I46" s="190"/>
      <c r="J46" s="190"/>
      <c r="K46" s="190"/>
      <c r="L46" s="191"/>
      <c r="M46" s="191"/>
      <c r="N46" s="191"/>
      <c r="O46" s="190"/>
      <c r="P46" s="192">
        <v>414</v>
      </c>
      <c r="Q46" s="192" t="s">
        <v>1030</v>
      </c>
      <c r="R46" s="192" t="s">
        <v>264</v>
      </c>
      <c r="S46" s="193"/>
      <c r="T46" s="193"/>
      <c r="U46" s="193"/>
      <c r="V46" s="201" t="s">
        <v>1026</v>
      </c>
      <c r="W46" s="196">
        <v>190.1</v>
      </c>
      <c r="X46" s="196" t="s">
        <v>1031</v>
      </c>
      <c r="Y46" s="196" t="s">
        <v>264</v>
      </c>
      <c r="Z46" s="197"/>
      <c r="AA46" s="197"/>
      <c r="AB46" s="197"/>
      <c r="AC46" s="200" t="s">
        <v>1032</v>
      </c>
      <c r="AD46" s="202"/>
      <c r="AE46" s="174">
        <f>IF(ISNUMBER(VLOOKUP(A46,NotghiID!A:A,1,FALSE)),1,0)</f>
        <v>0</v>
      </c>
    </row>
    <row r="47" spans="1:31" ht="14.25"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1022</v>
      </c>
      <c r="H47" s="198" t="s">
        <v>60</v>
      </c>
      <c r="I47" s="190"/>
      <c r="J47" s="190"/>
      <c r="K47" s="190"/>
      <c r="L47" s="191"/>
      <c r="M47" s="191"/>
      <c r="N47" s="191"/>
      <c r="O47" s="190"/>
      <c r="P47" s="192">
        <v>840.7</v>
      </c>
      <c r="Q47" s="192" t="s">
        <v>1030</v>
      </c>
      <c r="R47" s="192" t="s">
        <v>264</v>
      </c>
      <c r="S47" s="193"/>
      <c r="T47" s="193"/>
      <c r="U47" s="193"/>
      <c r="V47" s="201" t="s">
        <v>1026</v>
      </c>
      <c r="W47" s="196">
        <v>49.4</v>
      </c>
      <c r="X47" s="196" t="s">
        <v>1031</v>
      </c>
      <c r="Y47" s="196" t="s">
        <v>264</v>
      </c>
      <c r="Z47" s="197"/>
      <c r="AA47" s="197"/>
      <c r="AB47" s="197"/>
      <c r="AC47" s="200" t="s">
        <v>1032</v>
      </c>
      <c r="AD47" s="202"/>
      <c r="AE47" s="174">
        <f>IF(ISNUMBER(VLOOKUP(A47,NotghiID!A:A,1,FALSE)),1,0)</f>
        <v>0</v>
      </c>
    </row>
    <row r="48" spans="1:31" ht="14.25"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1022</v>
      </c>
      <c r="H48" s="198" t="s">
        <v>60</v>
      </c>
      <c r="I48" s="190"/>
      <c r="J48" s="190"/>
      <c r="K48" s="190"/>
      <c r="L48" s="191"/>
      <c r="M48" s="191"/>
      <c r="N48" s="191"/>
      <c r="O48" s="190"/>
      <c r="P48" s="192">
        <v>1149.9000000000001</v>
      </c>
      <c r="Q48" s="192" t="s">
        <v>1030</v>
      </c>
      <c r="R48" s="192" t="s">
        <v>264</v>
      </c>
      <c r="S48" s="193"/>
      <c r="T48" s="193"/>
      <c r="U48" s="193"/>
      <c r="V48" s="201" t="s">
        <v>1026</v>
      </c>
      <c r="W48" s="196">
        <v>63.7</v>
      </c>
      <c r="X48" s="196" t="s">
        <v>1031</v>
      </c>
      <c r="Y48" s="196" t="s">
        <v>264</v>
      </c>
      <c r="Z48" s="197"/>
      <c r="AA48" s="197"/>
      <c r="AB48" s="197"/>
      <c r="AC48" s="200" t="s">
        <v>1032</v>
      </c>
      <c r="AD48" s="202"/>
      <c r="AE48" s="174">
        <f>IF(ISNUMBER(VLOOKUP(A48,NotghiID!A:A,1,FALSE)),1,0)</f>
        <v>0</v>
      </c>
    </row>
    <row r="49" spans="1:31" ht="14.25"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1022</v>
      </c>
      <c r="H49" s="198" t="s">
        <v>60</v>
      </c>
      <c r="I49" s="190"/>
      <c r="J49" s="190"/>
      <c r="K49" s="190"/>
      <c r="L49" s="191"/>
      <c r="M49" s="191"/>
      <c r="N49" s="191"/>
      <c r="O49" s="190"/>
      <c r="P49" s="192">
        <v>926.3</v>
      </c>
      <c r="Q49" s="192" t="s">
        <v>1030</v>
      </c>
      <c r="R49" s="192" t="s">
        <v>264</v>
      </c>
      <c r="S49" s="193"/>
      <c r="T49" s="193"/>
      <c r="U49" s="193"/>
      <c r="V49" s="201" t="s">
        <v>1026</v>
      </c>
      <c r="W49" s="196">
        <v>72.900000000000006</v>
      </c>
      <c r="X49" s="196" t="s">
        <v>1031</v>
      </c>
      <c r="Y49" s="196" t="s">
        <v>264</v>
      </c>
      <c r="Z49" s="197"/>
      <c r="AA49" s="197"/>
      <c r="AB49" s="197"/>
      <c r="AC49" s="200" t="s">
        <v>1032</v>
      </c>
      <c r="AD49" s="202"/>
      <c r="AE49" s="174">
        <f>IF(ISNUMBER(VLOOKUP(A49,NotghiID!A:A,1,FALSE)),1,0)</f>
        <v>0</v>
      </c>
    </row>
    <row r="50" spans="1:31" ht="14.25"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1022</v>
      </c>
      <c r="H50" s="198" t="s">
        <v>60</v>
      </c>
      <c r="I50" s="190"/>
      <c r="J50" s="190"/>
      <c r="K50" s="190"/>
      <c r="L50" s="191"/>
      <c r="M50" s="191"/>
      <c r="N50" s="191"/>
      <c r="O50" s="190"/>
      <c r="P50" s="192">
        <v>423</v>
      </c>
      <c r="Q50" s="192" t="s">
        <v>1030</v>
      </c>
      <c r="R50" s="192" t="s">
        <v>264</v>
      </c>
      <c r="S50" s="193"/>
      <c r="T50" s="193"/>
      <c r="U50" s="193"/>
      <c r="V50" s="201" t="s">
        <v>1026</v>
      </c>
      <c r="W50" s="196">
        <v>155.4</v>
      </c>
      <c r="X50" s="196" t="s">
        <v>1031</v>
      </c>
      <c r="Y50" s="196" t="s">
        <v>264</v>
      </c>
      <c r="Z50" s="197"/>
      <c r="AA50" s="197"/>
      <c r="AB50" s="197"/>
      <c r="AC50" s="200" t="s">
        <v>1032</v>
      </c>
      <c r="AD50" s="202"/>
      <c r="AE50" s="174">
        <f>IF(ISNUMBER(VLOOKUP(A50,NotghiID!A:A,1,FALSE)),1,0)</f>
        <v>0</v>
      </c>
    </row>
    <row r="51" spans="1:31" ht="14.25"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1022</v>
      </c>
      <c r="H51" s="198" t="s">
        <v>60</v>
      </c>
      <c r="I51" s="190"/>
      <c r="J51" s="190"/>
      <c r="K51" s="190"/>
      <c r="L51" s="191"/>
      <c r="M51" s="191"/>
      <c r="N51" s="191"/>
      <c r="O51" s="190"/>
      <c r="P51" s="192">
        <v>1281.2</v>
      </c>
      <c r="Q51" s="192" t="s">
        <v>1030</v>
      </c>
      <c r="R51" s="192" t="s">
        <v>264</v>
      </c>
      <c r="S51" s="193"/>
      <c r="T51" s="193"/>
      <c r="U51" s="193"/>
      <c r="V51" s="201" t="s">
        <v>1026</v>
      </c>
      <c r="W51" s="196">
        <v>77.599999999999994</v>
      </c>
      <c r="X51" s="196" t="s">
        <v>1031</v>
      </c>
      <c r="Y51" s="196" t="s">
        <v>264</v>
      </c>
      <c r="Z51" s="197"/>
      <c r="AA51" s="197"/>
      <c r="AB51" s="197"/>
      <c r="AC51" s="200" t="s">
        <v>1032</v>
      </c>
      <c r="AD51" s="202"/>
      <c r="AE51" s="174">
        <f>IF(ISNUMBER(VLOOKUP(A51,NotghiID!A:A,1,FALSE)),1,0)</f>
        <v>0</v>
      </c>
    </row>
    <row r="52" spans="1:31" ht="14.25"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1022</v>
      </c>
      <c r="H52" s="198" t="s">
        <v>60</v>
      </c>
      <c r="I52" s="190"/>
      <c r="J52" s="190"/>
      <c r="K52" s="190"/>
      <c r="L52" s="191"/>
      <c r="M52" s="191"/>
      <c r="N52" s="191"/>
      <c r="O52" s="190"/>
      <c r="P52" s="192">
        <v>773.9</v>
      </c>
      <c r="Q52" s="192" t="s">
        <v>1030</v>
      </c>
      <c r="R52" s="192" t="s">
        <v>264</v>
      </c>
      <c r="S52" s="193"/>
      <c r="T52" s="193"/>
      <c r="U52" s="193"/>
      <c r="V52" s="201" t="s">
        <v>1026</v>
      </c>
      <c r="W52" s="196">
        <v>75</v>
      </c>
      <c r="X52" s="196" t="s">
        <v>1031</v>
      </c>
      <c r="Y52" s="196" t="s">
        <v>264</v>
      </c>
      <c r="Z52" s="197"/>
      <c r="AA52" s="197"/>
      <c r="AB52" s="197"/>
      <c r="AC52" s="200" t="s">
        <v>1032</v>
      </c>
      <c r="AD52" s="202"/>
      <c r="AE52" s="174">
        <f>IF(ISNUMBER(VLOOKUP(A52,NotghiID!A:A,1,FALSE)),1,0)</f>
        <v>0</v>
      </c>
    </row>
    <row r="53" spans="1:31" ht="14.25"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1022</v>
      </c>
      <c r="H53" s="198" t="s">
        <v>60</v>
      </c>
      <c r="I53" s="190"/>
      <c r="J53" s="190"/>
      <c r="K53" s="190"/>
      <c r="L53" s="191"/>
      <c r="M53" s="191"/>
      <c r="N53" s="191"/>
      <c r="O53" s="190"/>
      <c r="P53" s="192">
        <v>3001.3</v>
      </c>
      <c r="Q53" s="192" t="s">
        <v>1030</v>
      </c>
      <c r="R53" s="192" t="s">
        <v>264</v>
      </c>
      <c r="S53" s="193"/>
      <c r="T53" s="193"/>
      <c r="U53" s="193"/>
      <c r="V53" s="201" t="s">
        <v>1026</v>
      </c>
      <c r="W53" s="196">
        <v>48.1</v>
      </c>
      <c r="X53" s="196" t="s">
        <v>1031</v>
      </c>
      <c r="Y53" s="196" t="s">
        <v>264</v>
      </c>
      <c r="Z53" s="197"/>
      <c r="AA53" s="197"/>
      <c r="AB53" s="197"/>
      <c r="AC53" s="200" t="s">
        <v>1032</v>
      </c>
      <c r="AD53" s="202"/>
      <c r="AE53" s="174">
        <f>IF(ISNUMBER(VLOOKUP(A53,NotghiID!A:A,1,FALSE)),1,0)</f>
        <v>0</v>
      </c>
    </row>
    <row r="54" spans="1:31" ht="14.25"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1022</v>
      </c>
      <c r="H54" s="198" t="s">
        <v>60</v>
      </c>
      <c r="I54" s="190"/>
      <c r="J54" s="190"/>
      <c r="K54" s="190"/>
      <c r="L54" s="191"/>
      <c r="M54" s="191"/>
      <c r="N54" s="191"/>
      <c r="O54" s="190"/>
      <c r="P54" s="192">
        <v>1461.7</v>
      </c>
      <c r="Q54" s="192" t="s">
        <v>1030</v>
      </c>
      <c r="R54" s="192" t="s">
        <v>264</v>
      </c>
      <c r="S54" s="193"/>
      <c r="T54" s="193"/>
      <c r="U54" s="193"/>
      <c r="V54" s="201" t="s">
        <v>1026</v>
      </c>
      <c r="W54" s="196">
        <v>122.8</v>
      </c>
      <c r="X54" s="196" t="s">
        <v>1031</v>
      </c>
      <c r="Y54" s="196" t="s">
        <v>264</v>
      </c>
      <c r="Z54" s="197"/>
      <c r="AA54" s="197"/>
      <c r="AB54" s="197"/>
      <c r="AC54" s="200" t="s">
        <v>1032</v>
      </c>
      <c r="AD54" s="202"/>
      <c r="AE54" s="174">
        <f>IF(ISNUMBER(VLOOKUP(A54,NotghiID!A:A,1,FALSE)),1,0)</f>
        <v>0</v>
      </c>
    </row>
    <row r="55" spans="1:31" ht="14.25"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1022</v>
      </c>
      <c r="H55" s="198" t="s">
        <v>60</v>
      </c>
      <c r="I55" s="190"/>
      <c r="J55" s="190"/>
      <c r="K55" s="190"/>
      <c r="L55" s="191"/>
      <c r="M55" s="191"/>
      <c r="N55" s="191"/>
      <c r="O55" s="190"/>
      <c r="P55" s="192">
        <v>901.1</v>
      </c>
      <c r="Q55" s="192" t="s">
        <v>1030</v>
      </c>
      <c r="R55" s="192" t="s">
        <v>264</v>
      </c>
      <c r="S55" s="193"/>
      <c r="T55" s="193"/>
      <c r="U55" s="193"/>
      <c r="V55" s="201" t="s">
        <v>1026</v>
      </c>
      <c r="W55" s="196">
        <v>81.7</v>
      </c>
      <c r="X55" s="196" t="s">
        <v>1031</v>
      </c>
      <c r="Y55" s="196" t="s">
        <v>264</v>
      </c>
      <c r="Z55" s="197"/>
      <c r="AA55" s="197"/>
      <c r="AB55" s="197"/>
      <c r="AC55" s="200" t="s">
        <v>1032</v>
      </c>
      <c r="AD55" s="202"/>
      <c r="AE55" s="174">
        <f>IF(ISNUMBER(VLOOKUP(A55,NotghiID!A:A,1,FALSE)),1,0)</f>
        <v>0</v>
      </c>
    </row>
    <row r="56" spans="1:31" ht="14.25"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1022</v>
      </c>
      <c r="H56" s="198" t="s">
        <v>60</v>
      </c>
      <c r="I56" s="190"/>
      <c r="J56" s="190"/>
      <c r="K56" s="190"/>
      <c r="L56" s="191"/>
      <c r="M56" s="191"/>
      <c r="N56" s="191"/>
      <c r="O56" s="190"/>
      <c r="P56" s="192">
        <v>530</v>
      </c>
      <c r="Q56" s="192" t="s">
        <v>1030</v>
      </c>
      <c r="R56" s="192" t="s">
        <v>264</v>
      </c>
      <c r="S56" s="193"/>
      <c r="T56" s="193"/>
      <c r="U56" s="193"/>
      <c r="V56" s="201" t="s">
        <v>1026</v>
      </c>
      <c r="W56" s="196">
        <v>132.30000000000001</v>
      </c>
      <c r="X56" s="196" t="s">
        <v>1031</v>
      </c>
      <c r="Y56" s="196" t="s">
        <v>264</v>
      </c>
      <c r="Z56" s="197"/>
      <c r="AA56" s="197"/>
      <c r="AB56" s="197"/>
      <c r="AC56" s="200" t="s">
        <v>1032</v>
      </c>
      <c r="AD56" s="202"/>
      <c r="AE56" s="174">
        <f>IF(ISNUMBER(VLOOKUP(A56,NotghiID!A:A,1,FALSE)),1,0)</f>
        <v>0</v>
      </c>
    </row>
    <row r="57" spans="1:31" ht="14.25"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1022</v>
      </c>
      <c r="H57" s="198" t="s">
        <v>60</v>
      </c>
      <c r="I57" s="190"/>
      <c r="J57" s="190"/>
      <c r="K57" s="190"/>
      <c r="L57" s="191"/>
      <c r="M57" s="191"/>
      <c r="N57" s="191"/>
      <c r="O57" s="190"/>
      <c r="P57" s="192">
        <v>786.2</v>
      </c>
      <c r="Q57" s="192" t="s">
        <v>1030</v>
      </c>
      <c r="R57" s="192" t="s">
        <v>264</v>
      </c>
      <c r="S57" s="193"/>
      <c r="T57" s="193"/>
      <c r="U57" s="193"/>
      <c r="V57" s="201" t="s">
        <v>1026</v>
      </c>
      <c r="W57" s="196">
        <v>72.099999999999994</v>
      </c>
      <c r="X57" s="196" t="s">
        <v>1031</v>
      </c>
      <c r="Y57" s="196" t="s">
        <v>264</v>
      </c>
      <c r="Z57" s="197"/>
      <c r="AA57" s="197"/>
      <c r="AB57" s="197"/>
      <c r="AC57" s="200" t="s">
        <v>1032</v>
      </c>
      <c r="AD57" s="202"/>
      <c r="AE57" s="174">
        <f>IF(ISNUMBER(VLOOKUP(A57,NotghiID!A:A,1,FALSE)),1,0)</f>
        <v>0</v>
      </c>
    </row>
    <row r="58" spans="1:31" ht="14.25"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1022</v>
      </c>
      <c r="H58" s="198" t="s">
        <v>60</v>
      </c>
      <c r="I58" s="190"/>
      <c r="J58" s="190"/>
      <c r="K58" s="190"/>
      <c r="L58" s="191"/>
      <c r="M58" s="191"/>
      <c r="N58" s="191"/>
      <c r="O58" s="190"/>
      <c r="P58" s="192">
        <v>877.2</v>
      </c>
      <c r="Q58" s="192" t="s">
        <v>1030</v>
      </c>
      <c r="R58" s="192" t="s">
        <v>264</v>
      </c>
      <c r="S58" s="193"/>
      <c r="T58" s="193"/>
      <c r="U58" s="193"/>
      <c r="V58" s="201" t="s">
        <v>1026</v>
      </c>
      <c r="W58" s="196">
        <v>144.5</v>
      </c>
      <c r="X58" s="196" t="s">
        <v>1031</v>
      </c>
      <c r="Y58" s="196" t="s">
        <v>264</v>
      </c>
      <c r="Z58" s="197"/>
      <c r="AA58" s="197"/>
      <c r="AB58" s="197"/>
      <c r="AC58" s="200" t="s">
        <v>1032</v>
      </c>
      <c r="AD58" s="202"/>
      <c r="AE58" s="174">
        <f>IF(ISNUMBER(VLOOKUP(A58,NotghiID!A:A,1,FALSE)),1,0)</f>
        <v>0</v>
      </c>
    </row>
    <row r="59" spans="1:31" ht="14.25"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1022</v>
      </c>
      <c r="H59" s="198" t="s">
        <v>60</v>
      </c>
      <c r="I59" s="190"/>
      <c r="J59" s="190"/>
      <c r="K59" s="190"/>
      <c r="L59" s="191"/>
      <c r="M59" s="191"/>
      <c r="N59" s="191"/>
      <c r="O59" s="190"/>
      <c r="P59" s="192">
        <v>764.2</v>
      </c>
      <c r="Q59" s="192" t="s">
        <v>1030</v>
      </c>
      <c r="R59" s="192" t="s">
        <v>264</v>
      </c>
      <c r="S59" s="193"/>
      <c r="T59" s="193"/>
      <c r="U59" s="193"/>
      <c r="V59" s="201" t="s">
        <v>1026</v>
      </c>
      <c r="W59" s="196">
        <v>57.6</v>
      </c>
      <c r="X59" s="196" t="s">
        <v>1031</v>
      </c>
      <c r="Y59" s="196" t="s">
        <v>264</v>
      </c>
      <c r="Z59" s="197"/>
      <c r="AA59" s="197"/>
      <c r="AB59" s="197"/>
      <c r="AC59" s="200" t="s">
        <v>1032</v>
      </c>
      <c r="AD59" s="202"/>
      <c r="AE59" s="174">
        <f>IF(ISNUMBER(VLOOKUP(A59,NotghiID!A:A,1,FALSE)),1,0)</f>
        <v>0</v>
      </c>
    </row>
    <row r="60" spans="1:31" ht="14.25"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1022</v>
      </c>
      <c r="H60" s="198" t="s">
        <v>60</v>
      </c>
      <c r="I60" s="190"/>
      <c r="J60" s="190"/>
      <c r="K60" s="190"/>
      <c r="L60" s="191"/>
      <c r="M60" s="191"/>
      <c r="N60" s="191"/>
      <c r="O60" s="190"/>
      <c r="P60" s="192">
        <v>1829.2</v>
      </c>
      <c r="Q60" s="192" t="s">
        <v>1030</v>
      </c>
      <c r="R60" s="192" t="s">
        <v>264</v>
      </c>
      <c r="S60" s="193"/>
      <c r="T60" s="193"/>
      <c r="U60" s="193"/>
      <c r="V60" s="201" t="s">
        <v>1026</v>
      </c>
      <c r="W60" s="196">
        <v>28.9</v>
      </c>
      <c r="X60" s="196" t="s">
        <v>1031</v>
      </c>
      <c r="Y60" s="196" t="s">
        <v>264</v>
      </c>
      <c r="Z60" s="197"/>
      <c r="AA60" s="197"/>
      <c r="AB60" s="197"/>
      <c r="AC60" s="200" t="s">
        <v>1032</v>
      </c>
      <c r="AD60" s="202"/>
      <c r="AE60" s="174">
        <f>IF(ISNUMBER(VLOOKUP(A60,NotghiID!A:A,1,FALSE)),1,0)</f>
        <v>0</v>
      </c>
    </row>
    <row r="61" spans="1:31" ht="14.25"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1022</v>
      </c>
      <c r="H61" s="198" t="s">
        <v>60</v>
      </c>
      <c r="I61" s="190"/>
      <c r="J61" s="190"/>
      <c r="K61" s="190"/>
      <c r="L61" s="191"/>
      <c r="M61" s="191"/>
      <c r="N61" s="191"/>
      <c r="O61" s="190"/>
      <c r="P61" s="192">
        <v>2603.1</v>
      </c>
      <c r="Q61" s="192" t="s">
        <v>1030</v>
      </c>
      <c r="R61" s="192" t="s">
        <v>264</v>
      </c>
      <c r="S61" s="193"/>
      <c r="T61" s="193"/>
      <c r="U61" s="193"/>
      <c r="V61" s="201" t="s">
        <v>1026</v>
      </c>
      <c r="W61" s="196">
        <v>60.4</v>
      </c>
      <c r="X61" s="196" t="s">
        <v>1031</v>
      </c>
      <c r="Y61" s="196" t="s">
        <v>264</v>
      </c>
      <c r="Z61" s="197"/>
      <c r="AA61" s="197"/>
      <c r="AB61" s="197"/>
      <c r="AC61" s="200" t="s">
        <v>1032</v>
      </c>
      <c r="AD61" s="202"/>
      <c r="AE61" s="174">
        <f>IF(ISNUMBER(VLOOKUP(A61,NotghiID!A:A,1,FALSE)),1,0)</f>
        <v>0</v>
      </c>
    </row>
    <row r="62" spans="1:31" ht="14.25"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1022</v>
      </c>
      <c r="H62" s="198" t="s">
        <v>60</v>
      </c>
      <c r="I62" s="190"/>
      <c r="J62" s="190"/>
      <c r="K62" s="190"/>
      <c r="L62" s="191"/>
      <c r="M62" s="191"/>
      <c r="N62" s="191"/>
      <c r="O62" s="190"/>
      <c r="P62" s="192">
        <v>1260.3</v>
      </c>
      <c r="Q62" s="192" t="s">
        <v>1030</v>
      </c>
      <c r="R62" s="192" t="s">
        <v>264</v>
      </c>
      <c r="S62" s="193"/>
      <c r="T62" s="193"/>
      <c r="U62" s="193"/>
      <c r="V62" s="201" t="s">
        <v>1026</v>
      </c>
      <c r="W62" s="196">
        <v>71.599999999999994</v>
      </c>
      <c r="X62" s="196" t="s">
        <v>1031</v>
      </c>
      <c r="Y62" s="196" t="s">
        <v>264</v>
      </c>
      <c r="Z62" s="197"/>
      <c r="AA62" s="197"/>
      <c r="AB62" s="197"/>
      <c r="AC62" s="200" t="s">
        <v>1032</v>
      </c>
      <c r="AD62" s="202"/>
      <c r="AE62" s="174">
        <f>IF(ISNUMBER(VLOOKUP(A62,NotghiID!A:A,1,FALSE)),1,0)</f>
        <v>0</v>
      </c>
    </row>
    <row r="63" spans="1:31" ht="14.25"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1022</v>
      </c>
      <c r="H63" s="198" t="s">
        <v>60</v>
      </c>
      <c r="I63" s="190"/>
      <c r="J63" s="190"/>
      <c r="K63" s="190"/>
      <c r="L63" s="191"/>
      <c r="M63" s="191"/>
      <c r="N63" s="191"/>
      <c r="O63" s="190"/>
      <c r="P63" s="192">
        <v>494.9</v>
      </c>
      <c r="Q63" s="192" t="s">
        <v>1030</v>
      </c>
      <c r="R63" s="192" t="s">
        <v>264</v>
      </c>
      <c r="S63" s="193"/>
      <c r="T63" s="193"/>
      <c r="U63" s="193"/>
      <c r="V63" s="201" t="s">
        <v>1026</v>
      </c>
      <c r="W63" s="196">
        <v>88</v>
      </c>
      <c r="X63" s="196" t="s">
        <v>1031</v>
      </c>
      <c r="Y63" s="196" t="s">
        <v>264</v>
      </c>
      <c r="Z63" s="197"/>
      <c r="AA63" s="197"/>
      <c r="AB63" s="197"/>
      <c r="AC63" s="200" t="s">
        <v>1032</v>
      </c>
      <c r="AD63" s="202"/>
      <c r="AE63" s="174">
        <f>IF(ISNUMBER(VLOOKUP(A63,NotghiID!A:A,1,FALSE)),1,0)</f>
        <v>0</v>
      </c>
    </row>
    <row r="64" spans="1:31" ht="14.25"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1022</v>
      </c>
      <c r="H64" s="198" t="s">
        <v>60</v>
      </c>
      <c r="I64" s="190"/>
      <c r="J64" s="190"/>
      <c r="K64" s="190"/>
      <c r="L64" s="191"/>
      <c r="M64" s="191"/>
      <c r="N64" s="191"/>
      <c r="O64" s="190"/>
      <c r="P64" s="192">
        <v>2227.1999999999998</v>
      </c>
      <c r="Q64" s="192" t="s">
        <v>1030</v>
      </c>
      <c r="R64" s="192" t="s">
        <v>264</v>
      </c>
      <c r="S64" s="193"/>
      <c r="T64" s="193"/>
      <c r="U64" s="193"/>
      <c r="V64" s="201" t="s">
        <v>1026</v>
      </c>
      <c r="W64" s="196">
        <v>23.6</v>
      </c>
      <c r="X64" s="196" t="s">
        <v>1031</v>
      </c>
      <c r="Y64" s="196" t="s">
        <v>264</v>
      </c>
      <c r="Z64" s="197"/>
      <c r="AA64" s="197"/>
      <c r="AB64" s="197"/>
      <c r="AC64" s="200" t="s">
        <v>1032</v>
      </c>
      <c r="AD64" s="202"/>
      <c r="AE64" s="174">
        <f>IF(ISNUMBER(VLOOKUP(A64,NotghiID!A:A,1,FALSE)),1,0)</f>
        <v>0</v>
      </c>
    </row>
    <row r="65" spans="1:31" ht="14.25"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1022</v>
      </c>
      <c r="H65" s="198" t="s">
        <v>60</v>
      </c>
      <c r="I65" s="190"/>
      <c r="J65" s="190"/>
      <c r="K65" s="190"/>
      <c r="L65" s="191"/>
      <c r="M65" s="191"/>
      <c r="N65" s="191"/>
      <c r="O65" s="190"/>
      <c r="P65" s="192">
        <v>280.5</v>
      </c>
      <c r="Q65" s="192" t="s">
        <v>1030</v>
      </c>
      <c r="R65" s="192" t="s">
        <v>264</v>
      </c>
      <c r="S65" s="193"/>
      <c r="T65" s="193"/>
      <c r="U65" s="193"/>
      <c r="V65" s="201" t="s">
        <v>1026</v>
      </c>
      <c r="W65" s="196">
        <v>140.6</v>
      </c>
      <c r="X65" s="196" t="s">
        <v>1031</v>
      </c>
      <c r="Y65" s="196" t="s">
        <v>264</v>
      </c>
      <c r="Z65" s="197"/>
      <c r="AA65" s="197"/>
      <c r="AB65" s="197"/>
      <c r="AC65" s="200" t="s">
        <v>1032</v>
      </c>
      <c r="AD65" s="202"/>
      <c r="AE65" s="174">
        <f>IF(ISNUMBER(VLOOKUP(A65,NotghiID!A:A,1,FALSE)),1,0)</f>
        <v>0</v>
      </c>
    </row>
    <row r="66" spans="1:31" ht="14.25"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1031</v>
      </c>
      <c r="Y66" s="196" t="s">
        <v>183</v>
      </c>
      <c r="Z66" s="197">
        <v>52</v>
      </c>
      <c r="AA66" s="197" t="s">
        <v>517</v>
      </c>
      <c r="AB66" s="197" t="s">
        <v>1036</v>
      </c>
      <c r="AC66" s="200" t="s">
        <v>1037</v>
      </c>
      <c r="AD66" s="202" t="s">
        <v>1038</v>
      </c>
      <c r="AE66" s="174">
        <f>IF(ISNUMBER(VLOOKUP(A66,NotghiID!A:A,1,FALSE)),1,0)</f>
        <v>0</v>
      </c>
    </row>
    <row r="67" spans="1:31" ht="14.25"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1031</v>
      </c>
      <c r="Y67" s="196" t="s">
        <v>264</v>
      </c>
      <c r="Z67" s="197"/>
      <c r="AA67" s="197"/>
      <c r="AB67" s="197"/>
      <c r="AC67" s="200"/>
      <c r="AD67" s="202" t="s">
        <v>1039</v>
      </c>
      <c r="AE67" s="174">
        <f>IF(ISNUMBER(VLOOKUP(A67,NotghiID!A:A,1,FALSE)),1,0)</f>
        <v>0</v>
      </c>
    </row>
    <row r="68" spans="1:31" ht="14.25"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1031</v>
      </c>
      <c r="Y68" s="196" t="s">
        <v>264</v>
      </c>
      <c r="Z68" s="197"/>
      <c r="AA68" s="197"/>
      <c r="AB68" s="197"/>
      <c r="AC68" s="200"/>
      <c r="AD68" s="202" t="s">
        <v>1039</v>
      </c>
      <c r="AE68" s="174">
        <f>IF(ISNUMBER(VLOOKUP(A68,NotghiID!A:A,1,FALSE)),1,0)</f>
        <v>0</v>
      </c>
    </row>
    <row r="69" spans="1:31" ht="14.25"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1031</v>
      </c>
      <c r="Y69" s="196" t="s">
        <v>264</v>
      </c>
      <c r="Z69" s="197"/>
      <c r="AA69" s="197"/>
      <c r="AB69" s="197"/>
      <c r="AC69" s="200"/>
      <c r="AD69" s="202" t="s">
        <v>1039</v>
      </c>
      <c r="AE69" s="174">
        <f>IF(ISNUMBER(VLOOKUP(A69,NotghiID!A:A,1,FALSE)),1,0)</f>
        <v>0</v>
      </c>
    </row>
    <row r="70" spans="1:31" ht="14.25"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1031</v>
      </c>
      <c r="Y70" s="196" t="s">
        <v>264</v>
      </c>
      <c r="Z70" s="197"/>
      <c r="AA70" s="197"/>
      <c r="AB70" s="197"/>
      <c r="AC70" s="200"/>
      <c r="AD70" s="202" t="s">
        <v>1039</v>
      </c>
      <c r="AE70" s="174">
        <f>IF(ISNUMBER(VLOOKUP(A70,NotghiID!A:A,1,FALSE)),1,0)</f>
        <v>0</v>
      </c>
    </row>
    <row r="71" spans="1:31" ht="14.25"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1031</v>
      </c>
      <c r="Y71" s="196" t="s">
        <v>264</v>
      </c>
      <c r="Z71" s="197"/>
      <c r="AA71" s="197"/>
      <c r="AB71" s="197"/>
      <c r="AC71" s="200"/>
      <c r="AD71" s="202" t="s">
        <v>1039</v>
      </c>
      <c r="AE71" s="174">
        <f>IF(ISNUMBER(VLOOKUP(A71,NotghiID!A:A,1,FALSE)),1,0)</f>
        <v>0</v>
      </c>
    </row>
    <row r="72" spans="1:31" ht="14.25"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1031</v>
      </c>
      <c r="Y72" s="196" t="s">
        <v>264</v>
      </c>
      <c r="Z72" s="197"/>
      <c r="AA72" s="197"/>
      <c r="AB72" s="197"/>
      <c r="AC72" s="200"/>
      <c r="AD72" s="202" t="s">
        <v>1039</v>
      </c>
      <c r="AE72" s="174">
        <f>IF(ISNUMBER(VLOOKUP(A72,NotghiID!A:A,1,FALSE)),1,0)</f>
        <v>0</v>
      </c>
    </row>
    <row r="73" spans="1:31" ht="14.25"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1031</v>
      </c>
      <c r="Y73" s="196" t="s">
        <v>264</v>
      </c>
      <c r="Z73" s="197"/>
      <c r="AA73" s="197"/>
      <c r="AB73" s="197"/>
      <c r="AC73" s="200"/>
      <c r="AD73" s="202" t="s">
        <v>1039</v>
      </c>
      <c r="AE73" s="174">
        <f>IF(ISNUMBER(VLOOKUP(A73,NotghiID!A:A,1,FALSE)),1,0)</f>
        <v>0</v>
      </c>
    </row>
    <row r="74" spans="1:31" ht="14.25"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1031</v>
      </c>
      <c r="Y74" s="196" t="s">
        <v>264</v>
      </c>
      <c r="Z74" s="197"/>
      <c r="AA74" s="197"/>
      <c r="AB74" s="197"/>
      <c r="AC74" s="200"/>
      <c r="AD74" s="202" t="s">
        <v>1039</v>
      </c>
      <c r="AE74" s="174">
        <f>IF(ISNUMBER(VLOOKUP(A74,NotghiID!A:A,1,FALSE)),1,0)</f>
        <v>0</v>
      </c>
    </row>
    <row r="75" spans="1:31" ht="14.25"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1031</v>
      </c>
      <c r="Y75" s="196" t="s">
        <v>264</v>
      </c>
      <c r="Z75" s="197"/>
      <c r="AA75" s="197"/>
      <c r="AB75" s="197"/>
      <c r="AC75" s="200"/>
      <c r="AD75" s="202" t="s">
        <v>1039</v>
      </c>
      <c r="AE75" s="174">
        <f>IF(ISNUMBER(VLOOKUP(A75,NotghiID!A:A,1,FALSE)),1,0)</f>
        <v>0</v>
      </c>
    </row>
    <row r="76" spans="1:31" ht="14.25"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1031</v>
      </c>
      <c r="Y76" s="196" t="s">
        <v>264</v>
      </c>
      <c r="Z76" s="197"/>
      <c r="AA76" s="197"/>
      <c r="AB76" s="197"/>
      <c r="AC76" s="200"/>
      <c r="AD76" s="202" t="s">
        <v>1039</v>
      </c>
      <c r="AE76" s="174">
        <f>IF(ISNUMBER(VLOOKUP(A76,NotghiID!A:A,1,FALSE)),1,0)</f>
        <v>0</v>
      </c>
    </row>
    <row r="77" spans="1:31" ht="14.25"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1031</v>
      </c>
      <c r="Y77" s="196" t="s">
        <v>264</v>
      </c>
      <c r="Z77" s="197"/>
      <c r="AA77" s="197"/>
      <c r="AB77" s="197"/>
      <c r="AC77" s="200"/>
      <c r="AD77" s="202" t="s">
        <v>1039</v>
      </c>
      <c r="AE77" s="174">
        <f>IF(ISNUMBER(VLOOKUP(A77,NotghiID!A:A,1,FALSE)),1,0)</f>
        <v>0</v>
      </c>
    </row>
    <row r="78" spans="1:31" ht="14.25"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1031</v>
      </c>
      <c r="Y78" s="196" t="s">
        <v>264</v>
      </c>
      <c r="Z78" s="197"/>
      <c r="AA78" s="197"/>
      <c r="AB78" s="197"/>
      <c r="AC78" s="200"/>
      <c r="AD78" s="202" t="s">
        <v>1039</v>
      </c>
      <c r="AE78" s="174">
        <f>IF(ISNUMBER(VLOOKUP(A78,NotghiID!A:A,1,FALSE)),1,0)</f>
        <v>0</v>
      </c>
    </row>
    <row r="79" spans="1:31" ht="14.25"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1040</v>
      </c>
      <c r="I79" s="190"/>
      <c r="J79" s="190"/>
      <c r="K79" s="190"/>
      <c r="L79" s="191"/>
      <c r="M79" s="191"/>
      <c r="N79" s="191"/>
      <c r="O79" s="190"/>
      <c r="P79" s="192"/>
      <c r="Q79" s="192"/>
      <c r="R79" s="192"/>
      <c r="S79" s="193"/>
      <c r="T79" s="193"/>
      <c r="U79" s="193"/>
      <c r="V79" s="201"/>
      <c r="W79" s="196">
        <v>2.4900000000000002</v>
      </c>
      <c r="X79" s="196" t="s">
        <v>1041</v>
      </c>
      <c r="Y79" s="196" t="s">
        <v>389</v>
      </c>
      <c r="Z79" s="197">
        <v>0.75</v>
      </c>
      <c r="AA79" s="197" t="s">
        <v>1041</v>
      </c>
      <c r="AB79" s="197" t="s">
        <v>117</v>
      </c>
      <c r="AC79" s="200" t="s">
        <v>1037</v>
      </c>
      <c r="AD79" s="202" t="s">
        <v>77</v>
      </c>
      <c r="AE79" s="174">
        <f>IF(ISNUMBER(VLOOKUP(A79,NotghiID!A:A,1,FALSE)),1,0)</f>
        <v>0</v>
      </c>
    </row>
    <row r="80" spans="1:31" ht="14.25"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1040</v>
      </c>
      <c r="I80" s="190"/>
      <c r="J80" s="190"/>
      <c r="K80" s="190"/>
      <c r="L80" s="191"/>
      <c r="M80" s="191"/>
      <c r="N80" s="191"/>
      <c r="O80" s="190"/>
      <c r="P80" s="192"/>
      <c r="Q80" s="192"/>
      <c r="R80" s="192"/>
      <c r="S80" s="193"/>
      <c r="T80" s="193"/>
      <c r="U80" s="193"/>
      <c r="V80" s="201"/>
      <c r="W80" s="196">
        <v>1.74</v>
      </c>
      <c r="X80" s="196" t="s">
        <v>1041</v>
      </c>
      <c r="Y80" s="196" t="s">
        <v>264</v>
      </c>
      <c r="Z80" s="197"/>
      <c r="AA80" s="197"/>
      <c r="AB80" s="197"/>
      <c r="AC80" s="200" t="s">
        <v>1037</v>
      </c>
      <c r="AD80" s="202" t="s">
        <v>77</v>
      </c>
      <c r="AE80" s="174">
        <f>IF(ISNUMBER(VLOOKUP(A80,NotghiID!A:A,1,FALSE)),1,0)</f>
        <v>0</v>
      </c>
    </row>
    <row r="81" spans="1:31" ht="14.25"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1040</v>
      </c>
      <c r="I81" s="190"/>
      <c r="J81" s="190"/>
      <c r="K81" s="190"/>
      <c r="L81" s="191"/>
      <c r="M81" s="191"/>
      <c r="N81" s="191"/>
      <c r="O81" s="190"/>
      <c r="P81" s="192"/>
      <c r="Q81" s="192"/>
      <c r="R81" s="192"/>
      <c r="S81" s="193"/>
      <c r="T81" s="193"/>
      <c r="U81" s="193"/>
      <c r="V81" s="201"/>
      <c r="W81" s="196">
        <v>1.44</v>
      </c>
      <c r="X81" s="196" t="s">
        <v>1041</v>
      </c>
      <c r="Y81" s="196" t="s">
        <v>264</v>
      </c>
      <c r="Z81" s="197"/>
      <c r="AA81" s="197"/>
      <c r="AB81" s="197"/>
      <c r="AC81" s="200" t="s">
        <v>1037</v>
      </c>
      <c r="AD81" s="202" t="s">
        <v>77</v>
      </c>
      <c r="AE81" s="174">
        <f>IF(ISNUMBER(VLOOKUP(A81,NotghiID!A:A,1,FALSE)),1,0)</f>
        <v>0</v>
      </c>
    </row>
    <row r="82" spans="1:31" ht="14.25"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1040</v>
      </c>
      <c r="I82" s="190"/>
      <c r="J82" s="190"/>
      <c r="K82" s="190"/>
      <c r="L82" s="191"/>
      <c r="M82" s="191"/>
      <c r="N82" s="191"/>
      <c r="O82" s="190"/>
      <c r="P82" s="192"/>
      <c r="Q82" s="192"/>
      <c r="R82" s="192"/>
      <c r="S82" s="193"/>
      <c r="T82" s="193"/>
      <c r="U82" s="193"/>
      <c r="V82" s="201"/>
      <c r="W82" s="196">
        <v>2.56</v>
      </c>
      <c r="X82" s="196" t="s">
        <v>1041</v>
      </c>
      <c r="Y82" s="196" t="s">
        <v>264</v>
      </c>
      <c r="Z82" s="197"/>
      <c r="AA82" s="197"/>
      <c r="AB82" s="197"/>
      <c r="AC82" s="200" t="s">
        <v>1037</v>
      </c>
      <c r="AD82" s="202" t="s">
        <v>77</v>
      </c>
      <c r="AE82" s="174">
        <f>IF(ISNUMBER(VLOOKUP(A82,NotghiID!A:A,1,FALSE)),1,0)</f>
        <v>0</v>
      </c>
    </row>
    <row r="83" spans="1:31" ht="14.25"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1040</v>
      </c>
      <c r="I83" s="190"/>
      <c r="J83" s="190"/>
      <c r="K83" s="190"/>
      <c r="L83" s="191"/>
      <c r="M83" s="191"/>
      <c r="N83" s="191"/>
      <c r="O83" s="190"/>
      <c r="P83" s="192"/>
      <c r="Q83" s="192"/>
      <c r="R83" s="192"/>
      <c r="S83" s="193"/>
      <c r="T83" s="193"/>
      <c r="U83" s="193"/>
      <c r="V83" s="201"/>
      <c r="W83" s="196">
        <v>1.35</v>
      </c>
      <c r="X83" s="196" t="s">
        <v>1041</v>
      </c>
      <c r="Y83" s="196" t="s">
        <v>264</v>
      </c>
      <c r="Z83" s="197"/>
      <c r="AA83" s="197"/>
      <c r="AB83" s="197"/>
      <c r="AC83" s="200" t="s">
        <v>1037</v>
      </c>
      <c r="AD83" s="202" t="s">
        <v>77</v>
      </c>
      <c r="AE83" s="174">
        <f>IF(ISNUMBER(VLOOKUP(A83,NotghiID!A:A,1,FALSE)),1,0)</f>
        <v>0</v>
      </c>
    </row>
    <row r="84" spans="1:31" ht="14.25"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1040</v>
      </c>
      <c r="I84" s="190"/>
      <c r="J84" s="190"/>
      <c r="K84" s="190"/>
      <c r="L84" s="191"/>
      <c r="M84" s="191"/>
      <c r="N84" s="191"/>
      <c r="O84" s="190"/>
      <c r="P84" s="192"/>
      <c r="Q84" s="192"/>
      <c r="R84" s="192"/>
      <c r="S84" s="193"/>
      <c r="T84" s="193"/>
      <c r="U84" s="193"/>
      <c r="V84" s="201"/>
      <c r="W84" s="196">
        <v>2.64</v>
      </c>
      <c r="X84" s="196" t="s">
        <v>1041</v>
      </c>
      <c r="Y84" s="196" t="s">
        <v>264</v>
      </c>
      <c r="Z84" s="197"/>
      <c r="AA84" s="197"/>
      <c r="AB84" s="197"/>
      <c r="AC84" s="200" t="s">
        <v>1037</v>
      </c>
      <c r="AD84" s="202" t="s">
        <v>77</v>
      </c>
      <c r="AE84" s="174">
        <f>IF(ISNUMBER(VLOOKUP(A84,NotghiID!A:A,1,FALSE)),1,0)</f>
        <v>0</v>
      </c>
    </row>
    <row r="85" spans="1:31" ht="14.25"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1040</v>
      </c>
      <c r="I85" s="190"/>
      <c r="J85" s="190"/>
      <c r="K85" s="190"/>
      <c r="L85" s="191"/>
      <c r="M85" s="191"/>
      <c r="N85" s="191"/>
      <c r="O85" s="190"/>
      <c r="P85" s="192"/>
      <c r="Q85" s="192"/>
      <c r="R85" s="192"/>
      <c r="S85" s="193"/>
      <c r="T85" s="193"/>
      <c r="U85" s="193"/>
      <c r="V85" s="201"/>
      <c r="W85" s="196">
        <v>2.19</v>
      </c>
      <c r="X85" s="196" t="s">
        <v>1041</v>
      </c>
      <c r="Y85" s="196" t="s">
        <v>264</v>
      </c>
      <c r="Z85" s="197"/>
      <c r="AA85" s="197"/>
      <c r="AB85" s="197"/>
      <c r="AC85" s="200" t="s">
        <v>1037</v>
      </c>
      <c r="AD85" s="202" t="s">
        <v>77</v>
      </c>
      <c r="AE85" s="174">
        <f>IF(ISNUMBER(VLOOKUP(A85,NotghiID!A:A,1,FALSE)),1,0)</f>
        <v>0</v>
      </c>
    </row>
    <row r="86" spans="1:31" ht="14.25"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1040</v>
      </c>
      <c r="I86" s="190"/>
      <c r="J86" s="190"/>
      <c r="K86" s="190"/>
      <c r="L86" s="191"/>
      <c r="M86" s="191"/>
      <c r="N86" s="191"/>
      <c r="O86" s="190"/>
      <c r="P86" s="192"/>
      <c r="Q86" s="192"/>
      <c r="R86" s="192"/>
      <c r="S86" s="193"/>
      <c r="T86" s="193"/>
      <c r="U86" s="193"/>
      <c r="V86" s="201"/>
      <c r="W86" s="196">
        <v>4.22</v>
      </c>
      <c r="X86" s="196" t="s">
        <v>1041</v>
      </c>
      <c r="Y86" s="196" t="s">
        <v>264</v>
      </c>
      <c r="Z86" s="197"/>
      <c r="AA86" s="197"/>
      <c r="AB86" s="197"/>
      <c r="AC86" s="200" t="s">
        <v>1037</v>
      </c>
      <c r="AD86" s="202" t="s">
        <v>77</v>
      </c>
      <c r="AE86" s="174">
        <f>IF(ISNUMBER(VLOOKUP(A86,NotghiID!A:A,1,FALSE)),1,0)</f>
        <v>0</v>
      </c>
    </row>
    <row r="87" spans="1:31" ht="14.25"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1040</v>
      </c>
      <c r="I87" s="190"/>
      <c r="J87" s="190"/>
      <c r="K87" s="190"/>
      <c r="L87" s="191"/>
      <c r="M87" s="191"/>
      <c r="N87" s="191"/>
      <c r="O87" s="190"/>
      <c r="P87" s="192"/>
      <c r="Q87" s="192"/>
      <c r="R87" s="192"/>
      <c r="S87" s="193"/>
      <c r="T87" s="193"/>
      <c r="U87" s="193"/>
      <c r="V87" s="201"/>
      <c r="W87" s="196">
        <v>2.63</v>
      </c>
      <c r="X87" s="196" t="s">
        <v>1041</v>
      </c>
      <c r="Y87" s="196" t="s">
        <v>264</v>
      </c>
      <c r="Z87" s="197"/>
      <c r="AA87" s="197"/>
      <c r="AB87" s="197"/>
      <c r="AC87" s="200" t="s">
        <v>1037</v>
      </c>
      <c r="AD87" s="202" t="s">
        <v>77</v>
      </c>
      <c r="AE87" s="174">
        <f>IF(ISNUMBER(VLOOKUP(A87,NotghiID!A:A,1,FALSE)),1,0)</f>
        <v>0</v>
      </c>
    </row>
    <row r="88" spans="1:31" ht="14.25"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1040</v>
      </c>
      <c r="I88" s="190"/>
      <c r="J88" s="190"/>
      <c r="K88" s="190"/>
      <c r="L88" s="191"/>
      <c r="M88" s="191"/>
      <c r="N88" s="191"/>
      <c r="O88" s="190"/>
      <c r="P88" s="192"/>
      <c r="Q88" s="192"/>
      <c r="R88" s="192"/>
      <c r="S88" s="193"/>
      <c r="T88" s="193"/>
      <c r="U88" s="193"/>
      <c r="V88" s="201"/>
      <c r="W88" s="196">
        <v>4.26</v>
      </c>
      <c r="X88" s="196" t="s">
        <v>1041</v>
      </c>
      <c r="Y88" s="196" t="s">
        <v>264</v>
      </c>
      <c r="Z88" s="197"/>
      <c r="AA88" s="197"/>
      <c r="AB88" s="197"/>
      <c r="AC88" s="200" t="s">
        <v>1037</v>
      </c>
      <c r="AD88" s="202" t="s">
        <v>77</v>
      </c>
      <c r="AE88" s="174">
        <f>IF(ISNUMBER(VLOOKUP(A88,NotghiID!A:A,1,FALSE)),1,0)</f>
        <v>0</v>
      </c>
    </row>
    <row r="89" spans="1:31" ht="14.25"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1040</v>
      </c>
      <c r="I89" s="190"/>
      <c r="J89" s="190"/>
      <c r="K89" s="190"/>
      <c r="L89" s="191"/>
      <c r="M89" s="191"/>
      <c r="N89" s="191"/>
      <c r="O89" s="190"/>
      <c r="P89" s="192"/>
      <c r="Q89" s="192"/>
      <c r="R89" s="192"/>
      <c r="S89" s="193"/>
      <c r="T89" s="193"/>
      <c r="U89" s="193"/>
      <c r="V89" s="201"/>
      <c r="W89" s="196">
        <v>2.2999999999999998</v>
      </c>
      <c r="X89" s="196" t="s">
        <v>1041</v>
      </c>
      <c r="Y89" s="196" t="s">
        <v>264</v>
      </c>
      <c r="Z89" s="197"/>
      <c r="AA89" s="197"/>
      <c r="AB89" s="197"/>
      <c r="AC89" s="200" t="s">
        <v>1037</v>
      </c>
      <c r="AD89" s="202" t="s">
        <v>77</v>
      </c>
      <c r="AE89" s="174">
        <f>IF(ISNUMBER(VLOOKUP(A89,NotghiID!A:A,1,FALSE)),1,0)</f>
        <v>0</v>
      </c>
    </row>
    <row r="90" spans="1:31" ht="14.25"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1040</v>
      </c>
      <c r="I90" s="190"/>
      <c r="J90" s="190"/>
      <c r="K90" s="190"/>
      <c r="L90" s="191"/>
      <c r="M90" s="191"/>
      <c r="N90" s="191"/>
      <c r="O90" s="190"/>
      <c r="P90" s="192"/>
      <c r="Q90" s="192"/>
      <c r="R90" s="192"/>
      <c r="S90" s="193"/>
      <c r="T90" s="193"/>
      <c r="U90" s="193"/>
      <c r="V90" s="201"/>
      <c r="W90" s="196">
        <v>1.91</v>
      </c>
      <c r="X90" s="196" t="s">
        <v>1041</v>
      </c>
      <c r="Y90" s="196" t="s">
        <v>264</v>
      </c>
      <c r="Z90" s="197"/>
      <c r="AA90" s="197"/>
      <c r="AB90" s="197"/>
      <c r="AC90" s="200" t="s">
        <v>1037</v>
      </c>
      <c r="AD90" s="202" t="s">
        <v>77</v>
      </c>
      <c r="AE90" s="174">
        <f>IF(ISNUMBER(VLOOKUP(A90,NotghiID!A:A,1,FALSE)),1,0)</f>
        <v>0</v>
      </c>
    </row>
    <row r="91" spans="1:31" ht="14.25"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1040</v>
      </c>
      <c r="I91" s="190"/>
      <c r="J91" s="190"/>
      <c r="K91" s="190"/>
      <c r="L91" s="191"/>
      <c r="M91" s="191"/>
      <c r="N91" s="191"/>
      <c r="O91" s="190"/>
      <c r="P91" s="192"/>
      <c r="Q91" s="192"/>
      <c r="R91" s="192"/>
      <c r="S91" s="193"/>
      <c r="T91" s="193"/>
      <c r="U91" s="193"/>
      <c r="V91" s="201"/>
      <c r="W91" s="196">
        <v>2.2999999999999998</v>
      </c>
      <c r="X91" s="196" t="s">
        <v>1041</v>
      </c>
      <c r="Y91" s="196" t="s">
        <v>264</v>
      </c>
      <c r="Z91" s="197"/>
      <c r="AA91" s="197"/>
      <c r="AB91" s="197"/>
      <c r="AC91" s="200" t="s">
        <v>1037</v>
      </c>
      <c r="AD91" s="202" t="s">
        <v>77</v>
      </c>
      <c r="AE91" s="174">
        <f>IF(ISNUMBER(VLOOKUP(A91,NotghiID!A:A,1,FALSE)),1,0)</f>
        <v>0</v>
      </c>
    </row>
    <row r="92" spans="1:31" ht="14.25"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1040</v>
      </c>
      <c r="I92" s="190"/>
      <c r="J92" s="190"/>
      <c r="K92" s="190"/>
      <c r="L92" s="191"/>
      <c r="M92" s="191"/>
      <c r="N92" s="191"/>
      <c r="O92" s="190"/>
      <c r="P92" s="192"/>
      <c r="Q92" s="192"/>
      <c r="R92" s="192"/>
      <c r="S92" s="193"/>
      <c r="T92" s="193"/>
      <c r="U92" s="193"/>
      <c r="V92" s="201"/>
      <c r="W92" s="196">
        <v>2.23</v>
      </c>
      <c r="X92" s="196" t="s">
        <v>1041</v>
      </c>
      <c r="Y92" s="196" t="s">
        <v>264</v>
      </c>
      <c r="Z92" s="197"/>
      <c r="AA92" s="197"/>
      <c r="AB92" s="197"/>
      <c r="AC92" s="200" t="s">
        <v>1037</v>
      </c>
      <c r="AD92" s="202" t="s">
        <v>77</v>
      </c>
      <c r="AE92" s="174">
        <f>IF(ISNUMBER(VLOOKUP(A92,NotghiID!A:A,1,FALSE)),1,0)</f>
        <v>0</v>
      </c>
    </row>
    <row r="93" spans="1:31" ht="14.25"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1040</v>
      </c>
      <c r="I93" s="190"/>
      <c r="J93" s="190"/>
      <c r="K93" s="190"/>
      <c r="L93" s="191"/>
      <c r="M93" s="191"/>
      <c r="N93" s="191"/>
      <c r="O93" s="190"/>
      <c r="P93" s="192"/>
      <c r="Q93" s="192"/>
      <c r="R93" s="192"/>
      <c r="S93" s="193"/>
      <c r="T93" s="193"/>
      <c r="U93" s="193"/>
      <c r="V93" s="201"/>
      <c r="W93" s="196">
        <v>2.58</v>
      </c>
      <c r="X93" s="196" t="s">
        <v>1041</v>
      </c>
      <c r="Y93" s="196" t="s">
        <v>264</v>
      </c>
      <c r="Z93" s="197"/>
      <c r="AA93" s="197"/>
      <c r="AB93" s="197"/>
      <c r="AC93" s="200" t="s">
        <v>1037</v>
      </c>
      <c r="AD93" s="202" t="s">
        <v>77</v>
      </c>
      <c r="AE93" s="174">
        <f>IF(ISNUMBER(VLOOKUP(A93,NotghiID!A:A,1,FALSE)),1,0)</f>
        <v>0</v>
      </c>
    </row>
    <row r="94" spans="1:31" ht="14.25"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1040</v>
      </c>
      <c r="I94" s="190"/>
      <c r="J94" s="190"/>
      <c r="K94" s="190"/>
      <c r="L94" s="191"/>
      <c r="M94" s="191"/>
      <c r="N94" s="191"/>
      <c r="O94" s="190"/>
      <c r="P94" s="192"/>
      <c r="Q94" s="192"/>
      <c r="R94" s="192"/>
      <c r="S94" s="193"/>
      <c r="T94" s="193"/>
      <c r="U94" s="193"/>
      <c r="V94" s="201"/>
      <c r="W94" s="196">
        <v>2.86</v>
      </c>
      <c r="X94" s="196" t="s">
        <v>1041</v>
      </c>
      <c r="Y94" s="196" t="s">
        <v>264</v>
      </c>
      <c r="Z94" s="197"/>
      <c r="AA94" s="197"/>
      <c r="AB94" s="197"/>
      <c r="AC94" s="200" t="s">
        <v>1037</v>
      </c>
      <c r="AD94" s="202" t="s">
        <v>77</v>
      </c>
      <c r="AE94" s="174">
        <f>IF(ISNUMBER(VLOOKUP(A94,NotghiID!A:A,1,FALSE)),1,0)</f>
        <v>0</v>
      </c>
    </row>
    <row r="95" spans="1:31" ht="14.25"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1040</v>
      </c>
      <c r="I95" s="190"/>
      <c r="J95" s="190"/>
      <c r="K95" s="190"/>
      <c r="L95" s="191"/>
      <c r="M95" s="191"/>
      <c r="N95" s="191"/>
      <c r="O95" s="190"/>
      <c r="P95" s="192"/>
      <c r="Q95" s="192"/>
      <c r="R95" s="192"/>
      <c r="S95" s="193"/>
      <c r="T95" s="193"/>
      <c r="U95" s="193"/>
      <c r="V95" s="201"/>
      <c r="W95" s="196">
        <v>2.88</v>
      </c>
      <c r="X95" s="196" t="s">
        <v>1041</v>
      </c>
      <c r="Y95" s="196" t="s">
        <v>264</v>
      </c>
      <c r="Z95" s="197"/>
      <c r="AA95" s="197"/>
      <c r="AB95" s="197"/>
      <c r="AC95" s="200" t="s">
        <v>1037</v>
      </c>
      <c r="AD95" s="202" t="s">
        <v>77</v>
      </c>
      <c r="AE95" s="174">
        <f>IF(ISNUMBER(VLOOKUP(A95,NotghiID!A:A,1,FALSE)),1,0)</f>
        <v>0</v>
      </c>
    </row>
    <row r="96" spans="1:31" ht="14.25"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1040</v>
      </c>
      <c r="I96" s="190"/>
      <c r="J96" s="190"/>
      <c r="K96" s="190"/>
      <c r="L96" s="191"/>
      <c r="M96" s="191"/>
      <c r="N96" s="191"/>
      <c r="O96" s="190"/>
      <c r="P96" s="192"/>
      <c r="Q96" s="192"/>
      <c r="R96" s="192"/>
      <c r="S96" s="193"/>
      <c r="T96" s="193"/>
      <c r="U96" s="193"/>
      <c r="V96" s="201"/>
      <c r="W96" s="196">
        <v>3.31</v>
      </c>
      <c r="X96" s="196" t="s">
        <v>1041</v>
      </c>
      <c r="Y96" s="196" t="s">
        <v>264</v>
      </c>
      <c r="Z96" s="197"/>
      <c r="AA96" s="197"/>
      <c r="AB96" s="197"/>
      <c r="AC96" s="200" t="s">
        <v>1037</v>
      </c>
      <c r="AD96" s="202" t="s">
        <v>77</v>
      </c>
      <c r="AE96" s="174">
        <f>IF(ISNUMBER(VLOOKUP(A96,NotghiID!A:A,1,FALSE)),1,0)</f>
        <v>0</v>
      </c>
    </row>
    <row r="97" spans="1:31" ht="14.25"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1040</v>
      </c>
      <c r="I97" s="190"/>
      <c r="J97" s="190"/>
      <c r="K97" s="190"/>
      <c r="L97" s="191"/>
      <c r="M97" s="191"/>
      <c r="N97" s="191"/>
      <c r="O97" s="190"/>
      <c r="P97" s="192"/>
      <c r="Q97" s="192"/>
      <c r="R97" s="192"/>
      <c r="S97" s="193"/>
      <c r="T97" s="193"/>
      <c r="U97" s="193"/>
      <c r="V97" s="201"/>
      <c r="W97" s="196">
        <v>1.88</v>
      </c>
      <c r="X97" s="196" t="s">
        <v>1041</v>
      </c>
      <c r="Y97" s="196" t="s">
        <v>264</v>
      </c>
      <c r="Z97" s="197"/>
      <c r="AA97" s="197"/>
      <c r="AB97" s="197"/>
      <c r="AC97" s="200" t="s">
        <v>1037</v>
      </c>
      <c r="AD97" s="202" t="s">
        <v>77</v>
      </c>
      <c r="AE97" s="174">
        <f>IF(ISNUMBER(VLOOKUP(A97,NotghiID!A:A,1,FALSE)),1,0)</f>
        <v>0</v>
      </c>
    </row>
    <row r="98" spans="1:31" ht="14.25"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1040</v>
      </c>
      <c r="I98" s="190"/>
      <c r="J98" s="190"/>
      <c r="K98" s="190"/>
      <c r="L98" s="191"/>
      <c r="M98" s="191"/>
      <c r="N98" s="191"/>
      <c r="O98" s="190"/>
      <c r="P98" s="192"/>
      <c r="Q98" s="192"/>
      <c r="R98" s="192"/>
      <c r="S98" s="193"/>
      <c r="T98" s="193"/>
      <c r="U98" s="193"/>
      <c r="V98" s="201"/>
      <c r="W98" s="196">
        <v>2.06</v>
      </c>
      <c r="X98" s="196" t="s">
        <v>1041</v>
      </c>
      <c r="Y98" s="196" t="s">
        <v>264</v>
      </c>
      <c r="Z98" s="197"/>
      <c r="AA98" s="197"/>
      <c r="AB98" s="197"/>
      <c r="AC98" s="200" t="s">
        <v>1037</v>
      </c>
      <c r="AD98" s="202" t="s">
        <v>77</v>
      </c>
      <c r="AE98" s="174">
        <f>IF(ISNUMBER(VLOOKUP(A98,NotghiID!A:A,1,FALSE)),1,0)</f>
        <v>0</v>
      </c>
    </row>
    <row r="99" spans="1:31" ht="14.25"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1040</v>
      </c>
      <c r="I99" s="190"/>
      <c r="J99" s="190"/>
      <c r="K99" s="190"/>
      <c r="L99" s="191"/>
      <c r="M99" s="191"/>
      <c r="N99" s="191"/>
      <c r="O99" s="190"/>
      <c r="P99" s="192"/>
      <c r="Q99" s="192"/>
      <c r="R99" s="192"/>
      <c r="S99" s="193"/>
      <c r="T99" s="193"/>
      <c r="U99" s="193"/>
      <c r="V99" s="201"/>
      <c r="W99" s="196">
        <v>2.4700000000000002</v>
      </c>
      <c r="X99" s="196" t="s">
        <v>1041</v>
      </c>
      <c r="Y99" s="196" t="s">
        <v>264</v>
      </c>
      <c r="Z99" s="197"/>
      <c r="AA99" s="197"/>
      <c r="AB99" s="197"/>
      <c r="AC99" s="200" t="s">
        <v>1037</v>
      </c>
      <c r="AD99" s="202" t="s">
        <v>77</v>
      </c>
      <c r="AE99" s="174">
        <f>IF(ISNUMBER(VLOOKUP(A99,NotghiID!A:A,1,FALSE)),1,0)</f>
        <v>0</v>
      </c>
    </row>
    <row r="100" spans="1:31" ht="14.25"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1042</v>
      </c>
      <c r="Y100" s="196" t="s">
        <v>389</v>
      </c>
      <c r="Z100" s="197">
        <v>33.799999999999997</v>
      </c>
      <c r="AA100" s="197" t="s">
        <v>1042</v>
      </c>
      <c r="AB100" s="197" t="s">
        <v>117</v>
      </c>
      <c r="AC100" s="200" t="s">
        <v>1037</v>
      </c>
      <c r="AD100" s="202" t="s">
        <v>77</v>
      </c>
      <c r="AE100" s="174">
        <f>IF(ISNUMBER(VLOOKUP(A100,NotghiID!A:A,1,FALSE)),1,0)</f>
        <v>0</v>
      </c>
    </row>
    <row r="101" spans="1:31" ht="14.25"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1040</v>
      </c>
      <c r="I101" s="190"/>
      <c r="J101" s="190"/>
      <c r="K101" s="190"/>
      <c r="L101" s="191"/>
      <c r="M101" s="191"/>
      <c r="N101" s="191"/>
      <c r="O101" s="190"/>
      <c r="P101" s="192"/>
      <c r="Q101" s="192"/>
      <c r="R101" s="192"/>
      <c r="S101" s="193"/>
      <c r="T101" s="193"/>
      <c r="U101" s="193"/>
      <c r="V101" s="201"/>
      <c r="W101" s="196">
        <v>94.5</v>
      </c>
      <c r="X101" s="196" t="s">
        <v>1042</v>
      </c>
      <c r="Y101" s="196" t="s">
        <v>389</v>
      </c>
      <c r="Z101" s="197">
        <v>15.9</v>
      </c>
      <c r="AA101" s="197" t="s">
        <v>1042</v>
      </c>
      <c r="AB101" s="197" t="s">
        <v>117</v>
      </c>
      <c r="AC101" s="200" t="s">
        <v>1037</v>
      </c>
      <c r="AD101" s="202" t="s">
        <v>77</v>
      </c>
      <c r="AE101" s="174">
        <f>IF(ISNUMBER(VLOOKUP(A101,NotghiID!A:A,1,FALSE)),1,0)</f>
        <v>0</v>
      </c>
    </row>
    <row r="102" spans="1:31" ht="14.25"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1040</v>
      </c>
      <c r="I102" s="190"/>
      <c r="J102" s="190"/>
      <c r="K102" s="190"/>
      <c r="L102" s="191"/>
      <c r="M102" s="191"/>
      <c r="N102" s="191"/>
      <c r="O102" s="190"/>
      <c r="P102" s="192"/>
      <c r="Q102" s="192"/>
      <c r="R102" s="192"/>
      <c r="S102" s="193"/>
      <c r="T102" s="193"/>
      <c r="U102" s="193"/>
      <c r="V102" s="201"/>
      <c r="W102" s="196">
        <v>96.5</v>
      </c>
      <c r="X102" s="196" t="s">
        <v>1042</v>
      </c>
      <c r="Y102" s="196" t="s">
        <v>389</v>
      </c>
      <c r="Z102" s="197">
        <v>18.100000000000001</v>
      </c>
      <c r="AA102" s="197" t="s">
        <v>1042</v>
      </c>
      <c r="AB102" s="197" t="s">
        <v>117</v>
      </c>
      <c r="AC102" s="200" t="s">
        <v>1037</v>
      </c>
      <c r="AD102" s="202" t="s">
        <v>77</v>
      </c>
      <c r="AE102" s="174">
        <f>IF(ISNUMBER(VLOOKUP(A102,NotghiID!A:A,1,FALSE)),1,0)</f>
        <v>0</v>
      </c>
    </row>
    <row r="103" spans="1:31" ht="14.25"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1043</v>
      </c>
      <c r="Y103" s="196" t="s">
        <v>389</v>
      </c>
      <c r="Z103" s="197">
        <v>11.5</v>
      </c>
      <c r="AA103" s="197" t="s">
        <v>1043</v>
      </c>
      <c r="AB103" s="197" t="s">
        <v>117</v>
      </c>
      <c r="AC103" s="200" t="s">
        <v>1037</v>
      </c>
      <c r="AD103" s="202" t="s">
        <v>1044</v>
      </c>
      <c r="AE103" s="174">
        <f>IF(ISNUMBER(VLOOKUP(A103,NotghiID!A:A,1,FALSE)),1,0)</f>
        <v>0</v>
      </c>
    </row>
    <row r="104" spans="1:31" ht="14.25"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1043</v>
      </c>
      <c r="Y104" s="196" t="s">
        <v>389</v>
      </c>
      <c r="Z104" s="197">
        <v>8.9</v>
      </c>
      <c r="AA104" s="197" t="s">
        <v>1043</v>
      </c>
      <c r="AB104" s="197" t="s">
        <v>117</v>
      </c>
      <c r="AC104" s="200" t="s">
        <v>1037</v>
      </c>
      <c r="AD104" s="202" t="s">
        <v>1045</v>
      </c>
      <c r="AE104" s="174">
        <f>IF(ISNUMBER(VLOOKUP(A104,NotghiID!A:A,1,FALSE)),1,0)</f>
        <v>0</v>
      </c>
    </row>
    <row r="105" spans="1:31" ht="14.25"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1043</v>
      </c>
      <c r="Y105" s="196" t="s">
        <v>389</v>
      </c>
      <c r="Z105" s="197"/>
      <c r="AA105" s="197"/>
      <c r="AB105" s="197"/>
      <c r="AC105" s="200"/>
      <c r="AD105" s="202"/>
      <c r="AE105" s="174">
        <f>IF(ISNUMBER(VLOOKUP(A105,NotghiID!A:A,1,FALSE)),1,0)</f>
        <v>0</v>
      </c>
    </row>
    <row r="106" spans="1:31" ht="14.25"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1043</v>
      </c>
      <c r="Y106" s="196" t="s">
        <v>389</v>
      </c>
      <c r="Z106" s="197"/>
      <c r="AA106" s="197"/>
      <c r="AB106" s="197"/>
      <c r="AC106" s="200"/>
      <c r="AD106" s="202"/>
      <c r="AE106" s="174">
        <f>IF(ISNUMBER(VLOOKUP(A106,NotghiID!A:A,1,FALSE)),1,0)</f>
        <v>0</v>
      </c>
    </row>
    <row r="107" spans="1:31" ht="14.25"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1043</v>
      </c>
      <c r="Y107" s="196" t="s">
        <v>389</v>
      </c>
      <c r="Z107" s="197"/>
      <c r="AA107" s="197"/>
      <c r="AB107" s="197"/>
      <c r="AC107" s="200"/>
      <c r="AD107" s="202"/>
      <c r="AE107" s="174">
        <f>IF(ISNUMBER(VLOOKUP(A107,NotghiID!A:A,1,FALSE)),1,0)</f>
        <v>0</v>
      </c>
    </row>
    <row r="108" spans="1:31" ht="14.25"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1043</v>
      </c>
      <c r="Y108" s="196" t="s">
        <v>389</v>
      </c>
      <c r="Z108" s="197"/>
      <c r="AA108" s="197"/>
      <c r="AB108" s="197"/>
      <c r="AC108" s="200"/>
      <c r="AD108" s="202"/>
      <c r="AE108" s="174">
        <f>IF(ISNUMBER(VLOOKUP(A108,NotghiID!A:A,1,FALSE)),1,0)</f>
        <v>0</v>
      </c>
    </row>
    <row r="109" spans="1:31" ht="14.25"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1043</v>
      </c>
      <c r="Y109" s="196" t="s">
        <v>389</v>
      </c>
      <c r="Z109" s="197"/>
      <c r="AA109" s="197"/>
      <c r="AB109" s="197"/>
      <c r="AC109" s="200"/>
      <c r="AD109" s="202"/>
      <c r="AE109" s="174">
        <f>IF(ISNUMBER(VLOOKUP(A109,NotghiID!A:A,1,FALSE)),1,0)</f>
        <v>0</v>
      </c>
    </row>
    <row r="110" spans="1:31" ht="14.25"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1043</v>
      </c>
      <c r="Y110" s="196" t="s">
        <v>389</v>
      </c>
      <c r="Z110" s="197"/>
      <c r="AA110" s="197"/>
      <c r="AB110" s="197"/>
      <c r="AC110" s="200"/>
      <c r="AD110" s="202"/>
      <c r="AE110" s="174">
        <f>IF(ISNUMBER(VLOOKUP(A110,NotghiID!A:A,1,FALSE)),1,0)</f>
        <v>0</v>
      </c>
    </row>
    <row r="111" spans="1:31" ht="14.25"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1041</v>
      </c>
      <c r="Y111" s="196" t="s">
        <v>389</v>
      </c>
      <c r="Z111" s="197">
        <v>0.78</v>
      </c>
      <c r="AA111" s="197" t="s">
        <v>1041</v>
      </c>
      <c r="AB111" s="197" t="s">
        <v>1033</v>
      </c>
      <c r="AC111" s="200" t="s">
        <v>1037</v>
      </c>
      <c r="AD111" s="202" t="s">
        <v>1046</v>
      </c>
      <c r="AE111" s="174">
        <f>IF(ISNUMBER(VLOOKUP(A111,NotghiID!A:A,1,FALSE)),1,0)</f>
        <v>0</v>
      </c>
    </row>
    <row r="112" spans="1:31" ht="14.25"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1040</v>
      </c>
      <c r="I112" s="190">
        <v>273.8</v>
      </c>
      <c r="J112" s="190" t="s">
        <v>1047</v>
      </c>
      <c r="K112" s="190" t="s">
        <v>116</v>
      </c>
      <c r="L112" s="191">
        <v>61.1</v>
      </c>
      <c r="M112" s="191" t="s">
        <v>1047</v>
      </c>
      <c r="N112" s="191" t="s">
        <v>117</v>
      </c>
      <c r="O112" s="190" t="s">
        <v>1024</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ht="14.25"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1040</v>
      </c>
      <c r="I113" s="190"/>
      <c r="J113" s="190"/>
      <c r="K113" s="190"/>
      <c r="L113" s="191"/>
      <c r="M113" s="191"/>
      <c r="N113" s="191"/>
      <c r="O113" s="190"/>
      <c r="P113" s="192"/>
      <c r="Q113" s="192"/>
      <c r="R113" s="192"/>
      <c r="S113" s="193"/>
      <c r="T113" s="193"/>
      <c r="U113" s="193"/>
      <c r="V113" s="201"/>
      <c r="W113" s="196">
        <v>27.5</v>
      </c>
      <c r="X113" s="196" t="s">
        <v>1041</v>
      </c>
      <c r="Y113" s="196" t="s">
        <v>389</v>
      </c>
      <c r="Z113" s="197">
        <v>9.3000000000000007</v>
      </c>
      <c r="AA113" s="197" t="s">
        <v>1041</v>
      </c>
      <c r="AB113" s="197" t="s">
        <v>389</v>
      </c>
      <c r="AC113" s="200" t="s">
        <v>1037</v>
      </c>
      <c r="AD113" s="202" t="s">
        <v>1048</v>
      </c>
      <c r="AE113" s="174">
        <f>IF(ISNUMBER(VLOOKUP(A113,NotghiID!A:A,1,FALSE)),1,0)</f>
        <v>0</v>
      </c>
    </row>
    <row r="114" spans="1:31" ht="14.25"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1040</v>
      </c>
      <c r="I114" s="190"/>
      <c r="J114" s="190"/>
      <c r="K114" s="190"/>
      <c r="L114" s="191"/>
      <c r="M114" s="191"/>
      <c r="N114" s="191"/>
      <c r="O114" s="190"/>
      <c r="P114" s="192"/>
      <c r="Q114" s="192"/>
      <c r="R114" s="192"/>
      <c r="S114" s="193"/>
      <c r="T114" s="193"/>
      <c r="U114" s="193"/>
      <c r="V114" s="201"/>
      <c r="W114" s="196">
        <v>18.100000000000001</v>
      </c>
      <c r="X114" s="196" t="s">
        <v>1041</v>
      </c>
      <c r="Y114" s="196" t="s">
        <v>264</v>
      </c>
      <c r="Z114" s="197">
        <v>10.7</v>
      </c>
      <c r="AA114" s="197" t="s">
        <v>1041</v>
      </c>
      <c r="AB114" s="197" t="s">
        <v>389</v>
      </c>
      <c r="AC114" s="200" t="s">
        <v>1037</v>
      </c>
      <c r="AD114" s="202" t="s">
        <v>1046</v>
      </c>
      <c r="AE114" s="174">
        <f>IF(ISNUMBER(VLOOKUP(A114,NotghiID!A:A,1,FALSE)),1,0)</f>
        <v>0</v>
      </c>
    </row>
    <row r="115" spans="1:31" ht="14.25"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1040</v>
      </c>
      <c r="I115" s="190"/>
      <c r="J115" s="190"/>
      <c r="K115" s="190"/>
      <c r="L115" s="191"/>
      <c r="M115" s="191"/>
      <c r="N115" s="191"/>
      <c r="O115" s="190"/>
      <c r="P115" s="192"/>
      <c r="Q115" s="192"/>
      <c r="R115" s="192"/>
      <c r="S115" s="193"/>
      <c r="T115" s="193"/>
      <c r="U115" s="193"/>
      <c r="V115" s="201"/>
      <c r="W115" s="196">
        <v>17.899999999999999</v>
      </c>
      <c r="X115" s="196" t="s">
        <v>1041</v>
      </c>
      <c r="Y115" s="196" t="s">
        <v>264</v>
      </c>
      <c r="Z115" s="197"/>
      <c r="AA115" s="197"/>
      <c r="AB115" s="197"/>
      <c r="AC115" s="200"/>
      <c r="AD115" s="202" t="s">
        <v>1049</v>
      </c>
      <c r="AE115" s="174">
        <f>IF(ISNUMBER(VLOOKUP(A115,NotghiID!A:A,1,FALSE)),1,0)</f>
        <v>0</v>
      </c>
    </row>
    <row r="116" spans="1:31" ht="14.25"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1040</v>
      </c>
      <c r="I116" s="190"/>
      <c r="J116" s="190"/>
      <c r="K116" s="190"/>
      <c r="L116" s="191"/>
      <c r="M116" s="191"/>
      <c r="N116" s="191"/>
      <c r="O116" s="190"/>
      <c r="P116" s="192"/>
      <c r="Q116" s="192"/>
      <c r="R116" s="192"/>
      <c r="S116" s="193"/>
      <c r="T116" s="193"/>
      <c r="U116" s="193"/>
      <c r="V116" s="201"/>
      <c r="W116" s="196">
        <v>40.6</v>
      </c>
      <c r="X116" s="196" t="s">
        <v>1041</v>
      </c>
      <c r="Y116" s="196" t="s">
        <v>264</v>
      </c>
      <c r="Z116" s="197"/>
      <c r="AA116" s="197"/>
      <c r="AB116" s="197"/>
      <c r="AC116" s="200"/>
      <c r="AD116" s="202"/>
      <c r="AE116" s="174">
        <f>IF(ISNUMBER(VLOOKUP(A116,NotghiID!A:A,1,FALSE)),1,0)</f>
        <v>0</v>
      </c>
    </row>
    <row r="117" spans="1:31" ht="14.25"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1040</v>
      </c>
      <c r="I117" s="190"/>
      <c r="J117" s="190"/>
      <c r="K117" s="190"/>
      <c r="L117" s="191"/>
      <c r="M117" s="191"/>
      <c r="N117" s="191"/>
      <c r="O117" s="190"/>
      <c r="P117" s="192"/>
      <c r="Q117" s="192"/>
      <c r="R117" s="192"/>
      <c r="S117" s="193"/>
      <c r="T117" s="193"/>
      <c r="U117" s="193"/>
      <c r="V117" s="201"/>
      <c r="W117" s="196">
        <v>39.700000000000003</v>
      </c>
      <c r="X117" s="196" t="s">
        <v>1041</v>
      </c>
      <c r="Y117" s="196" t="s">
        <v>264</v>
      </c>
      <c r="Z117" s="197"/>
      <c r="AA117" s="197"/>
      <c r="AB117" s="197"/>
      <c r="AC117" s="200"/>
      <c r="AD117" s="202"/>
      <c r="AE117" s="174">
        <f>IF(ISNUMBER(VLOOKUP(A117,NotghiID!A:A,1,FALSE)),1,0)</f>
        <v>0</v>
      </c>
    </row>
    <row r="118" spans="1:31" ht="14.25"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1040</v>
      </c>
      <c r="I118" s="190"/>
      <c r="J118" s="190"/>
      <c r="K118" s="190"/>
      <c r="L118" s="191"/>
      <c r="M118" s="191"/>
      <c r="N118" s="191"/>
      <c r="O118" s="190"/>
      <c r="P118" s="192"/>
      <c r="Q118" s="192"/>
      <c r="R118" s="192"/>
      <c r="S118" s="193"/>
      <c r="T118" s="193"/>
      <c r="U118" s="193"/>
      <c r="V118" s="201"/>
      <c r="W118" s="196">
        <v>34</v>
      </c>
      <c r="X118" s="196" t="s">
        <v>1041</v>
      </c>
      <c r="Y118" s="196" t="s">
        <v>264</v>
      </c>
      <c r="Z118" s="197"/>
      <c r="AA118" s="197"/>
      <c r="AB118" s="197"/>
      <c r="AC118" s="200"/>
      <c r="AD118" s="202"/>
      <c r="AE118" s="174">
        <f>IF(ISNUMBER(VLOOKUP(A118,NotghiID!A:A,1,FALSE)),1,0)</f>
        <v>0</v>
      </c>
    </row>
    <row r="119" spans="1:31" ht="14.25"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1040</v>
      </c>
      <c r="I119" s="190"/>
      <c r="J119" s="190"/>
      <c r="K119" s="190"/>
      <c r="L119" s="191"/>
      <c r="M119" s="191"/>
      <c r="N119" s="191"/>
      <c r="O119" s="190"/>
      <c r="P119" s="192"/>
      <c r="Q119" s="192"/>
      <c r="R119" s="192"/>
      <c r="S119" s="193"/>
      <c r="T119" s="193"/>
      <c r="U119" s="193"/>
      <c r="V119" s="201"/>
      <c r="W119" s="196">
        <v>29.7</v>
      </c>
      <c r="X119" s="196" t="s">
        <v>1041</v>
      </c>
      <c r="Y119" s="196" t="s">
        <v>264</v>
      </c>
      <c r="Z119" s="197"/>
      <c r="AA119" s="197"/>
      <c r="AB119" s="197"/>
      <c r="AC119" s="200"/>
      <c r="AD119" s="202"/>
      <c r="AE119" s="174">
        <f>IF(ISNUMBER(VLOOKUP(A119,NotghiID!A:A,1,FALSE)),1,0)</f>
        <v>0</v>
      </c>
    </row>
    <row r="120" spans="1:31" ht="14.25"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1040</v>
      </c>
      <c r="I120" s="190"/>
      <c r="J120" s="190"/>
      <c r="K120" s="190"/>
      <c r="L120" s="191"/>
      <c r="M120" s="191"/>
      <c r="N120" s="191"/>
      <c r="O120" s="190"/>
      <c r="P120" s="192"/>
      <c r="Q120" s="192"/>
      <c r="R120" s="192"/>
      <c r="S120" s="193"/>
      <c r="T120" s="193"/>
      <c r="U120" s="193"/>
      <c r="V120" s="201"/>
      <c r="W120" s="196">
        <v>29.7</v>
      </c>
      <c r="X120" s="196" t="s">
        <v>1041</v>
      </c>
      <c r="Y120" s="196" t="s">
        <v>264</v>
      </c>
      <c r="Z120" s="197"/>
      <c r="AA120" s="197"/>
      <c r="AB120" s="197"/>
      <c r="AC120" s="200"/>
      <c r="AD120" s="202"/>
      <c r="AE120" s="174">
        <f>IF(ISNUMBER(VLOOKUP(A120,NotghiID!A:A,1,FALSE)),1,0)</f>
        <v>0</v>
      </c>
    </row>
    <row r="121" spans="1:31" ht="14.25"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1040</v>
      </c>
      <c r="I121" s="190"/>
      <c r="J121" s="190"/>
      <c r="K121" s="190"/>
      <c r="L121" s="191"/>
      <c r="M121" s="191"/>
      <c r="N121" s="191"/>
      <c r="O121" s="190"/>
      <c r="P121" s="192"/>
      <c r="Q121" s="192"/>
      <c r="R121" s="192"/>
      <c r="S121" s="193"/>
      <c r="T121" s="193"/>
      <c r="U121" s="193"/>
      <c r="V121" s="201"/>
      <c r="W121" s="196">
        <v>19.5</v>
      </c>
      <c r="X121" s="196" t="s">
        <v>1041</v>
      </c>
      <c r="Y121" s="196" t="s">
        <v>264</v>
      </c>
      <c r="Z121" s="197"/>
      <c r="AA121" s="197"/>
      <c r="AB121" s="197"/>
      <c r="AC121" s="200"/>
      <c r="AD121" s="202"/>
      <c r="AE121" s="174">
        <f>IF(ISNUMBER(VLOOKUP(A121,NotghiID!A:A,1,FALSE)),1,0)</f>
        <v>0</v>
      </c>
    </row>
    <row r="122" spans="1:31" ht="14.25"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1040</v>
      </c>
      <c r="I122" s="190"/>
      <c r="J122" s="190"/>
      <c r="K122" s="190"/>
      <c r="L122" s="191"/>
      <c r="M122" s="191"/>
      <c r="N122" s="191"/>
      <c r="O122" s="190"/>
      <c r="P122" s="192"/>
      <c r="Q122" s="192"/>
      <c r="R122" s="192"/>
      <c r="S122" s="193"/>
      <c r="T122" s="193"/>
      <c r="U122" s="193"/>
      <c r="V122" s="201"/>
      <c r="W122" s="196">
        <v>44.9</v>
      </c>
      <c r="X122" s="196" t="s">
        <v>1041</v>
      </c>
      <c r="Y122" s="196" t="s">
        <v>264</v>
      </c>
      <c r="Z122" s="197"/>
      <c r="AA122" s="197"/>
      <c r="AB122" s="197"/>
      <c r="AC122" s="200"/>
      <c r="AD122" s="202"/>
      <c r="AE122" s="174">
        <f>IF(ISNUMBER(VLOOKUP(A122,NotghiID!A:A,1,FALSE)),1,0)</f>
        <v>0</v>
      </c>
    </row>
    <row r="123" spans="1:31" ht="14.25"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1040</v>
      </c>
      <c r="I123" s="190"/>
      <c r="J123" s="190"/>
      <c r="K123" s="190"/>
      <c r="L123" s="191"/>
      <c r="M123" s="191"/>
      <c r="N123" s="191"/>
      <c r="O123" s="190"/>
      <c r="P123" s="192"/>
      <c r="Q123" s="192"/>
      <c r="R123" s="192"/>
      <c r="S123" s="193"/>
      <c r="T123" s="193"/>
      <c r="U123" s="193"/>
      <c r="V123" s="201"/>
      <c r="W123" s="196">
        <v>44.7</v>
      </c>
      <c r="X123" s="196" t="s">
        <v>1041</v>
      </c>
      <c r="Y123" s="196" t="s">
        <v>264</v>
      </c>
      <c r="Z123" s="197"/>
      <c r="AA123" s="197"/>
      <c r="AB123" s="197"/>
      <c r="AC123" s="200"/>
      <c r="AD123" s="202"/>
      <c r="AE123" s="174">
        <f>IF(ISNUMBER(VLOOKUP(A123,NotghiID!A:A,1,FALSE)),1,0)</f>
        <v>0</v>
      </c>
    </row>
    <row r="124" spans="1:31" ht="14.25"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1040</v>
      </c>
      <c r="I124" s="190"/>
      <c r="J124" s="190"/>
      <c r="K124" s="190"/>
      <c r="L124" s="191"/>
      <c r="M124" s="191"/>
      <c r="N124" s="191"/>
      <c r="O124" s="190"/>
      <c r="P124" s="192"/>
      <c r="Q124" s="192"/>
      <c r="R124" s="192"/>
      <c r="S124" s="193"/>
      <c r="T124" s="193"/>
      <c r="U124" s="193"/>
      <c r="V124" s="201"/>
      <c r="W124" s="196">
        <v>36.1</v>
      </c>
      <c r="X124" s="196" t="s">
        <v>1041</v>
      </c>
      <c r="Y124" s="196" t="s">
        <v>264</v>
      </c>
      <c r="Z124" s="197"/>
      <c r="AA124" s="197"/>
      <c r="AB124" s="197"/>
      <c r="AC124" s="200"/>
      <c r="AD124" s="202"/>
      <c r="AE124" s="174">
        <f>IF(ISNUMBER(VLOOKUP(A124,NotghiID!A:A,1,FALSE)),1,0)</f>
        <v>0</v>
      </c>
    </row>
    <row r="125" spans="1:31" ht="14.25"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1040</v>
      </c>
      <c r="I125" s="190"/>
      <c r="J125" s="190"/>
      <c r="K125" s="190"/>
      <c r="L125" s="191"/>
      <c r="M125" s="191"/>
      <c r="N125" s="191"/>
      <c r="O125" s="190"/>
      <c r="P125" s="192"/>
      <c r="Q125" s="192"/>
      <c r="R125" s="192"/>
      <c r="S125" s="193"/>
      <c r="T125" s="193"/>
      <c r="U125" s="193"/>
      <c r="V125" s="201"/>
      <c r="W125" s="196">
        <v>23.1</v>
      </c>
      <c r="X125" s="196" t="s">
        <v>1041</v>
      </c>
      <c r="Y125" s="196" t="s">
        <v>264</v>
      </c>
      <c r="Z125" s="197"/>
      <c r="AA125" s="197"/>
      <c r="AB125" s="197"/>
      <c r="AC125" s="200"/>
      <c r="AD125" s="202"/>
      <c r="AE125" s="174">
        <f>IF(ISNUMBER(VLOOKUP(A125,NotghiID!A:A,1,FALSE)),1,0)</f>
        <v>0</v>
      </c>
    </row>
    <row r="126" spans="1:31" ht="14.25"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1040</v>
      </c>
      <c r="I126" s="190"/>
      <c r="J126" s="190"/>
      <c r="K126" s="190"/>
      <c r="L126" s="191"/>
      <c r="M126" s="191"/>
      <c r="N126" s="191"/>
      <c r="O126" s="190"/>
      <c r="P126" s="192"/>
      <c r="Q126" s="192"/>
      <c r="R126" s="192"/>
      <c r="S126" s="193"/>
      <c r="T126" s="193"/>
      <c r="U126" s="193"/>
      <c r="V126" s="201"/>
      <c r="W126" s="196">
        <v>26.5</v>
      </c>
      <c r="X126" s="196" t="s">
        <v>1041</v>
      </c>
      <c r="Y126" s="196" t="s">
        <v>264</v>
      </c>
      <c r="Z126" s="197"/>
      <c r="AA126" s="197"/>
      <c r="AB126" s="197"/>
      <c r="AC126" s="200"/>
      <c r="AD126" s="202"/>
      <c r="AE126" s="174">
        <f>IF(ISNUMBER(VLOOKUP(A126,NotghiID!A:A,1,FALSE)),1,0)</f>
        <v>0</v>
      </c>
    </row>
    <row r="127" spans="1:31" ht="14.25"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1040</v>
      </c>
      <c r="I127" s="190"/>
      <c r="J127" s="190"/>
      <c r="K127" s="190"/>
      <c r="L127" s="191"/>
      <c r="M127" s="191"/>
      <c r="N127" s="191"/>
      <c r="O127" s="190"/>
      <c r="P127" s="192"/>
      <c r="Q127" s="192"/>
      <c r="R127" s="192"/>
      <c r="S127" s="193"/>
      <c r="T127" s="193"/>
      <c r="U127" s="193"/>
      <c r="V127" s="201"/>
      <c r="W127" s="196">
        <v>18.2</v>
      </c>
      <c r="X127" s="196" t="s">
        <v>1041</v>
      </c>
      <c r="Y127" s="196" t="s">
        <v>264</v>
      </c>
      <c r="Z127" s="197"/>
      <c r="AA127" s="197"/>
      <c r="AB127" s="197"/>
      <c r="AC127" s="200"/>
      <c r="AD127" s="202"/>
      <c r="AE127" s="174">
        <f>IF(ISNUMBER(VLOOKUP(A127,NotghiID!A:A,1,FALSE)),1,0)</f>
        <v>0</v>
      </c>
    </row>
    <row r="128" spans="1:31" ht="14.25"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1040</v>
      </c>
      <c r="I128" s="190"/>
      <c r="J128" s="190"/>
      <c r="K128" s="190"/>
      <c r="L128" s="191"/>
      <c r="M128" s="191"/>
      <c r="N128" s="191"/>
      <c r="O128" s="190"/>
      <c r="P128" s="192"/>
      <c r="Q128" s="192"/>
      <c r="R128" s="192"/>
      <c r="S128" s="193"/>
      <c r="T128" s="193"/>
      <c r="U128" s="193"/>
      <c r="V128" s="201"/>
      <c r="W128" s="196">
        <v>19.100000000000001</v>
      </c>
      <c r="X128" s="196" t="s">
        <v>1041</v>
      </c>
      <c r="Y128" s="196" t="s">
        <v>264</v>
      </c>
      <c r="Z128" s="197"/>
      <c r="AA128" s="197"/>
      <c r="AB128" s="197"/>
      <c r="AC128" s="200"/>
      <c r="AD128" s="202"/>
      <c r="AE128" s="174">
        <f>IF(ISNUMBER(VLOOKUP(A128,NotghiID!A:A,1,FALSE)),1,0)</f>
        <v>0</v>
      </c>
    </row>
    <row r="129" spans="1:31" ht="14.25"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1040</v>
      </c>
      <c r="I129" s="190"/>
      <c r="J129" s="190"/>
      <c r="K129" s="190"/>
      <c r="L129" s="191"/>
      <c r="M129" s="191"/>
      <c r="N129" s="191"/>
      <c r="O129" s="190"/>
      <c r="P129" s="192"/>
      <c r="Q129" s="192"/>
      <c r="R129" s="192"/>
      <c r="S129" s="193"/>
      <c r="T129" s="193"/>
      <c r="U129" s="193"/>
      <c r="V129" s="201"/>
      <c r="W129" s="196">
        <v>23.6</v>
      </c>
      <c r="X129" s="196" t="s">
        <v>1041</v>
      </c>
      <c r="Y129" s="196" t="s">
        <v>264</v>
      </c>
      <c r="Z129" s="197"/>
      <c r="AA129" s="197"/>
      <c r="AB129" s="197"/>
      <c r="AC129" s="200"/>
      <c r="AD129" s="202"/>
      <c r="AE129" s="174">
        <f>IF(ISNUMBER(VLOOKUP(A129,NotghiID!A:A,1,FALSE)),1,0)</f>
        <v>0</v>
      </c>
    </row>
    <row r="130" spans="1:31" ht="14.25"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1040</v>
      </c>
      <c r="I130" s="190"/>
      <c r="J130" s="190"/>
      <c r="K130" s="190"/>
      <c r="L130" s="191"/>
      <c r="M130" s="191"/>
      <c r="N130" s="191"/>
      <c r="O130" s="190"/>
      <c r="P130" s="192"/>
      <c r="Q130" s="192"/>
      <c r="R130" s="192"/>
      <c r="S130" s="193"/>
      <c r="T130" s="193"/>
      <c r="U130" s="193"/>
      <c r="V130" s="201"/>
      <c r="W130" s="196">
        <v>25.9</v>
      </c>
      <c r="X130" s="196" t="s">
        <v>1041</v>
      </c>
      <c r="Y130" s="196" t="s">
        <v>264</v>
      </c>
      <c r="Z130" s="197"/>
      <c r="AA130" s="197"/>
      <c r="AB130" s="197"/>
      <c r="AC130" s="200"/>
      <c r="AD130" s="202"/>
      <c r="AE130" s="174">
        <f>IF(ISNUMBER(VLOOKUP(A130,NotghiID!A:A,1,FALSE)),1,0)</f>
        <v>0</v>
      </c>
    </row>
    <row r="131" spans="1:31" ht="14.25"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1040</v>
      </c>
      <c r="I131" s="190"/>
      <c r="J131" s="190"/>
      <c r="K131" s="190"/>
      <c r="L131" s="191"/>
      <c r="M131" s="191"/>
      <c r="N131" s="191"/>
      <c r="O131" s="190"/>
      <c r="P131" s="192"/>
      <c r="Q131" s="192"/>
      <c r="R131" s="192"/>
      <c r="S131" s="193"/>
      <c r="T131" s="193"/>
      <c r="U131" s="193"/>
      <c r="V131" s="201"/>
      <c r="W131" s="196">
        <v>32.9</v>
      </c>
      <c r="X131" s="196" t="s">
        <v>1041</v>
      </c>
      <c r="Y131" s="196" t="s">
        <v>264</v>
      </c>
      <c r="Z131" s="197"/>
      <c r="AA131" s="197"/>
      <c r="AB131" s="197"/>
      <c r="AC131" s="200"/>
      <c r="AD131" s="202"/>
      <c r="AE131" s="174">
        <f>IF(ISNUMBER(VLOOKUP(A131,NotghiID!A:A,1,FALSE)),1,0)</f>
        <v>0</v>
      </c>
    </row>
    <row r="132" spans="1:31" ht="14.25"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1040</v>
      </c>
      <c r="I132" s="190"/>
      <c r="J132" s="190"/>
      <c r="K132" s="190"/>
      <c r="L132" s="191"/>
      <c r="M132" s="191"/>
      <c r="N132" s="191"/>
      <c r="O132" s="190"/>
      <c r="P132" s="192"/>
      <c r="Q132" s="192"/>
      <c r="R132" s="192"/>
      <c r="S132" s="193"/>
      <c r="T132" s="193"/>
      <c r="U132" s="193"/>
      <c r="V132" s="201"/>
      <c r="W132" s="196">
        <v>28</v>
      </c>
      <c r="X132" s="196" t="s">
        <v>1041</v>
      </c>
      <c r="Y132" s="196" t="s">
        <v>264</v>
      </c>
      <c r="Z132" s="197"/>
      <c r="AA132" s="197"/>
      <c r="AB132" s="197"/>
      <c r="AC132" s="200"/>
      <c r="AD132" s="202"/>
      <c r="AE132" s="174">
        <f>IF(ISNUMBER(VLOOKUP(A132,NotghiID!A:A,1,FALSE)),1,0)</f>
        <v>0</v>
      </c>
    </row>
    <row r="133" spans="1:31" ht="14.25"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1040</v>
      </c>
      <c r="I133" s="190"/>
      <c r="J133" s="190"/>
      <c r="K133" s="190"/>
      <c r="L133" s="191"/>
      <c r="M133" s="191"/>
      <c r="N133" s="191"/>
      <c r="O133" s="190"/>
      <c r="P133" s="192"/>
      <c r="Q133" s="192"/>
      <c r="R133" s="192"/>
      <c r="S133" s="193"/>
      <c r="T133" s="193"/>
      <c r="U133" s="193"/>
      <c r="V133" s="201"/>
      <c r="W133" s="196">
        <v>40.1</v>
      </c>
      <c r="X133" s="196" t="s">
        <v>1041</v>
      </c>
      <c r="Y133" s="196" t="s">
        <v>264</v>
      </c>
      <c r="Z133" s="197"/>
      <c r="AA133" s="197"/>
      <c r="AB133" s="197"/>
      <c r="AC133" s="200"/>
      <c r="AD133" s="202"/>
      <c r="AE133" s="174">
        <f>IF(ISNUMBER(VLOOKUP(A133,NotghiID!A:A,1,FALSE)),1,0)</f>
        <v>0</v>
      </c>
    </row>
    <row r="134" spans="1:31" ht="14.25"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1040</v>
      </c>
      <c r="I134" s="190"/>
      <c r="J134" s="190"/>
      <c r="K134" s="190"/>
      <c r="L134" s="191"/>
      <c r="M134" s="191"/>
      <c r="N134" s="191"/>
      <c r="O134" s="190"/>
      <c r="P134" s="192"/>
      <c r="Q134" s="192"/>
      <c r="R134" s="192"/>
      <c r="S134" s="193"/>
      <c r="T134" s="193"/>
      <c r="U134" s="193"/>
      <c r="V134" s="201"/>
      <c r="W134" s="196">
        <v>35.200000000000003</v>
      </c>
      <c r="X134" s="196" t="s">
        <v>1041</v>
      </c>
      <c r="Y134" s="196" t="s">
        <v>264</v>
      </c>
      <c r="Z134" s="197"/>
      <c r="AA134" s="197"/>
      <c r="AB134" s="197"/>
      <c r="AC134" s="200"/>
      <c r="AD134" s="202"/>
      <c r="AE134" s="174">
        <f>IF(ISNUMBER(VLOOKUP(A134,NotghiID!A:A,1,FALSE)),1,0)</f>
        <v>0</v>
      </c>
    </row>
    <row r="135" spans="1:31" ht="14.25"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1022</v>
      </c>
      <c r="H135" s="198" t="s">
        <v>60</v>
      </c>
      <c r="I135" s="190">
        <v>2094</v>
      </c>
      <c r="J135" s="190" t="s">
        <v>1023</v>
      </c>
      <c r="K135" s="190" t="s">
        <v>116</v>
      </c>
      <c r="L135" s="191">
        <v>905</v>
      </c>
      <c r="M135" s="191" t="s">
        <v>1023</v>
      </c>
      <c r="N135" s="191" t="s">
        <v>117</v>
      </c>
      <c r="O135" s="190" t="s">
        <v>1024</v>
      </c>
      <c r="P135" s="192">
        <v>140</v>
      </c>
      <c r="Q135" s="192" t="s">
        <v>1025</v>
      </c>
      <c r="R135" s="192" t="s">
        <v>116</v>
      </c>
      <c r="S135" s="193">
        <v>65</v>
      </c>
      <c r="T135" s="193" t="s">
        <v>1025</v>
      </c>
      <c r="U135" s="193" t="s">
        <v>117</v>
      </c>
      <c r="V135" s="201" t="s">
        <v>1026</v>
      </c>
      <c r="W135" s="196"/>
      <c r="X135" s="196"/>
      <c r="Y135" s="196"/>
      <c r="Z135" s="197"/>
      <c r="AA135" s="197"/>
      <c r="AB135" s="197"/>
      <c r="AC135" s="200" t="s">
        <v>1032</v>
      </c>
      <c r="AD135" s="202"/>
      <c r="AE135" s="174">
        <f>IF(ISNUMBER(VLOOKUP(A135,NotghiID!A:A,1,FALSE)),1,0)</f>
        <v>0</v>
      </c>
    </row>
    <row r="136" spans="1:31" ht="14.25"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1022</v>
      </c>
      <c r="H136" s="198" t="s">
        <v>60</v>
      </c>
      <c r="I136" s="190">
        <v>5194</v>
      </c>
      <c r="J136" s="190" t="s">
        <v>1023</v>
      </c>
      <c r="K136" s="190" t="s">
        <v>116</v>
      </c>
      <c r="L136" s="191">
        <v>2489</v>
      </c>
      <c r="M136" s="191" t="s">
        <v>1023</v>
      </c>
      <c r="N136" s="191" t="s">
        <v>117</v>
      </c>
      <c r="O136" s="190" t="s">
        <v>1024</v>
      </c>
      <c r="P136" s="192">
        <v>287</v>
      </c>
      <c r="Q136" s="192" t="s">
        <v>1025</v>
      </c>
      <c r="R136" s="192" t="s">
        <v>116</v>
      </c>
      <c r="S136" s="193">
        <v>101</v>
      </c>
      <c r="T136" s="193" t="s">
        <v>1025</v>
      </c>
      <c r="U136" s="193" t="s">
        <v>117</v>
      </c>
      <c r="V136" s="201" t="s">
        <v>1026</v>
      </c>
      <c r="W136" s="196"/>
      <c r="X136" s="196"/>
      <c r="Y136" s="196"/>
      <c r="Z136" s="197"/>
      <c r="AA136" s="197"/>
      <c r="AB136" s="197"/>
      <c r="AC136" s="200"/>
      <c r="AD136" s="202"/>
      <c r="AE136" s="174">
        <f>IF(ISNUMBER(VLOOKUP(A136,NotghiID!A:A,1,FALSE)),1,0)</f>
        <v>0</v>
      </c>
    </row>
    <row r="137" spans="1:31" ht="14.25"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1022</v>
      </c>
      <c r="H137" s="198" t="s">
        <v>60</v>
      </c>
      <c r="I137" s="190">
        <v>3415</v>
      </c>
      <c r="J137" s="190" t="s">
        <v>1023</v>
      </c>
      <c r="K137" s="190" t="s">
        <v>116</v>
      </c>
      <c r="L137" s="191">
        <v>1153</v>
      </c>
      <c r="M137" s="191" t="s">
        <v>1023</v>
      </c>
      <c r="N137" s="191" t="s">
        <v>117</v>
      </c>
      <c r="O137" s="190" t="s">
        <v>1024</v>
      </c>
      <c r="P137" s="192">
        <v>239</v>
      </c>
      <c r="Q137" s="192" t="s">
        <v>1025</v>
      </c>
      <c r="R137" s="192" t="s">
        <v>116</v>
      </c>
      <c r="S137" s="193">
        <v>85</v>
      </c>
      <c r="T137" s="193" t="s">
        <v>1025</v>
      </c>
      <c r="U137" s="193" t="s">
        <v>117</v>
      </c>
      <c r="V137" s="201" t="s">
        <v>1026</v>
      </c>
      <c r="W137" s="196"/>
      <c r="X137" s="196"/>
      <c r="Y137" s="196"/>
      <c r="Z137" s="197"/>
      <c r="AA137" s="197"/>
      <c r="AB137" s="197"/>
      <c r="AC137" s="200"/>
      <c r="AD137" s="202"/>
      <c r="AE137" s="174">
        <f>IF(ISNUMBER(VLOOKUP(A137,NotghiID!A:A,1,FALSE)),1,0)</f>
        <v>0</v>
      </c>
    </row>
    <row r="138" spans="1:31" ht="14.25"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1022</v>
      </c>
      <c r="H138" s="198" t="s">
        <v>60</v>
      </c>
      <c r="I138" s="190">
        <v>7952</v>
      </c>
      <c r="J138" s="190" t="s">
        <v>1023</v>
      </c>
      <c r="K138" s="190" t="s">
        <v>116</v>
      </c>
      <c r="L138" s="191">
        <v>2648</v>
      </c>
      <c r="M138" s="191" t="s">
        <v>1023</v>
      </c>
      <c r="N138" s="191" t="s">
        <v>117</v>
      </c>
      <c r="O138" s="190" t="s">
        <v>1024</v>
      </c>
      <c r="P138" s="192">
        <v>397</v>
      </c>
      <c r="Q138" s="192" t="s">
        <v>1025</v>
      </c>
      <c r="R138" s="192" t="s">
        <v>116</v>
      </c>
      <c r="S138" s="193">
        <v>103</v>
      </c>
      <c r="T138" s="193" t="s">
        <v>1025</v>
      </c>
      <c r="U138" s="193" t="s">
        <v>117</v>
      </c>
      <c r="V138" s="201" t="s">
        <v>1026</v>
      </c>
      <c r="W138" s="196"/>
      <c r="X138" s="196"/>
      <c r="Y138" s="196"/>
      <c r="Z138" s="197"/>
      <c r="AA138" s="197"/>
      <c r="AB138" s="197"/>
      <c r="AC138" s="200"/>
      <c r="AD138" s="202"/>
      <c r="AE138" s="174">
        <f>IF(ISNUMBER(VLOOKUP(A138,NotghiID!A:A,1,FALSE)),1,0)</f>
        <v>0</v>
      </c>
    </row>
    <row r="139" spans="1:31" x14ac:dyDescent="0.25">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1050</v>
      </c>
      <c r="K139" s="190" t="s">
        <v>116</v>
      </c>
      <c r="L139" s="191">
        <v>5.4</v>
      </c>
      <c r="M139" s="191" t="s">
        <v>1050</v>
      </c>
      <c r="N139" s="191" t="s">
        <v>117</v>
      </c>
      <c r="O139" s="190" t="s">
        <v>1027</v>
      </c>
      <c r="P139" s="192">
        <v>2282</v>
      </c>
      <c r="Q139" s="192" t="s">
        <v>1025</v>
      </c>
      <c r="R139" s="192" t="s">
        <v>116</v>
      </c>
      <c r="S139" s="193">
        <v>514</v>
      </c>
      <c r="T139" s="193" t="s">
        <v>1025</v>
      </c>
      <c r="U139" s="193" t="s">
        <v>117</v>
      </c>
      <c r="V139" s="201" t="s">
        <v>1026</v>
      </c>
      <c r="W139" s="196"/>
      <c r="X139" s="196"/>
      <c r="Y139" s="196"/>
      <c r="Z139" s="197"/>
      <c r="AA139" s="197"/>
      <c r="AB139" s="197"/>
      <c r="AC139" s="200"/>
      <c r="AD139" s="202"/>
      <c r="AE139" s="174">
        <f>IF(ISNUMBER(VLOOKUP(A139,NotghiID!A:A,1,FALSE)),1,0)</f>
        <v>0</v>
      </c>
    </row>
    <row r="140" spans="1:31" x14ac:dyDescent="0.25">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1050</v>
      </c>
      <c r="K140" s="190" t="s">
        <v>116</v>
      </c>
      <c r="L140" s="191">
        <v>8.5</v>
      </c>
      <c r="M140" s="191" t="s">
        <v>1050</v>
      </c>
      <c r="N140" s="191" t="s">
        <v>117</v>
      </c>
      <c r="O140" s="190" t="s">
        <v>1027</v>
      </c>
      <c r="P140" s="192">
        <v>3488</v>
      </c>
      <c r="Q140" s="192" t="s">
        <v>1025</v>
      </c>
      <c r="R140" s="192" t="s">
        <v>116</v>
      </c>
      <c r="S140" s="193">
        <v>742</v>
      </c>
      <c r="T140" s="193" t="s">
        <v>1025</v>
      </c>
      <c r="U140" s="193" t="s">
        <v>117</v>
      </c>
      <c r="V140" s="201" t="s">
        <v>1026</v>
      </c>
      <c r="W140" s="196"/>
      <c r="X140" s="196"/>
      <c r="Y140" s="196"/>
      <c r="Z140" s="197"/>
      <c r="AA140" s="197"/>
      <c r="AB140" s="197"/>
      <c r="AC140" s="200"/>
      <c r="AD140" s="202"/>
      <c r="AE140" s="174">
        <f>IF(ISNUMBER(VLOOKUP(A140,NotghiID!A:A,1,FALSE)),1,0)</f>
        <v>0</v>
      </c>
    </row>
    <row r="141" spans="1:31" x14ac:dyDescent="0.25">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1023</v>
      </c>
      <c r="K141" s="190" t="s">
        <v>116</v>
      </c>
      <c r="L141" s="191">
        <v>160.19999999999999</v>
      </c>
      <c r="M141" s="191" t="s">
        <v>1050</v>
      </c>
      <c r="N141" s="191" t="s">
        <v>117</v>
      </c>
      <c r="O141" s="190" t="s">
        <v>1051</v>
      </c>
      <c r="P141" s="192">
        <v>545.70000000000005</v>
      </c>
      <c r="Q141" s="192" t="s">
        <v>1025</v>
      </c>
      <c r="R141" s="192" t="s">
        <v>116</v>
      </c>
      <c r="S141" s="193">
        <v>22</v>
      </c>
      <c r="T141" s="193" t="s">
        <v>1025</v>
      </c>
      <c r="U141" s="193" t="s">
        <v>117</v>
      </c>
      <c r="V141" s="201" t="s">
        <v>1026</v>
      </c>
      <c r="W141" s="196"/>
      <c r="X141" s="196"/>
      <c r="Y141" s="196"/>
      <c r="Z141" s="197"/>
      <c r="AA141" s="197"/>
      <c r="AB141" s="197"/>
      <c r="AC141" s="200"/>
      <c r="AD141" s="202" t="s">
        <v>1052</v>
      </c>
      <c r="AE141" s="174">
        <f>IF(ISNUMBER(VLOOKUP(A141,NotghiID!A:A,1,FALSE)),1,0)</f>
        <v>0</v>
      </c>
    </row>
    <row r="142" spans="1:31" x14ac:dyDescent="0.25">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1023</v>
      </c>
      <c r="K142" s="190" t="s">
        <v>116</v>
      </c>
      <c r="L142" s="191">
        <v>199.8</v>
      </c>
      <c r="M142" s="191" t="s">
        <v>1050</v>
      </c>
      <c r="N142" s="191" t="s">
        <v>117</v>
      </c>
      <c r="O142" s="190" t="s">
        <v>1051</v>
      </c>
      <c r="P142" s="192">
        <v>622.1</v>
      </c>
      <c r="Q142" s="192" t="s">
        <v>1025</v>
      </c>
      <c r="R142" s="192" t="s">
        <v>116</v>
      </c>
      <c r="S142" s="193">
        <v>15.2</v>
      </c>
      <c r="T142" s="193" t="s">
        <v>1025</v>
      </c>
      <c r="U142" s="193" t="s">
        <v>117</v>
      </c>
      <c r="V142" s="201" t="s">
        <v>1026</v>
      </c>
      <c r="W142" s="196"/>
      <c r="X142" s="196"/>
      <c r="Y142" s="196"/>
      <c r="Z142" s="197"/>
      <c r="AA142" s="197"/>
      <c r="AB142" s="197"/>
      <c r="AC142" s="200"/>
      <c r="AD142" s="202" t="s">
        <v>1052</v>
      </c>
      <c r="AE142" s="174">
        <f>IF(ISNUMBER(VLOOKUP(A142,NotghiID!A:A,1,FALSE)),1,0)</f>
        <v>0</v>
      </c>
    </row>
    <row r="143" spans="1:31" x14ac:dyDescent="0.25">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1023</v>
      </c>
      <c r="K143" s="190" t="s">
        <v>116</v>
      </c>
      <c r="L143" s="191">
        <v>841.2</v>
      </c>
      <c r="M143" s="191" t="s">
        <v>1050</v>
      </c>
      <c r="N143" s="191" t="s">
        <v>117</v>
      </c>
      <c r="O143" s="190" t="s">
        <v>1027</v>
      </c>
      <c r="P143" s="192">
        <v>1965.3</v>
      </c>
      <c r="Q143" s="192" t="s">
        <v>1025</v>
      </c>
      <c r="R143" s="192" t="s">
        <v>116</v>
      </c>
      <c r="S143" s="193">
        <v>54.5</v>
      </c>
      <c r="T143" s="193" t="s">
        <v>1025</v>
      </c>
      <c r="U143" s="193" t="s">
        <v>117</v>
      </c>
      <c r="V143" s="201" t="s">
        <v>1026</v>
      </c>
      <c r="W143" s="196"/>
      <c r="X143" s="196"/>
      <c r="Y143" s="196"/>
      <c r="Z143" s="197"/>
      <c r="AA143" s="197"/>
      <c r="AB143" s="197"/>
      <c r="AC143" s="200"/>
      <c r="AD143" s="202" t="s">
        <v>1052</v>
      </c>
      <c r="AE143" s="174">
        <f>IF(ISNUMBER(VLOOKUP(A143,NotghiID!A:A,1,FALSE)),1,0)</f>
        <v>0</v>
      </c>
    </row>
    <row r="144" spans="1:31" x14ac:dyDescent="0.25">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1023</v>
      </c>
      <c r="K144" s="190" t="s">
        <v>116</v>
      </c>
      <c r="L144" s="191">
        <v>1061.5999999999999</v>
      </c>
      <c r="M144" s="191" t="s">
        <v>1050</v>
      </c>
      <c r="N144" s="191" t="s">
        <v>117</v>
      </c>
      <c r="O144" s="190" t="s">
        <v>1027</v>
      </c>
      <c r="P144" s="192">
        <v>2053.1999999999998</v>
      </c>
      <c r="Q144" s="192" t="s">
        <v>1025</v>
      </c>
      <c r="R144" s="192" t="s">
        <v>116</v>
      </c>
      <c r="S144" s="193">
        <v>48.6</v>
      </c>
      <c r="T144" s="193" t="s">
        <v>1025</v>
      </c>
      <c r="U144" s="193" t="s">
        <v>117</v>
      </c>
      <c r="V144" s="201" t="s">
        <v>1026</v>
      </c>
      <c r="W144" s="196"/>
      <c r="X144" s="196"/>
      <c r="Y144" s="196"/>
      <c r="Z144" s="197"/>
      <c r="AA144" s="197"/>
      <c r="AB144" s="197"/>
      <c r="AC144" s="200"/>
      <c r="AD144" s="202" t="s">
        <v>1052</v>
      </c>
      <c r="AE144" s="174">
        <f>IF(ISNUMBER(VLOOKUP(A144,NotghiID!A:A,1,FALSE)),1,0)</f>
        <v>0</v>
      </c>
    </row>
    <row r="145" spans="1:31" x14ac:dyDescent="0.25">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1023</v>
      </c>
      <c r="K145" s="190" t="s">
        <v>116</v>
      </c>
      <c r="L145" s="191">
        <v>160.19999999999999</v>
      </c>
      <c r="M145" s="191" t="s">
        <v>1050</v>
      </c>
      <c r="N145" s="191" t="s">
        <v>117</v>
      </c>
      <c r="O145" s="190" t="s">
        <v>1051</v>
      </c>
      <c r="P145" s="192">
        <v>306.89999999999998</v>
      </c>
      <c r="Q145" s="192" t="s">
        <v>1025</v>
      </c>
      <c r="R145" s="192" t="s">
        <v>116</v>
      </c>
      <c r="S145" s="193">
        <v>22</v>
      </c>
      <c r="T145" s="193" t="s">
        <v>1025</v>
      </c>
      <c r="U145" s="193" t="s">
        <v>117</v>
      </c>
      <c r="V145" s="201" t="s">
        <v>1026</v>
      </c>
      <c r="W145" s="196"/>
      <c r="X145" s="196"/>
      <c r="Y145" s="196"/>
      <c r="Z145" s="197"/>
      <c r="AA145" s="197"/>
      <c r="AB145" s="197"/>
      <c r="AC145" s="200"/>
      <c r="AD145" s="202" t="s">
        <v>1052</v>
      </c>
      <c r="AE145" s="174">
        <f>IF(ISNUMBER(VLOOKUP(A145,NotghiID!A:A,1,FALSE)),1,0)</f>
        <v>0</v>
      </c>
    </row>
    <row r="146" spans="1:31" x14ac:dyDescent="0.25">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1023</v>
      </c>
      <c r="K146" s="190" t="s">
        <v>116</v>
      </c>
      <c r="L146" s="191">
        <v>199.8</v>
      </c>
      <c r="M146" s="191" t="s">
        <v>1050</v>
      </c>
      <c r="N146" s="191" t="s">
        <v>117</v>
      </c>
      <c r="O146" s="190" t="s">
        <v>1051</v>
      </c>
      <c r="P146" s="192">
        <v>424.3</v>
      </c>
      <c r="Q146" s="192" t="s">
        <v>1025</v>
      </c>
      <c r="R146" s="192" t="s">
        <v>116</v>
      </c>
      <c r="S146" s="193">
        <v>15.2</v>
      </c>
      <c r="T146" s="193" t="s">
        <v>1025</v>
      </c>
      <c r="U146" s="193" t="s">
        <v>117</v>
      </c>
      <c r="V146" s="201" t="s">
        <v>1026</v>
      </c>
      <c r="W146" s="196"/>
      <c r="X146" s="196"/>
      <c r="Y146" s="196"/>
      <c r="Z146" s="197"/>
      <c r="AA146" s="197"/>
      <c r="AB146" s="197"/>
      <c r="AC146" s="200"/>
      <c r="AD146" s="202" t="s">
        <v>1052</v>
      </c>
      <c r="AE146" s="174">
        <f>IF(ISNUMBER(VLOOKUP(A146,NotghiID!A:A,1,FALSE)),1,0)</f>
        <v>0</v>
      </c>
    </row>
    <row r="147" spans="1:31" x14ac:dyDescent="0.25">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1023</v>
      </c>
      <c r="K147" s="190" t="s">
        <v>116</v>
      </c>
      <c r="L147" s="191">
        <v>841.2</v>
      </c>
      <c r="M147" s="191" t="s">
        <v>1050</v>
      </c>
      <c r="N147" s="191" t="s">
        <v>117</v>
      </c>
      <c r="O147" s="190" t="s">
        <v>1027</v>
      </c>
      <c r="P147" s="192">
        <v>1429.8</v>
      </c>
      <c r="Q147" s="192" t="s">
        <v>1025</v>
      </c>
      <c r="R147" s="192" t="s">
        <v>116</v>
      </c>
      <c r="S147" s="193">
        <v>54.5</v>
      </c>
      <c r="T147" s="193" t="s">
        <v>1025</v>
      </c>
      <c r="U147" s="193" t="s">
        <v>117</v>
      </c>
      <c r="V147" s="201" t="s">
        <v>1026</v>
      </c>
      <c r="W147" s="196"/>
      <c r="X147" s="196"/>
      <c r="Y147" s="196"/>
      <c r="Z147" s="197"/>
      <c r="AA147" s="197"/>
      <c r="AB147" s="197"/>
      <c r="AC147" s="200"/>
      <c r="AD147" s="202" t="s">
        <v>1052</v>
      </c>
      <c r="AE147" s="174">
        <f>IF(ISNUMBER(VLOOKUP(A147,NotghiID!A:A,1,FALSE)),1,0)</f>
        <v>0</v>
      </c>
    </row>
    <row r="148" spans="1:31" x14ac:dyDescent="0.25">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1023</v>
      </c>
      <c r="K148" s="190" t="s">
        <v>116</v>
      </c>
      <c r="L148" s="191">
        <v>1061.5999999999999</v>
      </c>
      <c r="M148" s="191" t="s">
        <v>1050</v>
      </c>
      <c r="N148" s="191" t="s">
        <v>117</v>
      </c>
      <c r="O148" s="190" t="s">
        <v>1027</v>
      </c>
      <c r="P148" s="192">
        <v>1776.2</v>
      </c>
      <c r="Q148" s="192" t="s">
        <v>1025</v>
      </c>
      <c r="R148" s="192" t="s">
        <v>116</v>
      </c>
      <c r="S148" s="193">
        <v>48.6</v>
      </c>
      <c r="T148" s="193" t="s">
        <v>1025</v>
      </c>
      <c r="U148" s="193" t="s">
        <v>117</v>
      </c>
      <c r="V148" s="201" t="s">
        <v>1026</v>
      </c>
      <c r="W148" s="196"/>
      <c r="X148" s="196"/>
      <c r="Y148" s="196"/>
      <c r="Z148" s="197"/>
      <c r="AA148" s="197"/>
      <c r="AB148" s="197"/>
      <c r="AC148" s="200"/>
      <c r="AD148" s="202" t="s">
        <v>1052</v>
      </c>
      <c r="AE148" s="174">
        <f>IF(ISNUMBER(VLOOKUP(A148,NotghiID!A:A,1,FALSE)),1,0)</f>
        <v>0</v>
      </c>
    </row>
    <row r="149" spans="1:31" x14ac:dyDescent="0.25">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1053</v>
      </c>
      <c r="R149" s="192" t="s">
        <v>116</v>
      </c>
      <c r="S149" s="193">
        <v>1.5</v>
      </c>
      <c r="T149" s="193" t="s">
        <v>1053</v>
      </c>
      <c r="U149" s="193" t="s">
        <v>1033</v>
      </c>
      <c r="V149" s="201" t="s">
        <v>1026</v>
      </c>
      <c r="W149" s="196"/>
      <c r="X149" s="196"/>
      <c r="Y149" s="196"/>
      <c r="Z149" s="197"/>
      <c r="AA149" s="197"/>
      <c r="AB149" s="197"/>
      <c r="AC149" s="200"/>
      <c r="AD149" s="202"/>
      <c r="AE149" s="174">
        <f>IF(ISNUMBER(VLOOKUP(A149,NotghiID!A:A,1,FALSE)),1,0)</f>
        <v>0</v>
      </c>
    </row>
    <row r="150" spans="1:31" ht="13.5" customHeight="1" x14ac:dyDescent="0.25">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1053</v>
      </c>
      <c r="R150" s="192" t="s">
        <v>116</v>
      </c>
      <c r="S150" s="193">
        <v>2.8</v>
      </c>
      <c r="T150" s="193" t="s">
        <v>1053</v>
      </c>
      <c r="U150" s="193" t="s">
        <v>1033</v>
      </c>
      <c r="V150" s="201" t="s">
        <v>1026</v>
      </c>
      <c r="W150" s="196"/>
      <c r="X150" s="196"/>
      <c r="Y150" s="196"/>
      <c r="Z150" s="197"/>
      <c r="AA150" s="197"/>
      <c r="AB150" s="197"/>
      <c r="AC150" s="200"/>
      <c r="AD150" s="202"/>
      <c r="AE150" s="174">
        <f>IF(ISNUMBER(VLOOKUP(A150,NotghiID!A:A,1,FALSE)),1,0)</f>
        <v>0</v>
      </c>
    </row>
    <row r="151" spans="1:31" x14ac:dyDescent="0.25">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1050</v>
      </c>
      <c r="K151" s="190" t="s">
        <v>116</v>
      </c>
      <c r="L151" s="191">
        <v>6.76</v>
      </c>
      <c r="M151" s="191" t="s">
        <v>1050</v>
      </c>
      <c r="N151" s="191" t="s">
        <v>1033</v>
      </c>
      <c r="O151" s="190" t="s">
        <v>1051</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5">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1050</v>
      </c>
      <c r="K152" s="190" t="s">
        <v>116</v>
      </c>
      <c r="L152" s="191">
        <v>12.47</v>
      </c>
      <c r="M152" s="191" t="s">
        <v>1050</v>
      </c>
      <c r="N152" s="191" t="s">
        <v>1033</v>
      </c>
      <c r="O152" s="190" t="s">
        <v>1051</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5">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1050</v>
      </c>
      <c r="K153" s="190" t="s">
        <v>116</v>
      </c>
      <c r="L153" s="191">
        <v>5.8</v>
      </c>
      <c r="M153" s="191" t="s">
        <v>1050</v>
      </c>
      <c r="N153" s="191" t="s">
        <v>1033</v>
      </c>
      <c r="O153" s="190" t="s">
        <v>1051</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ht="14.25"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1022</v>
      </c>
      <c r="H154" s="198" t="s">
        <v>60</v>
      </c>
      <c r="I154" s="190">
        <v>34</v>
      </c>
      <c r="J154" s="190" t="s">
        <v>1054</v>
      </c>
      <c r="K154" s="190" t="s">
        <v>116</v>
      </c>
      <c r="L154" s="191">
        <v>36</v>
      </c>
      <c r="M154" s="191" t="s">
        <v>517</v>
      </c>
      <c r="N154" s="191" t="s">
        <v>1055</v>
      </c>
      <c r="O154" s="190" t="s">
        <v>1024</v>
      </c>
      <c r="P154" s="192">
        <v>5.8</v>
      </c>
      <c r="Q154" s="192" t="s">
        <v>1056</v>
      </c>
      <c r="R154" s="192" t="s">
        <v>116</v>
      </c>
      <c r="S154" s="193">
        <v>40</v>
      </c>
      <c r="T154" s="193" t="s">
        <v>517</v>
      </c>
      <c r="U154" s="193" t="s">
        <v>1055</v>
      </c>
      <c r="V154" s="201" t="s">
        <v>1026</v>
      </c>
      <c r="W154" s="196"/>
      <c r="X154" s="196"/>
      <c r="Y154" s="196"/>
      <c r="Z154" s="197"/>
      <c r="AA154" s="197"/>
      <c r="AB154" s="197"/>
      <c r="AC154" s="200"/>
      <c r="AD154" s="202"/>
      <c r="AE154" s="174">
        <f>IF(ISNUMBER(VLOOKUP(A154,NotghiID!A:A,1,FALSE)),1,0)</f>
        <v>0</v>
      </c>
    </row>
    <row r="155" spans="1:31" ht="14.25"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1022</v>
      </c>
      <c r="H155" s="198" t="s">
        <v>60</v>
      </c>
      <c r="I155" s="190">
        <v>48.9</v>
      </c>
      <c r="J155" s="190" t="s">
        <v>1054</v>
      </c>
      <c r="K155" s="190" t="s">
        <v>116</v>
      </c>
      <c r="L155" s="191">
        <v>39</v>
      </c>
      <c r="M155" s="191" t="s">
        <v>517</v>
      </c>
      <c r="N155" s="191" t="s">
        <v>1055</v>
      </c>
      <c r="O155" s="190" t="s">
        <v>1024</v>
      </c>
      <c r="P155" s="192">
        <v>10</v>
      </c>
      <c r="Q155" s="192" t="s">
        <v>1056</v>
      </c>
      <c r="R155" s="192" t="s">
        <v>116</v>
      </c>
      <c r="S155" s="193">
        <v>40</v>
      </c>
      <c r="T155" s="193" t="s">
        <v>517</v>
      </c>
      <c r="U155" s="193" t="s">
        <v>1055</v>
      </c>
      <c r="V155" s="201" t="s">
        <v>1026</v>
      </c>
      <c r="W155" s="196"/>
      <c r="X155" s="196"/>
      <c r="Y155" s="196"/>
      <c r="Z155" s="197"/>
      <c r="AA155" s="197"/>
      <c r="AB155" s="197"/>
      <c r="AC155" s="200"/>
      <c r="AD155" s="202"/>
      <c r="AE155" s="174">
        <f>IF(ISNUMBER(VLOOKUP(A155,NotghiID!A:A,1,FALSE)),1,0)</f>
        <v>0</v>
      </c>
    </row>
    <row r="156" spans="1:31" ht="14.25"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1022</v>
      </c>
      <c r="H156" s="198" t="s">
        <v>60</v>
      </c>
      <c r="I156" s="190">
        <v>5838</v>
      </c>
      <c r="J156" s="190" t="s">
        <v>1023</v>
      </c>
      <c r="K156" s="190" t="s">
        <v>116</v>
      </c>
      <c r="L156" s="191"/>
      <c r="M156" s="191"/>
      <c r="N156" s="191"/>
      <c r="O156" s="190" t="s">
        <v>1024</v>
      </c>
      <c r="P156" s="192">
        <v>306.39999999999998</v>
      </c>
      <c r="Q156" s="192" t="s">
        <v>1025</v>
      </c>
      <c r="R156" s="192" t="s">
        <v>116</v>
      </c>
      <c r="S156" s="193"/>
      <c r="T156" s="193"/>
      <c r="U156" s="193"/>
      <c r="V156" s="201" t="s">
        <v>1026</v>
      </c>
      <c r="W156" s="196"/>
      <c r="X156" s="196"/>
      <c r="Y156" s="196"/>
      <c r="Z156" s="197"/>
      <c r="AA156" s="197"/>
      <c r="AB156" s="197"/>
      <c r="AC156" s="200"/>
      <c r="AD156" s="202"/>
      <c r="AE156" s="174">
        <f>IF(ISNUMBER(VLOOKUP(A156,NotghiID!A:A,1,FALSE)),1,0)</f>
        <v>0</v>
      </c>
    </row>
    <row r="157" spans="1:31" ht="14.25"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1022</v>
      </c>
      <c r="H157" s="198" t="s">
        <v>60</v>
      </c>
      <c r="I157" s="190">
        <v>15025.5</v>
      </c>
      <c r="J157" s="190" t="s">
        <v>1023</v>
      </c>
      <c r="K157" s="190" t="s">
        <v>116</v>
      </c>
      <c r="L157" s="191"/>
      <c r="M157" s="191"/>
      <c r="N157" s="191"/>
      <c r="O157" s="190" t="s">
        <v>1024</v>
      </c>
      <c r="P157" s="192">
        <v>527</v>
      </c>
      <c r="Q157" s="192" t="s">
        <v>1025</v>
      </c>
      <c r="R157" s="192" t="s">
        <v>116</v>
      </c>
      <c r="S157" s="193"/>
      <c r="T157" s="193"/>
      <c r="U157" s="193"/>
      <c r="V157" s="201" t="s">
        <v>1026</v>
      </c>
      <c r="W157" s="196"/>
      <c r="X157" s="196"/>
      <c r="Y157" s="196"/>
      <c r="Z157" s="197"/>
      <c r="AA157" s="197"/>
      <c r="AB157" s="197"/>
      <c r="AC157" s="200"/>
      <c r="AD157" s="202"/>
      <c r="AE157" s="174">
        <f>IF(ISNUMBER(VLOOKUP(A157,NotghiID!A:A,1,FALSE)),1,0)</f>
        <v>0</v>
      </c>
    </row>
    <row r="158" spans="1:31" ht="14.25"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1022</v>
      </c>
      <c r="H158" s="198" t="s">
        <v>60</v>
      </c>
      <c r="I158" s="190">
        <v>4475.8</v>
      </c>
      <c r="J158" s="190" t="s">
        <v>1023</v>
      </c>
      <c r="K158" s="190" t="s">
        <v>116</v>
      </c>
      <c r="L158" s="191"/>
      <c r="M158" s="191"/>
      <c r="N158" s="191"/>
      <c r="O158" s="190" t="s">
        <v>1024</v>
      </c>
      <c r="P158" s="192">
        <v>314.7</v>
      </c>
      <c r="Q158" s="192" t="s">
        <v>1025</v>
      </c>
      <c r="R158" s="192" t="s">
        <v>116</v>
      </c>
      <c r="S158" s="193"/>
      <c r="T158" s="193"/>
      <c r="U158" s="193"/>
      <c r="V158" s="201" t="s">
        <v>1026</v>
      </c>
      <c r="W158" s="196"/>
      <c r="X158" s="196"/>
      <c r="Y158" s="196"/>
      <c r="Z158" s="197"/>
      <c r="AA158" s="197"/>
      <c r="AB158" s="197"/>
      <c r="AC158" s="200"/>
      <c r="AD158" s="202"/>
      <c r="AE158" s="174">
        <f>IF(ISNUMBER(VLOOKUP(A158,NotghiID!A:A,1,FALSE)),1,0)</f>
        <v>0</v>
      </c>
    </row>
    <row r="159" spans="1:31" ht="14.25"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1022</v>
      </c>
      <c r="H159" s="198" t="s">
        <v>60</v>
      </c>
      <c r="I159" s="190">
        <v>10937.8</v>
      </c>
      <c r="J159" s="190" t="s">
        <v>1023</v>
      </c>
      <c r="K159" s="190" t="s">
        <v>116</v>
      </c>
      <c r="L159" s="191"/>
      <c r="M159" s="191"/>
      <c r="N159" s="191"/>
      <c r="O159" s="190" t="s">
        <v>1024</v>
      </c>
      <c r="P159" s="192">
        <v>501</v>
      </c>
      <c r="Q159" s="192" t="s">
        <v>1025</v>
      </c>
      <c r="R159" s="192" t="s">
        <v>116</v>
      </c>
      <c r="S159" s="193"/>
      <c r="T159" s="193"/>
      <c r="U159" s="193"/>
      <c r="V159" s="201" t="s">
        <v>1026</v>
      </c>
      <c r="W159" s="196"/>
      <c r="X159" s="196"/>
      <c r="Y159" s="196"/>
      <c r="Z159" s="197"/>
      <c r="AA159" s="197"/>
      <c r="AB159" s="197"/>
      <c r="AC159" s="200"/>
      <c r="AD159" s="202"/>
      <c r="AE159" s="174">
        <f>IF(ISNUMBER(VLOOKUP(A159,NotghiID!A:A,1,FALSE)),1,0)</f>
        <v>0</v>
      </c>
    </row>
    <row r="160" spans="1:31" ht="14.25"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1022</v>
      </c>
      <c r="H160" s="198" t="s">
        <v>60</v>
      </c>
      <c r="I160" s="190">
        <v>4441.3</v>
      </c>
      <c r="J160" s="190" t="s">
        <v>1023</v>
      </c>
      <c r="K160" s="190" t="s">
        <v>116</v>
      </c>
      <c r="L160" s="191"/>
      <c r="M160" s="191"/>
      <c r="N160" s="191"/>
      <c r="O160" s="190" t="s">
        <v>1024</v>
      </c>
      <c r="P160" s="192">
        <v>301.89999999999998</v>
      </c>
      <c r="Q160" s="192" t="s">
        <v>1025</v>
      </c>
      <c r="R160" s="192" t="s">
        <v>116</v>
      </c>
      <c r="S160" s="193"/>
      <c r="T160" s="193"/>
      <c r="U160" s="193"/>
      <c r="V160" s="201" t="s">
        <v>1026</v>
      </c>
      <c r="W160" s="196"/>
      <c r="X160" s="196"/>
      <c r="Y160" s="196"/>
      <c r="Z160" s="197"/>
      <c r="AA160" s="197"/>
      <c r="AB160" s="197"/>
      <c r="AC160" s="200"/>
      <c r="AD160" s="202"/>
      <c r="AE160" s="174">
        <f>IF(ISNUMBER(VLOOKUP(A160,NotghiID!A:A,1,FALSE)),1,0)</f>
        <v>0</v>
      </c>
    </row>
    <row r="161" spans="1:31" ht="14.25"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1022</v>
      </c>
      <c r="H161" s="198" t="s">
        <v>60</v>
      </c>
      <c r="I161" s="190">
        <v>11148.1</v>
      </c>
      <c r="J161" s="190" t="s">
        <v>1023</v>
      </c>
      <c r="K161" s="190" t="s">
        <v>116</v>
      </c>
      <c r="L161" s="191"/>
      <c r="M161" s="191"/>
      <c r="N161" s="191"/>
      <c r="O161" s="190" t="s">
        <v>1024</v>
      </c>
      <c r="P161" s="192">
        <v>504.3</v>
      </c>
      <c r="Q161" s="192" t="s">
        <v>1025</v>
      </c>
      <c r="R161" s="192" t="s">
        <v>116</v>
      </c>
      <c r="S161" s="193"/>
      <c r="T161" s="193"/>
      <c r="U161" s="193"/>
      <c r="V161" s="201" t="s">
        <v>1026</v>
      </c>
      <c r="W161" s="196"/>
      <c r="X161" s="196"/>
      <c r="Y161" s="196"/>
      <c r="Z161" s="197"/>
      <c r="AA161" s="197"/>
      <c r="AB161" s="197"/>
      <c r="AC161" s="200"/>
      <c r="AD161" s="202"/>
      <c r="AE161" s="174">
        <f>IF(ISNUMBER(VLOOKUP(A161,NotghiID!A:A,1,FALSE)),1,0)</f>
        <v>0</v>
      </c>
    </row>
    <row r="162" spans="1:31" ht="14.25"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1022</v>
      </c>
      <c r="H162" s="198" t="s">
        <v>60</v>
      </c>
      <c r="I162" s="190">
        <v>1320</v>
      </c>
      <c r="J162" s="190" t="s">
        <v>1023</v>
      </c>
      <c r="K162" s="190" t="s">
        <v>116</v>
      </c>
      <c r="L162" s="191">
        <v>651</v>
      </c>
      <c r="M162" s="191" t="s">
        <v>1023</v>
      </c>
      <c r="N162" s="191" t="s">
        <v>117</v>
      </c>
      <c r="O162" s="190" t="s">
        <v>1024</v>
      </c>
      <c r="P162" s="192">
        <v>110</v>
      </c>
      <c r="Q162" s="192" t="s">
        <v>1025</v>
      </c>
      <c r="R162" s="192" t="s">
        <v>116</v>
      </c>
      <c r="S162" s="193">
        <v>57.5</v>
      </c>
      <c r="T162" s="193" t="s">
        <v>1025</v>
      </c>
      <c r="U162" s="193" t="s">
        <v>117</v>
      </c>
      <c r="V162" s="201" t="s">
        <v>1026</v>
      </c>
      <c r="W162" s="196">
        <v>1.5109999999999999</v>
      </c>
      <c r="X162" s="196" t="s">
        <v>1031</v>
      </c>
      <c r="Y162" s="196" t="s">
        <v>116</v>
      </c>
      <c r="Z162" s="197">
        <v>0.86299999999999999</v>
      </c>
      <c r="AA162" s="197" t="s">
        <v>1031</v>
      </c>
      <c r="AB162" s="197" t="s">
        <v>117</v>
      </c>
      <c r="AC162" s="200" t="s">
        <v>1032</v>
      </c>
      <c r="AD162" s="202"/>
      <c r="AE162" s="174">
        <f>IF(ISNUMBER(VLOOKUP(A162,NotghiID!A:A,1,FALSE)),1,0)</f>
        <v>0</v>
      </c>
    </row>
    <row r="163" spans="1:31" ht="14.25"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1023</v>
      </c>
      <c r="K163" s="190" t="s">
        <v>116</v>
      </c>
      <c r="L163" s="191">
        <v>1470</v>
      </c>
      <c r="M163" s="191" t="s">
        <v>1023</v>
      </c>
      <c r="N163" s="191" t="s">
        <v>117</v>
      </c>
      <c r="O163" s="190" t="s">
        <v>1027</v>
      </c>
      <c r="P163" s="192">
        <v>412</v>
      </c>
      <c r="Q163" s="192" t="s">
        <v>1025</v>
      </c>
      <c r="R163" s="192" t="s">
        <v>116</v>
      </c>
      <c r="S163" s="193">
        <v>79.5</v>
      </c>
      <c r="T163" s="193" t="s">
        <v>1025</v>
      </c>
      <c r="U163" s="193" t="s">
        <v>117</v>
      </c>
      <c r="V163" s="201" t="s">
        <v>1026</v>
      </c>
      <c r="W163" s="196">
        <v>0.308</v>
      </c>
      <c r="X163" s="196" t="s">
        <v>1031</v>
      </c>
      <c r="Y163" s="196" t="s">
        <v>116</v>
      </c>
      <c r="Z163" s="197">
        <v>7.2999999999999995E-2</v>
      </c>
      <c r="AA163" s="197" t="s">
        <v>1031</v>
      </c>
      <c r="AB163" s="197" t="s">
        <v>117</v>
      </c>
      <c r="AC163" s="200" t="s">
        <v>1032</v>
      </c>
      <c r="AD163" s="202"/>
      <c r="AE163" s="174">
        <f>IF(ISNUMBER(VLOOKUP(A163,NotghiID!A:A,1,FALSE)),1,0)</f>
        <v>0</v>
      </c>
    </row>
    <row r="164" spans="1:31" ht="14.25"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1022</v>
      </c>
      <c r="H164" s="198" t="s">
        <v>60</v>
      </c>
      <c r="I164" s="190">
        <v>4160</v>
      </c>
      <c r="J164" s="190" t="s">
        <v>1023</v>
      </c>
      <c r="K164" s="190" t="s">
        <v>116</v>
      </c>
      <c r="L164" s="191">
        <v>1949</v>
      </c>
      <c r="M164" s="191" t="s">
        <v>1023</v>
      </c>
      <c r="N164" s="191" t="s">
        <v>117</v>
      </c>
      <c r="O164" s="190" t="s">
        <v>1024</v>
      </c>
      <c r="P164" s="192">
        <v>272</v>
      </c>
      <c r="Q164" s="192" t="s">
        <v>1025</v>
      </c>
      <c r="R164" s="192" t="s">
        <v>116</v>
      </c>
      <c r="S164" s="193">
        <v>81.2</v>
      </c>
      <c r="T164" s="193" t="s">
        <v>1025</v>
      </c>
      <c r="U164" s="193" t="s">
        <v>117</v>
      </c>
      <c r="V164" s="201" t="s">
        <v>1026</v>
      </c>
      <c r="W164" s="196">
        <v>0.93700000000000006</v>
      </c>
      <c r="X164" s="196" t="s">
        <v>1031</v>
      </c>
      <c r="Y164" s="196" t="s">
        <v>116</v>
      </c>
      <c r="Z164" s="197">
        <v>0.58699999999999997</v>
      </c>
      <c r="AA164" s="197" t="s">
        <v>1031</v>
      </c>
      <c r="AB164" s="197" t="s">
        <v>117</v>
      </c>
      <c r="AC164" s="200" t="s">
        <v>1032</v>
      </c>
      <c r="AD164" s="202"/>
      <c r="AE164" s="174">
        <f>IF(ISNUMBER(VLOOKUP(A164,NotghiID!A:A,1,FALSE)),1,0)</f>
        <v>0</v>
      </c>
    </row>
    <row r="165" spans="1:31" ht="14.25"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1023</v>
      </c>
      <c r="K165" s="190" t="s">
        <v>116</v>
      </c>
      <c r="L165" s="191">
        <v>6880</v>
      </c>
      <c r="M165" s="191" t="s">
        <v>1023</v>
      </c>
      <c r="N165" s="191" t="s">
        <v>117</v>
      </c>
      <c r="O165" s="190" t="s">
        <v>1027</v>
      </c>
      <c r="P165" s="192">
        <v>1070</v>
      </c>
      <c r="Q165" s="192" t="s">
        <v>1025</v>
      </c>
      <c r="R165" s="192" t="s">
        <v>116</v>
      </c>
      <c r="S165" s="193">
        <v>499</v>
      </c>
      <c r="T165" s="193" t="s">
        <v>1025</v>
      </c>
      <c r="U165" s="193" t="s">
        <v>117</v>
      </c>
      <c r="V165" s="201" t="s">
        <v>1026</v>
      </c>
      <c r="W165" s="196">
        <v>0.23300000000000001</v>
      </c>
      <c r="X165" s="196" t="s">
        <v>1031</v>
      </c>
      <c r="Y165" s="196" t="s">
        <v>116</v>
      </c>
      <c r="Z165" s="197">
        <v>8.6999999999999994E-2</v>
      </c>
      <c r="AA165" s="197" t="s">
        <v>1031</v>
      </c>
      <c r="AB165" s="197" t="s">
        <v>117</v>
      </c>
      <c r="AC165" s="200" t="s">
        <v>1032</v>
      </c>
      <c r="AD165" s="202"/>
      <c r="AE165" s="174">
        <f>IF(ISNUMBER(VLOOKUP(A165,NotghiID!A:A,1,FALSE)),1,0)</f>
        <v>0</v>
      </c>
    </row>
    <row r="166" spans="1:31" ht="14.25"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1022</v>
      </c>
      <c r="H166" s="198" t="s">
        <v>60</v>
      </c>
      <c r="I166" s="190">
        <v>2862</v>
      </c>
      <c r="J166" s="190" t="s">
        <v>1057</v>
      </c>
      <c r="K166" s="190" t="s">
        <v>116</v>
      </c>
      <c r="L166" s="191">
        <v>2158</v>
      </c>
      <c r="M166" s="191" t="s">
        <v>1057</v>
      </c>
      <c r="N166" s="191" t="s">
        <v>117</v>
      </c>
      <c r="O166" s="190" t="s">
        <v>1024</v>
      </c>
      <c r="P166" s="192">
        <v>362</v>
      </c>
      <c r="Q166" s="192" t="s">
        <v>1058</v>
      </c>
      <c r="R166" s="192" t="s">
        <v>116</v>
      </c>
      <c r="S166" s="193">
        <v>148</v>
      </c>
      <c r="T166" s="193" t="s">
        <v>1058</v>
      </c>
      <c r="U166" s="193" t="s">
        <v>117</v>
      </c>
      <c r="V166" s="201" t="s">
        <v>1026</v>
      </c>
      <c r="W166" s="196"/>
      <c r="X166" s="196"/>
      <c r="Y166" s="196"/>
      <c r="Z166" s="197"/>
      <c r="AA166" s="197"/>
      <c r="AB166" s="197"/>
      <c r="AC166" s="200"/>
      <c r="AD166" s="202"/>
      <c r="AE166" s="174">
        <f>IF(ISNUMBER(VLOOKUP(A166,NotghiID!A:A,1,FALSE)),1,0)</f>
        <v>0</v>
      </c>
    </row>
    <row r="167" spans="1:31" ht="14.25"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1057</v>
      </c>
      <c r="K167" s="190" t="s">
        <v>116</v>
      </c>
      <c r="L167" s="191">
        <v>3177</v>
      </c>
      <c r="M167" s="191" t="s">
        <v>1057</v>
      </c>
      <c r="N167" s="191" t="s">
        <v>117</v>
      </c>
      <c r="O167" s="190" t="s">
        <v>1027</v>
      </c>
      <c r="P167" s="192">
        <v>1152</v>
      </c>
      <c r="Q167" s="192" t="s">
        <v>1058</v>
      </c>
      <c r="R167" s="192" t="s">
        <v>116</v>
      </c>
      <c r="S167" s="193">
        <v>203</v>
      </c>
      <c r="T167" s="193" t="s">
        <v>1058</v>
      </c>
      <c r="U167" s="193" t="s">
        <v>117</v>
      </c>
      <c r="V167" s="201" t="s">
        <v>1026</v>
      </c>
      <c r="W167" s="196"/>
      <c r="X167" s="196"/>
      <c r="Y167" s="196"/>
      <c r="Z167" s="197"/>
      <c r="AA167" s="197"/>
      <c r="AB167" s="197"/>
      <c r="AC167" s="200"/>
      <c r="AD167" s="202"/>
      <c r="AE167" s="174">
        <f>IF(ISNUMBER(VLOOKUP(A167,NotghiID!A:A,1,FALSE)),1,0)</f>
        <v>0</v>
      </c>
    </row>
    <row r="168" spans="1:31" ht="14.25"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1022</v>
      </c>
      <c r="H168" s="198" t="s">
        <v>60</v>
      </c>
      <c r="I168" s="190">
        <v>4237</v>
      </c>
      <c r="J168" s="190" t="s">
        <v>1057</v>
      </c>
      <c r="K168" s="190" t="s">
        <v>116</v>
      </c>
      <c r="L168" s="191">
        <v>2175</v>
      </c>
      <c r="M168" s="191" t="s">
        <v>1057</v>
      </c>
      <c r="N168" s="191" t="s">
        <v>117</v>
      </c>
      <c r="O168" s="190" t="s">
        <v>1024</v>
      </c>
      <c r="P168" s="192">
        <v>358</v>
      </c>
      <c r="Q168" s="192" t="s">
        <v>1058</v>
      </c>
      <c r="R168" s="192" t="s">
        <v>116</v>
      </c>
      <c r="S168" s="193">
        <v>118</v>
      </c>
      <c r="T168" s="193" t="s">
        <v>1058</v>
      </c>
      <c r="U168" s="193" t="s">
        <v>117</v>
      </c>
      <c r="V168" s="201" t="s">
        <v>1026</v>
      </c>
      <c r="W168" s="196"/>
      <c r="X168" s="196"/>
      <c r="Y168" s="196"/>
      <c r="Z168" s="197"/>
      <c r="AA168" s="197"/>
      <c r="AB168" s="197"/>
      <c r="AC168" s="200"/>
      <c r="AD168" s="202"/>
      <c r="AE168" s="174">
        <f>IF(ISNUMBER(VLOOKUP(A168,NotghiID!A:A,1,FALSE)),1,0)</f>
        <v>0</v>
      </c>
    </row>
    <row r="169" spans="1:31" ht="14.25"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1057</v>
      </c>
      <c r="K169" s="190" t="s">
        <v>116</v>
      </c>
      <c r="L169" s="191">
        <v>5263</v>
      </c>
      <c r="M169" s="191" t="s">
        <v>1057</v>
      </c>
      <c r="N169" s="191" t="s">
        <v>117</v>
      </c>
      <c r="O169" s="190" t="s">
        <v>1027</v>
      </c>
      <c r="P169" s="192">
        <v>608</v>
      </c>
      <c r="Q169" s="192" t="s">
        <v>1058</v>
      </c>
      <c r="R169" s="192" t="s">
        <v>116</v>
      </c>
      <c r="S169" s="193">
        <v>206</v>
      </c>
      <c r="T169" s="193" t="s">
        <v>1058</v>
      </c>
      <c r="U169" s="193" t="s">
        <v>117</v>
      </c>
      <c r="V169" s="201" t="s">
        <v>1026</v>
      </c>
      <c r="W169" s="196"/>
      <c r="X169" s="196"/>
      <c r="Y169" s="196"/>
      <c r="Z169" s="197"/>
      <c r="AA169" s="197"/>
      <c r="AB169" s="197"/>
      <c r="AC169" s="200"/>
      <c r="AD169" s="202"/>
      <c r="AE169" s="174">
        <f>IF(ISNUMBER(VLOOKUP(A169,NotghiID!A:A,1,FALSE)),1,0)</f>
        <v>0</v>
      </c>
    </row>
    <row r="170" spans="1:31" ht="14.25"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1022</v>
      </c>
      <c r="H170" s="198" t="s">
        <v>60</v>
      </c>
      <c r="I170" s="190">
        <v>322</v>
      </c>
      <c r="J170" s="190" t="s">
        <v>1057</v>
      </c>
      <c r="K170" s="190" t="s">
        <v>116</v>
      </c>
      <c r="L170" s="191">
        <v>96</v>
      </c>
      <c r="M170" s="191" t="s">
        <v>1057</v>
      </c>
      <c r="N170" s="191" t="s">
        <v>117</v>
      </c>
      <c r="O170" s="190" t="s">
        <v>1024</v>
      </c>
      <c r="P170" s="192">
        <v>39</v>
      </c>
      <c r="Q170" s="192" t="s">
        <v>1058</v>
      </c>
      <c r="R170" s="192" t="s">
        <v>116</v>
      </c>
      <c r="S170" s="193">
        <v>11</v>
      </c>
      <c r="T170" s="193" t="s">
        <v>1058</v>
      </c>
      <c r="U170" s="193" t="s">
        <v>117</v>
      </c>
      <c r="V170" s="201" t="s">
        <v>1026</v>
      </c>
      <c r="W170" s="196"/>
      <c r="X170" s="196"/>
      <c r="Y170" s="196"/>
      <c r="Z170" s="197"/>
      <c r="AA170" s="197"/>
      <c r="AB170" s="197"/>
      <c r="AC170" s="200"/>
      <c r="AD170" s="202"/>
      <c r="AE170" s="174">
        <f>IF(ISNUMBER(VLOOKUP(A170,NotghiID!A:A,1,FALSE)),1,0)</f>
        <v>0</v>
      </c>
    </row>
    <row r="171" spans="1:31" ht="14.25"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1057</v>
      </c>
      <c r="K171" s="190" t="s">
        <v>116</v>
      </c>
      <c r="L171" s="191">
        <v>81</v>
      </c>
      <c r="M171" s="191" t="s">
        <v>1057</v>
      </c>
      <c r="N171" s="191" t="s">
        <v>117</v>
      </c>
      <c r="O171" s="190" t="s">
        <v>1027</v>
      </c>
      <c r="P171" s="192">
        <v>23</v>
      </c>
      <c r="Q171" s="192" t="s">
        <v>1058</v>
      </c>
      <c r="R171" s="192" t="s">
        <v>116</v>
      </c>
      <c r="S171" s="193">
        <v>9</v>
      </c>
      <c r="T171" s="193" t="s">
        <v>1058</v>
      </c>
      <c r="U171" s="193" t="s">
        <v>117</v>
      </c>
      <c r="V171" s="201" t="s">
        <v>1026</v>
      </c>
      <c r="W171" s="196"/>
      <c r="X171" s="196"/>
      <c r="Y171" s="196"/>
      <c r="Z171" s="197"/>
      <c r="AA171" s="197"/>
      <c r="AB171" s="197"/>
      <c r="AC171" s="200"/>
      <c r="AD171" s="202"/>
      <c r="AE171" s="174">
        <f>IF(ISNUMBER(VLOOKUP(A171,NotghiID!A:A,1,FALSE)),1,0)</f>
        <v>0</v>
      </c>
    </row>
    <row r="172" spans="1:31" ht="14.25"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1022</v>
      </c>
      <c r="H172" s="198" t="s">
        <v>60</v>
      </c>
      <c r="I172" s="190">
        <v>389</v>
      </c>
      <c r="J172" s="190" t="s">
        <v>1057</v>
      </c>
      <c r="K172" s="190" t="s">
        <v>116</v>
      </c>
      <c r="L172" s="191">
        <v>150</v>
      </c>
      <c r="M172" s="191" t="s">
        <v>1057</v>
      </c>
      <c r="N172" s="191" t="s">
        <v>117</v>
      </c>
      <c r="O172" s="190" t="s">
        <v>1024</v>
      </c>
      <c r="P172" s="192">
        <v>15</v>
      </c>
      <c r="Q172" s="192" t="s">
        <v>1058</v>
      </c>
      <c r="R172" s="192" t="s">
        <v>116</v>
      </c>
      <c r="S172" s="193">
        <v>7</v>
      </c>
      <c r="T172" s="193" t="s">
        <v>1058</v>
      </c>
      <c r="U172" s="193" t="s">
        <v>117</v>
      </c>
      <c r="V172" s="201" t="s">
        <v>1026</v>
      </c>
      <c r="W172" s="196"/>
      <c r="X172" s="196"/>
      <c r="Y172" s="196"/>
      <c r="Z172" s="197"/>
      <c r="AA172" s="197"/>
      <c r="AB172" s="197"/>
      <c r="AC172" s="200"/>
      <c r="AD172" s="202"/>
      <c r="AE172" s="174">
        <f>IF(ISNUMBER(VLOOKUP(A172,NotghiID!A:A,1,FALSE)),1,0)</f>
        <v>0</v>
      </c>
    </row>
    <row r="173" spans="1:31" ht="14.25"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1057</v>
      </c>
      <c r="K173" s="190" t="s">
        <v>116</v>
      </c>
      <c r="L173" s="191">
        <v>133</v>
      </c>
      <c r="M173" s="191" t="s">
        <v>1057</v>
      </c>
      <c r="N173" s="191" t="s">
        <v>117</v>
      </c>
      <c r="O173" s="190" t="s">
        <v>1027</v>
      </c>
      <c r="P173" s="192">
        <v>22</v>
      </c>
      <c r="Q173" s="192" t="s">
        <v>1058</v>
      </c>
      <c r="R173" s="192" t="s">
        <v>116</v>
      </c>
      <c r="S173" s="193">
        <v>3</v>
      </c>
      <c r="T173" s="193" t="s">
        <v>1058</v>
      </c>
      <c r="U173" s="193" t="s">
        <v>117</v>
      </c>
      <c r="V173" s="201" t="s">
        <v>1026</v>
      </c>
      <c r="W173" s="196"/>
      <c r="X173" s="196"/>
      <c r="Y173" s="196"/>
      <c r="Z173" s="197"/>
      <c r="AA173" s="197"/>
      <c r="AB173" s="197"/>
      <c r="AC173" s="200"/>
      <c r="AD173" s="202"/>
      <c r="AE173" s="174">
        <f>IF(ISNUMBER(VLOOKUP(A173,NotghiID!A:A,1,FALSE)),1,0)</f>
        <v>0</v>
      </c>
    </row>
    <row r="174" spans="1:31" ht="14.25"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1022</v>
      </c>
      <c r="H174" s="198" t="s">
        <v>60</v>
      </c>
      <c r="I174" s="190">
        <v>3716</v>
      </c>
      <c r="J174" s="190" t="s">
        <v>1023</v>
      </c>
      <c r="K174" s="190" t="s">
        <v>116</v>
      </c>
      <c r="L174" s="191">
        <v>2711</v>
      </c>
      <c r="M174" s="191" t="s">
        <v>1023</v>
      </c>
      <c r="N174" s="191" t="s">
        <v>117</v>
      </c>
      <c r="O174" s="190" t="s">
        <v>1024</v>
      </c>
      <c r="P174" s="192">
        <v>349</v>
      </c>
      <c r="Q174" s="192" t="s">
        <v>1025</v>
      </c>
      <c r="R174" s="192" t="s">
        <v>116</v>
      </c>
      <c r="S174" s="193">
        <v>239</v>
      </c>
      <c r="T174" s="193" t="s">
        <v>1025</v>
      </c>
      <c r="U174" s="193" t="s">
        <v>117</v>
      </c>
      <c r="V174" s="201" t="s">
        <v>1026</v>
      </c>
      <c r="W174" s="196"/>
      <c r="X174" s="196"/>
      <c r="Y174" s="196"/>
      <c r="Z174" s="197"/>
      <c r="AA174" s="197"/>
      <c r="AB174" s="197"/>
      <c r="AC174" s="200"/>
      <c r="AD174" s="202"/>
      <c r="AE174" s="174">
        <f>IF(ISNUMBER(VLOOKUP(A174,NotghiID!A:A,1,FALSE)),1,0)</f>
        <v>0</v>
      </c>
    </row>
    <row r="175" spans="1:31" ht="14.25"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1022</v>
      </c>
      <c r="H175" s="198" t="s">
        <v>60</v>
      </c>
      <c r="I175" s="190">
        <v>8007</v>
      </c>
      <c r="J175" s="190" t="s">
        <v>1023</v>
      </c>
      <c r="K175" s="190" t="s">
        <v>116</v>
      </c>
      <c r="L175" s="191">
        <v>5185</v>
      </c>
      <c r="M175" s="191" t="s">
        <v>1023</v>
      </c>
      <c r="N175" s="191" t="s">
        <v>117</v>
      </c>
      <c r="O175" s="190" t="s">
        <v>1024</v>
      </c>
      <c r="P175" s="192">
        <v>424</v>
      </c>
      <c r="Q175" s="192" t="s">
        <v>1025</v>
      </c>
      <c r="R175" s="192" t="s">
        <v>116</v>
      </c>
      <c r="S175" s="193">
        <v>147</v>
      </c>
      <c r="T175" s="193" t="s">
        <v>1025</v>
      </c>
      <c r="U175" s="193" t="s">
        <v>117</v>
      </c>
      <c r="V175" s="201" t="s">
        <v>1026</v>
      </c>
      <c r="W175" s="196"/>
      <c r="X175" s="196"/>
      <c r="Y175" s="196"/>
      <c r="Z175" s="197"/>
      <c r="AA175" s="197"/>
      <c r="AB175" s="197"/>
      <c r="AC175" s="200"/>
      <c r="AD175" s="202"/>
      <c r="AE175" s="174">
        <f>IF(ISNUMBER(VLOOKUP(A175,NotghiID!A:A,1,FALSE)),1,0)</f>
        <v>0</v>
      </c>
    </row>
    <row r="176" spans="1:31" ht="14.25"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1022</v>
      </c>
      <c r="H176" s="198" t="s">
        <v>60</v>
      </c>
      <c r="I176" s="190">
        <v>2861</v>
      </c>
      <c r="J176" s="190" t="s">
        <v>1023</v>
      </c>
      <c r="K176" s="190" t="s">
        <v>116</v>
      </c>
      <c r="L176" s="191">
        <v>1914</v>
      </c>
      <c r="M176" s="191" t="s">
        <v>1023</v>
      </c>
      <c r="N176" s="191" t="s">
        <v>117</v>
      </c>
      <c r="O176" s="190" t="s">
        <v>1024</v>
      </c>
      <c r="P176" s="192">
        <v>147</v>
      </c>
      <c r="Q176" s="192" t="s">
        <v>1025</v>
      </c>
      <c r="R176" s="192" t="s">
        <v>116</v>
      </c>
      <c r="S176" s="193">
        <v>74</v>
      </c>
      <c r="T176" s="193" t="s">
        <v>1025</v>
      </c>
      <c r="U176" s="193" t="s">
        <v>117</v>
      </c>
      <c r="V176" s="201" t="s">
        <v>1026</v>
      </c>
      <c r="W176" s="196"/>
      <c r="X176" s="196"/>
      <c r="Y176" s="196"/>
      <c r="Z176" s="197"/>
      <c r="AA176" s="197"/>
      <c r="AB176" s="197"/>
      <c r="AC176" s="200"/>
      <c r="AD176" s="202"/>
      <c r="AE176" s="174">
        <f>IF(ISNUMBER(VLOOKUP(A176,NotghiID!A:A,1,FALSE)),1,0)</f>
        <v>0</v>
      </c>
    </row>
    <row r="177" spans="1:31" ht="14.25"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1022</v>
      </c>
      <c r="H177" s="198" t="s">
        <v>60</v>
      </c>
      <c r="I177" s="190">
        <v>6132</v>
      </c>
      <c r="J177" s="190" t="s">
        <v>1023</v>
      </c>
      <c r="K177" s="190" t="s">
        <v>116</v>
      </c>
      <c r="L177" s="191">
        <v>4448</v>
      </c>
      <c r="M177" s="191" t="s">
        <v>1023</v>
      </c>
      <c r="N177" s="191" t="s">
        <v>117</v>
      </c>
      <c r="O177" s="190" t="s">
        <v>1024</v>
      </c>
      <c r="P177" s="192">
        <v>250</v>
      </c>
      <c r="Q177" s="192" t="s">
        <v>1025</v>
      </c>
      <c r="R177" s="192" t="s">
        <v>116</v>
      </c>
      <c r="S177" s="193">
        <v>76</v>
      </c>
      <c r="T177" s="193" t="s">
        <v>1025</v>
      </c>
      <c r="U177" s="193" t="s">
        <v>117</v>
      </c>
      <c r="V177" s="201" t="s">
        <v>1026</v>
      </c>
      <c r="W177" s="196"/>
      <c r="X177" s="196"/>
      <c r="Y177" s="196"/>
      <c r="Z177" s="197"/>
      <c r="AA177" s="197"/>
      <c r="AB177" s="197"/>
      <c r="AC177" s="200"/>
      <c r="AD177" s="202"/>
      <c r="AE177" s="174">
        <f>IF(ISNUMBER(VLOOKUP(A177,NotghiID!A:A,1,FALSE)),1,0)</f>
        <v>0</v>
      </c>
    </row>
    <row r="178" spans="1:31" ht="14.25"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1022</v>
      </c>
      <c r="H178" s="198" t="s">
        <v>60</v>
      </c>
      <c r="I178" s="190">
        <v>1920</v>
      </c>
      <c r="J178" s="190" t="s">
        <v>1023</v>
      </c>
      <c r="K178" s="190" t="s">
        <v>116</v>
      </c>
      <c r="L178" s="191">
        <v>679</v>
      </c>
      <c r="M178" s="191" t="s">
        <v>1023</v>
      </c>
      <c r="N178" s="191" t="s">
        <v>117</v>
      </c>
      <c r="O178" s="190" t="s">
        <v>1024</v>
      </c>
      <c r="P178" s="192">
        <v>223</v>
      </c>
      <c r="Q178" s="192" t="s">
        <v>1025</v>
      </c>
      <c r="R178" s="192" t="s">
        <v>116</v>
      </c>
      <c r="S178" s="193">
        <v>84</v>
      </c>
      <c r="T178" s="193" t="s">
        <v>1025</v>
      </c>
      <c r="U178" s="193" t="s">
        <v>117</v>
      </c>
      <c r="V178" s="201" t="s">
        <v>1026</v>
      </c>
      <c r="W178" s="196"/>
      <c r="X178" s="196"/>
      <c r="Y178" s="196"/>
      <c r="Z178" s="197"/>
      <c r="AA178" s="197"/>
      <c r="AB178" s="197"/>
      <c r="AC178" s="200"/>
      <c r="AD178" s="202"/>
      <c r="AE178" s="174">
        <f>IF(ISNUMBER(VLOOKUP(A178,NotghiID!A:A,1,FALSE)),1,0)</f>
        <v>0</v>
      </c>
    </row>
    <row r="179" spans="1:31" ht="14.25"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1022</v>
      </c>
      <c r="H179" s="198" t="s">
        <v>60</v>
      </c>
      <c r="I179" s="190">
        <v>722</v>
      </c>
      <c r="J179" s="190" t="s">
        <v>1023</v>
      </c>
      <c r="K179" s="190" t="s">
        <v>116</v>
      </c>
      <c r="L179" s="191">
        <v>289</v>
      </c>
      <c r="M179" s="191" t="s">
        <v>1023</v>
      </c>
      <c r="N179" s="191" t="s">
        <v>117</v>
      </c>
      <c r="O179" s="190" t="s">
        <v>1024</v>
      </c>
      <c r="P179" s="192">
        <v>38.4</v>
      </c>
      <c r="Q179" s="192" t="s">
        <v>1025</v>
      </c>
      <c r="R179" s="192" t="s">
        <v>116</v>
      </c>
      <c r="S179" s="193">
        <v>19.899999999999999</v>
      </c>
      <c r="T179" s="193" t="s">
        <v>1025</v>
      </c>
      <c r="U179" s="193" t="s">
        <v>117</v>
      </c>
      <c r="V179" s="201" t="s">
        <v>1026</v>
      </c>
      <c r="W179" s="196"/>
      <c r="X179" s="196"/>
      <c r="Y179" s="196"/>
      <c r="Z179" s="197"/>
      <c r="AA179" s="197"/>
      <c r="AB179" s="197"/>
      <c r="AC179" s="200"/>
      <c r="AD179" s="202"/>
      <c r="AE179" s="174">
        <f>IF(ISNUMBER(VLOOKUP(A179,NotghiID!A:A,1,FALSE)),1,0)</f>
        <v>0</v>
      </c>
    </row>
    <row r="180" spans="1:31" ht="14.25"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1022</v>
      </c>
      <c r="H180" s="198" t="s">
        <v>60</v>
      </c>
      <c r="I180" s="190">
        <v>1900</v>
      </c>
      <c r="J180" s="190" t="s">
        <v>1023</v>
      </c>
      <c r="K180" s="190" t="s">
        <v>116</v>
      </c>
      <c r="L180" s="191">
        <v>838</v>
      </c>
      <c r="M180" s="191" t="s">
        <v>1023</v>
      </c>
      <c r="N180" s="191" t="s">
        <v>117</v>
      </c>
      <c r="O180" s="190" t="s">
        <v>1024</v>
      </c>
      <c r="P180" s="192">
        <v>132</v>
      </c>
      <c r="Q180" s="192" t="s">
        <v>1025</v>
      </c>
      <c r="R180" s="192" t="s">
        <v>116</v>
      </c>
      <c r="S180" s="193">
        <v>67</v>
      </c>
      <c r="T180" s="193" t="s">
        <v>1025</v>
      </c>
      <c r="U180" s="193" t="s">
        <v>117</v>
      </c>
      <c r="V180" s="201" t="s">
        <v>1026</v>
      </c>
      <c r="W180" s="196"/>
      <c r="X180" s="196"/>
      <c r="Y180" s="196"/>
      <c r="Z180" s="197"/>
      <c r="AA180" s="197"/>
      <c r="AB180" s="197"/>
      <c r="AC180" s="200"/>
      <c r="AD180" s="202"/>
      <c r="AE180" s="174">
        <f>IF(ISNUMBER(VLOOKUP(A180,NotghiID!A:A,1,FALSE)),1,0)</f>
        <v>0</v>
      </c>
    </row>
    <row r="181" spans="1:31" ht="14.25"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1022</v>
      </c>
      <c r="H181" s="198" t="s">
        <v>60</v>
      </c>
      <c r="I181" s="190">
        <v>567</v>
      </c>
      <c r="J181" s="190" t="s">
        <v>1023</v>
      </c>
      <c r="K181" s="190" t="s">
        <v>116</v>
      </c>
      <c r="L181" s="191">
        <v>264</v>
      </c>
      <c r="M181" s="191" t="s">
        <v>1023</v>
      </c>
      <c r="N181" s="191" t="s">
        <v>117</v>
      </c>
      <c r="O181" s="190" t="s">
        <v>1024</v>
      </c>
      <c r="P181" s="192">
        <v>44.5</v>
      </c>
      <c r="Q181" s="192" t="s">
        <v>1025</v>
      </c>
      <c r="R181" s="192" t="s">
        <v>116</v>
      </c>
      <c r="S181" s="193">
        <v>16.399999999999999</v>
      </c>
      <c r="T181" s="193" t="s">
        <v>1025</v>
      </c>
      <c r="U181" s="193" t="s">
        <v>117</v>
      </c>
      <c r="V181" s="201" t="s">
        <v>1026</v>
      </c>
      <c r="W181" s="196"/>
      <c r="X181" s="196"/>
      <c r="Y181" s="196"/>
      <c r="Z181" s="197"/>
      <c r="AA181" s="197"/>
      <c r="AB181" s="197"/>
      <c r="AC181" s="200"/>
      <c r="AD181" s="202"/>
      <c r="AE181" s="174">
        <f>IF(ISNUMBER(VLOOKUP(A181,NotghiID!A:A,1,FALSE)),1,0)</f>
        <v>0</v>
      </c>
    </row>
    <row r="182" spans="1:31" ht="14.25"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1022</v>
      </c>
      <c r="H182" s="198" t="s">
        <v>60</v>
      </c>
      <c r="I182" s="190">
        <v>5210</v>
      </c>
      <c r="J182" s="190" t="s">
        <v>1023</v>
      </c>
      <c r="K182" s="190" t="s">
        <v>116</v>
      </c>
      <c r="L182" s="191">
        <v>2120</v>
      </c>
      <c r="M182" s="191" t="s">
        <v>1023</v>
      </c>
      <c r="N182" s="191" t="s">
        <v>117</v>
      </c>
      <c r="O182" s="190" t="s">
        <v>1024</v>
      </c>
      <c r="P182" s="192">
        <v>289</v>
      </c>
      <c r="Q182" s="192" t="s">
        <v>1025</v>
      </c>
      <c r="R182" s="192" t="s">
        <v>116</v>
      </c>
      <c r="S182" s="193">
        <v>100</v>
      </c>
      <c r="T182" s="193" t="s">
        <v>1025</v>
      </c>
      <c r="U182" s="193" t="s">
        <v>117</v>
      </c>
      <c r="V182" s="201" t="s">
        <v>1026</v>
      </c>
      <c r="W182" s="196"/>
      <c r="X182" s="196"/>
      <c r="Y182" s="196"/>
      <c r="Z182" s="197"/>
      <c r="AA182" s="197"/>
      <c r="AB182" s="197"/>
      <c r="AC182" s="200"/>
      <c r="AD182" s="202"/>
      <c r="AE182" s="174">
        <f>IF(ISNUMBER(VLOOKUP(A182,NotghiID!A:A,1,FALSE)),1,0)</f>
        <v>0</v>
      </c>
    </row>
    <row r="183" spans="1:31" x14ac:dyDescent="0.25">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1022</v>
      </c>
      <c r="H183" s="198" t="s">
        <v>60</v>
      </c>
      <c r="I183" s="190">
        <v>4.5999999999999996</v>
      </c>
      <c r="J183" s="190" t="s">
        <v>1050</v>
      </c>
      <c r="K183" s="190" t="s">
        <v>116</v>
      </c>
      <c r="L183" s="191">
        <v>1.0900000000000001</v>
      </c>
      <c r="M183" s="191" t="s">
        <v>1050</v>
      </c>
      <c r="N183" s="191" t="s">
        <v>117</v>
      </c>
      <c r="O183" s="190" t="s">
        <v>1024</v>
      </c>
      <c r="P183" s="192">
        <v>664</v>
      </c>
      <c r="Q183" s="192" t="s">
        <v>1025</v>
      </c>
      <c r="R183" s="192" t="s">
        <v>116</v>
      </c>
      <c r="S183" s="193">
        <v>234</v>
      </c>
      <c r="T183" s="193" t="s">
        <v>1025</v>
      </c>
      <c r="U183" s="193" t="s">
        <v>117</v>
      </c>
      <c r="V183" s="201" t="s">
        <v>1026</v>
      </c>
      <c r="W183" s="196"/>
      <c r="X183" s="196"/>
      <c r="Y183" s="196"/>
      <c r="Z183" s="197"/>
      <c r="AA183" s="197"/>
      <c r="AB183" s="197"/>
      <c r="AC183" s="200"/>
      <c r="AD183" s="202"/>
      <c r="AE183" s="174">
        <f>IF(ISNUMBER(VLOOKUP(A183,NotghiID!A:A,1,FALSE)),1,0)</f>
        <v>0</v>
      </c>
    </row>
    <row r="184" spans="1:31" x14ac:dyDescent="0.25">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1022</v>
      </c>
      <c r="H184" s="198" t="s">
        <v>60</v>
      </c>
      <c r="I184" s="190">
        <v>2.48</v>
      </c>
      <c r="J184" s="190" t="s">
        <v>1050</v>
      </c>
      <c r="K184" s="190" t="s">
        <v>116</v>
      </c>
      <c r="L184" s="191">
        <v>0.74</v>
      </c>
      <c r="M184" s="191" t="s">
        <v>1050</v>
      </c>
      <c r="N184" s="191" t="s">
        <v>117</v>
      </c>
      <c r="O184" s="190" t="s">
        <v>1024</v>
      </c>
      <c r="P184" s="192">
        <v>127</v>
      </c>
      <c r="Q184" s="192" t="s">
        <v>1025</v>
      </c>
      <c r="R184" s="192" t="s">
        <v>116</v>
      </c>
      <c r="S184" s="193">
        <v>37</v>
      </c>
      <c r="T184" s="193" t="s">
        <v>1025</v>
      </c>
      <c r="U184" s="193" t="s">
        <v>117</v>
      </c>
      <c r="V184" s="201" t="s">
        <v>1026</v>
      </c>
      <c r="W184" s="196"/>
      <c r="X184" s="196"/>
      <c r="Y184" s="196"/>
      <c r="Z184" s="197"/>
      <c r="AA184" s="197"/>
      <c r="AB184" s="197"/>
      <c r="AC184" s="200"/>
      <c r="AD184" s="202"/>
      <c r="AE184" s="174">
        <f>IF(ISNUMBER(VLOOKUP(A184,NotghiID!A:A,1,FALSE)),1,0)</f>
        <v>0</v>
      </c>
    </row>
    <row r="185" spans="1:31" x14ac:dyDescent="0.25">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1022</v>
      </c>
      <c r="H185" s="198" t="s">
        <v>60</v>
      </c>
      <c r="I185" s="190">
        <v>2.0099999999999998</v>
      </c>
      <c r="J185" s="190" t="s">
        <v>1050</v>
      </c>
      <c r="K185" s="190" t="s">
        <v>116</v>
      </c>
      <c r="L185" s="191">
        <v>1.08</v>
      </c>
      <c r="M185" s="191" t="s">
        <v>1050</v>
      </c>
      <c r="N185" s="191" t="s">
        <v>117</v>
      </c>
      <c r="O185" s="190" t="s">
        <v>1024</v>
      </c>
      <c r="P185" s="192">
        <v>149</v>
      </c>
      <c r="Q185" s="192" t="s">
        <v>1025</v>
      </c>
      <c r="R185" s="192" t="s">
        <v>116</v>
      </c>
      <c r="S185" s="193">
        <v>112</v>
      </c>
      <c r="T185" s="193" t="s">
        <v>1025</v>
      </c>
      <c r="U185" s="193" t="s">
        <v>117</v>
      </c>
      <c r="V185" s="201" t="s">
        <v>1026</v>
      </c>
      <c r="W185" s="196"/>
      <c r="X185" s="196"/>
      <c r="Y185" s="196"/>
      <c r="Z185" s="197"/>
      <c r="AA185" s="197"/>
      <c r="AB185" s="197"/>
      <c r="AC185" s="200"/>
      <c r="AD185" s="202"/>
      <c r="AE185" s="174">
        <f>IF(ISNUMBER(VLOOKUP(A185,NotghiID!A:A,1,FALSE)),1,0)</f>
        <v>0</v>
      </c>
    </row>
    <row r="186" spans="1:31" x14ac:dyDescent="0.25">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1022</v>
      </c>
      <c r="H186" s="198" t="s">
        <v>60</v>
      </c>
      <c r="I186" s="190">
        <v>4.67</v>
      </c>
      <c r="J186" s="190" t="s">
        <v>1050</v>
      </c>
      <c r="K186" s="190" t="s">
        <v>116</v>
      </c>
      <c r="L186" s="191">
        <v>1.97</v>
      </c>
      <c r="M186" s="191" t="s">
        <v>1050</v>
      </c>
      <c r="N186" s="191" t="s">
        <v>117</v>
      </c>
      <c r="O186" s="190" t="s">
        <v>1024</v>
      </c>
      <c r="P186" s="192">
        <v>255</v>
      </c>
      <c r="Q186" s="192" t="s">
        <v>1025</v>
      </c>
      <c r="R186" s="192" t="s">
        <v>116</v>
      </c>
      <c r="S186" s="193">
        <v>74</v>
      </c>
      <c r="T186" s="193" t="s">
        <v>1025</v>
      </c>
      <c r="U186" s="193" t="s">
        <v>117</v>
      </c>
      <c r="V186" s="201" t="s">
        <v>1026</v>
      </c>
      <c r="W186" s="196"/>
      <c r="X186" s="196"/>
      <c r="Y186" s="196"/>
      <c r="Z186" s="197"/>
      <c r="AA186" s="197"/>
      <c r="AB186" s="197"/>
      <c r="AC186" s="200"/>
      <c r="AD186" s="202"/>
      <c r="AE186" s="174">
        <f>IF(ISNUMBER(VLOOKUP(A186,NotghiID!A:A,1,FALSE)),1,0)</f>
        <v>0</v>
      </c>
    </row>
    <row r="187" spans="1:31" x14ac:dyDescent="0.25">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1050</v>
      </c>
      <c r="K187" s="190" t="s">
        <v>116</v>
      </c>
      <c r="L187" s="191">
        <v>5.23</v>
      </c>
      <c r="M187" s="191" t="s">
        <v>1050</v>
      </c>
      <c r="N187" s="191" t="s">
        <v>117</v>
      </c>
      <c r="O187" s="190" t="s">
        <v>1027</v>
      </c>
      <c r="P187" s="192">
        <v>621</v>
      </c>
      <c r="Q187" s="192" t="s">
        <v>1025</v>
      </c>
      <c r="R187" s="192" t="s">
        <v>116</v>
      </c>
      <c r="S187" s="193">
        <v>337</v>
      </c>
      <c r="T187" s="193" t="s">
        <v>1025</v>
      </c>
      <c r="U187" s="193" t="s">
        <v>117</v>
      </c>
      <c r="V187" s="201" t="s">
        <v>1026</v>
      </c>
      <c r="W187" s="196"/>
      <c r="X187" s="196"/>
      <c r="Y187" s="196"/>
      <c r="Z187" s="197"/>
      <c r="AA187" s="197"/>
      <c r="AB187" s="197"/>
      <c r="AC187" s="200"/>
      <c r="AD187" s="202"/>
      <c r="AE187" s="174">
        <f>IF(ISNUMBER(VLOOKUP(A187,NotghiID!A:A,1,FALSE)),1,0)</f>
        <v>0</v>
      </c>
    </row>
    <row r="188" spans="1:31" ht="14.25"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1023</v>
      </c>
      <c r="K188" s="190" t="s">
        <v>116</v>
      </c>
      <c r="L188" s="191">
        <v>2542</v>
      </c>
      <c r="M188" s="191" t="s">
        <v>1023</v>
      </c>
      <c r="N188" s="191" t="s">
        <v>117</v>
      </c>
      <c r="O188" s="190" t="s">
        <v>1027</v>
      </c>
      <c r="P188" s="192">
        <v>653</v>
      </c>
      <c r="Q188" s="192" t="s">
        <v>1025</v>
      </c>
      <c r="R188" s="192" t="s">
        <v>116</v>
      </c>
      <c r="S188" s="193">
        <v>269</v>
      </c>
      <c r="T188" s="193" t="s">
        <v>1025</v>
      </c>
      <c r="U188" s="193" t="s">
        <v>117</v>
      </c>
      <c r="V188" s="201" t="s">
        <v>1026</v>
      </c>
      <c r="W188" s="196"/>
      <c r="X188" s="196"/>
      <c r="Y188" s="196"/>
      <c r="Z188" s="197"/>
      <c r="AA188" s="197"/>
      <c r="AB188" s="197"/>
      <c r="AC188" s="200"/>
      <c r="AD188" s="202"/>
      <c r="AE188" s="174">
        <f>IF(ISNUMBER(VLOOKUP(A188,NotghiID!A:A,1,FALSE)),1,0)</f>
        <v>0</v>
      </c>
    </row>
    <row r="189" spans="1:31" ht="14.25"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1023</v>
      </c>
      <c r="K189" s="190" t="s">
        <v>116</v>
      </c>
      <c r="L189" s="191">
        <v>5286</v>
      </c>
      <c r="M189" s="191" t="s">
        <v>1023</v>
      </c>
      <c r="N189" s="191" t="s">
        <v>117</v>
      </c>
      <c r="O189" s="190" t="s">
        <v>1027</v>
      </c>
      <c r="P189" s="192">
        <v>1059</v>
      </c>
      <c r="Q189" s="192" t="s">
        <v>1025</v>
      </c>
      <c r="R189" s="192" t="s">
        <v>116</v>
      </c>
      <c r="S189" s="193">
        <v>598</v>
      </c>
      <c r="T189" s="193" t="s">
        <v>1025</v>
      </c>
      <c r="U189" s="193" t="s">
        <v>117</v>
      </c>
      <c r="V189" s="201" t="s">
        <v>1026</v>
      </c>
      <c r="W189" s="196"/>
      <c r="X189" s="196"/>
      <c r="Y189" s="196"/>
      <c r="Z189" s="197"/>
      <c r="AA189" s="197"/>
      <c r="AB189" s="197"/>
      <c r="AC189" s="200"/>
      <c r="AD189" s="202"/>
      <c r="AE189" s="174">
        <f>IF(ISNUMBER(VLOOKUP(A189,NotghiID!A:A,1,FALSE)),1,0)</f>
        <v>0</v>
      </c>
    </row>
    <row r="190" spans="1:31" ht="14.25"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1022</v>
      </c>
      <c r="H190" s="198" t="s">
        <v>60</v>
      </c>
      <c r="I190" s="190">
        <v>7.07</v>
      </c>
      <c r="J190" s="190" t="s">
        <v>1054</v>
      </c>
      <c r="K190" s="190" t="s">
        <v>116</v>
      </c>
      <c r="L190" s="191">
        <v>1.77</v>
      </c>
      <c r="M190" s="191" t="s">
        <v>1059</v>
      </c>
      <c r="N190" s="191" t="s">
        <v>117</v>
      </c>
      <c r="O190" s="190" t="s">
        <v>1024</v>
      </c>
      <c r="P190" s="192">
        <v>589.9</v>
      </c>
      <c r="Q190" s="192" t="s">
        <v>1025</v>
      </c>
      <c r="R190" s="192" t="s">
        <v>116</v>
      </c>
      <c r="S190" s="193">
        <v>244.2</v>
      </c>
      <c r="T190" s="193" t="s">
        <v>1025</v>
      </c>
      <c r="U190" s="193" t="s">
        <v>117</v>
      </c>
      <c r="V190" s="201" t="s">
        <v>1026</v>
      </c>
      <c r="W190" s="196">
        <v>0.43</v>
      </c>
      <c r="X190" s="196" t="s">
        <v>1031</v>
      </c>
      <c r="Y190" s="196" t="s">
        <v>116</v>
      </c>
      <c r="Z190" s="197">
        <v>0.17</v>
      </c>
      <c r="AA190" s="197" t="s">
        <v>1031</v>
      </c>
      <c r="AB190" s="197" t="s">
        <v>117</v>
      </c>
      <c r="AC190" s="200" t="s">
        <v>1032</v>
      </c>
      <c r="AD190" s="202"/>
      <c r="AE190" s="174">
        <f>IF(ISNUMBER(VLOOKUP(A190,NotghiID!A:A,1,FALSE)),1,0)</f>
        <v>0</v>
      </c>
    </row>
    <row r="191" spans="1:31" ht="14.25"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1022</v>
      </c>
      <c r="H191" s="198" t="s">
        <v>60</v>
      </c>
      <c r="I191" s="190">
        <v>16.5</v>
      </c>
      <c r="J191" s="190" t="s">
        <v>1054</v>
      </c>
      <c r="K191" s="190" t="s">
        <v>116</v>
      </c>
      <c r="L191" s="191">
        <v>5</v>
      </c>
      <c r="M191" s="191" t="s">
        <v>1059</v>
      </c>
      <c r="N191" s="191" t="s">
        <v>117</v>
      </c>
      <c r="O191" s="190" t="s">
        <v>1024</v>
      </c>
      <c r="P191" s="192">
        <v>766.1</v>
      </c>
      <c r="Q191" s="192" t="s">
        <v>1025</v>
      </c>
      <c r="R191" s="192" t="s">
        <v>116</v>
      </c>
      <c r="S191" s="193">
        <v>218.4</v>
      </c>
      <c r="T191" s="193" t="s">
        <v>1025</v>
      </c>
      <c r="U191" s="193" t="s">
        <v>117</v>
      </c>
      <c r="V191" s="201" t="s">
        <v>1026</v>
      </c>
      <c r="W191" s="196"/>
      <c r="X191" s="196"/>
      <c r="Y191" s="196"/>
      <c r="Z191" s="197"/>
      <c r="AA191" s="197"/>
      <c r="AB191" s="197"/>
      <c r="AC191" s="200"/>
      <c r="AD191" s="202"/>
      <c r="AE191" s="174">
        <f>IF(ISNUMBER(VLOOKUP(A191,NotghiID!A:A,1,FALSE)),1,0)</f>
        <v>0</v>
      </c>
    </row>
    <row r="192" spans="1:31" ht="14.25"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1022</v>
      </c>
      <c r="H192" s="198" t="s">
        <v>60</v>
      </c>
      <c r="I192" s="190">
        <v>8.4499999999999993</v>
      </c>
      <c r="J192" s="190" t="s">
        <v>1054</v>
      </c>
      <c r="K192" s="190" t="s">
        <v>116</v>
      </c>
      <c r="L192" s="191">
        <v>2.91</v>
      </c>
      <c r="M192" s="191" t="s">
        <v>1059</v>
      </c>
      <c r="N192" s="191" t="s">
        <v>117</v>
      </c>
      <c r="O192" s="190" t="s">
        <v>1024</v>
      </c>
      <c r="P192" s="192">
        <v>580.6</v>
      </c>
      <c r="Q192" s="192" t="s">
        <v>1025</v>
      </c>
      <c r="R192" s="192" t="s">
        <v>116</v>
      </c>
      <c r="S192" s="193">
        <v>252.8</v>
      </c>
      <c r="T192" s="193" t="s">
        <v>1025</v>
      </c>
      <c r="U192" s="193" t="s">
        <v>117</v>
      </c>
      <c r="V192" s="201" t="s">
        <v>1026</v>
      </c>
      <c r="W192" s="196">
        <v>0.37</v>
      </c>
      <c r="X192" s="196" t="s">
        <v>1031</v>
      </c>
      <c r="Y192" s="196" t="s">
        <v>116</v>
      </c>
      <c r="Z192" s="197">
        <v>0.16</v>
      </c>
      <c r="AA192" s="197" t="s">
        <v>1031</v>
      </c>
      <c r="AB192" s="197" t="s">
        <v>117</v>
      </c>
      <c r="AC192" s="200" t="s">
        <v>1032</v>
      </c>
      <c r="AD192" s="202"/>
      <c r="AE192" s="174">
        <f>IF(ISNUMBER(VLOOKUP(A192,NotghiID!A:A,1,FALSE)),1,0)</f>
        <v>0</v>
      </c>
    </row>
    <row r="193" spans="1:31" ht="14.25"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1022</v>
      </c>
      <c r="H193" s="198" t="s">
        <v>60</v>
      </c>
      <c r="I193" s="190">
        <v>17.899999999999999</v>
      </c>
      <c r="J193" s="190" t="s">
        <v>1054</v>
      </c>
      <c r="K193" s="190" t="s">
        <v>116</v>
      </c>
      <c r="L193" s="191">
        <v>6.7</v>
      </c>
      <c r="M193" s="191" t="s">
        <v>1059</v>
      </c>
      <c r="N193" s="191" t="s">
        <v>117</v>
      </c>
      <c r="O193" s="190" t="s">
        <v>1024</v>
      </c>
      <c r="P193" s="192">
        <v>690.7</v>
      </c>
      <c r="Q193" s="192" t="s">
        <v>1025</v>
      </c>
      <c r="R193" s="192" t="s">
        <v>116</v>
      </c>
      <c r="S193" s="193">
        <v>248.3</v>
      </c>
      <c r="T193" s="193" t="s">
        <v>1025</v>
      </c>
      <c r="U193" s="193" t="s">
        <v>117</v>
      </c>
      <c r="V193" s="201" t="s">
        <v>1026</v>
      </c>
      <c r="W193" s="196"/>
      <c r="X193" s="196"/>
      <c r="Y193" s="196"/>
      <c r="Z193" s="197"/>
      <c r="AA193" s="197"/>
      <c r="AB193" s="197"/>
      <c r="AC193" s="200"/>
      <c r="AD193" s="202"/>
      <c r="AE193" s="174">
        <f>IF(ISNUMBER(VLOOKUP(A193,NotghiID!A:A,1,FALSE)),1,0)</f>
        <v>0</v>
      </c>
    </row>
    <row r="194" spans="1:31" ht="14.25"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1022</v>
      </c>
      <c r="H194" s="198" t="s">
        <v>60</v>
      </c>
      <c r="I194" s="190">
        <v>6.7</v>
      </c>
      <c r="J194" s="190" t="s">
        <v>1054</v>
      </c>
      <c r="K194" s="190" t="s">
        <v>116</v>
      </c>
      <c r="L194" s="191">
        <v>1.8</v>
      </c>
      <c r="M194" s="191" t="s">
        <v>1059</v>
      </c>
      <c r="N194" s="191" t="s">
        <v>117</v>
      </c>
      <c r="O194" s="190" t="s">
        <v>1024</v>
      </c>
      <c r="P194" s="192">
        <v>545.5</v>
      </c>
      <c r="Q194" s="192" t="s">
        <v>1025</v>
      </c>
      <c r="R194" s="192" t="s">
        <v>116</v>
      </c>
      <c r="S194" s="193">
        <v>212.5</v>
      </c>
      <c r="T194" s="193" t="s">
        <v>1025</v>
      </c>
      <c r="U194" s="193" t="s">
        <v>117</v>
      </c>
      <c r="V194" s="201" t="s">
        <v>1026</v>
      </c>
      <c r="W194" s="196">
        <v>0.53</v>
      </c>
      <c r="X194" s="196" t="s">
        <v>1031</v>
      </c>
      <c r="Y194" s="196" t="s">
        <v>116</v>
      </c>
      <c r="Z194" s="197">
        <v>0.19</v>
      </c>
      <c r="AA194" s="197" t="s">
        <v>1031</v>
      </c>
      <c r="AB194" s="197" t="s">
        <v>117</v>
      </c>
      <c r="AC194" s="200" t="s">
        <v>1032</v>
      </c>
      <c r="AD194" s="202"/>
      <c r="AE194" s="174">
        <f>IF(ISNUMBER(VLOOKUP(A194,NotghiID!A:A,1,FALSE)),1,0)</f>
        <v>0</v>
      </c>
    </row>
    <row r="195" spans="1:31" ht="14.25"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1022</v>
      </c>
      <c r="H195" s="198" t="s">
        <v>60</v>
      </c>
      <c r="I195" s="190">
        <v>16.7</v>
      </c>
      <c r="J195" s="190" t="s">
        <v>1054</v>
      </c>
      <c r="K195" s="190" t="s">
        <v>116</v>
      </c>
      <c r="L195" s="191">
        <v>6.3</v>
      </c>
      <c r="M195" s="191" t="s">
        <v>1059</v>
      </c>
      <c r="N195" s="191" t="s">
        <v>117</v>
      </c>
      <c r="O195" s="190" t="s">
        <v>1024</v>
      </c>
      <c r="P195" s="192">
        <v>799.3</v>
      </c>
      <c r="Q195" s="192" t="s">
        <v>1025</v>
      </c>
      <c r="R195" s="192" t="s">
        <v>116</v>
      </c>
      <c r="S195" s="193">
        <v>281.89999999999998</v>
      </c>
      <c r="T195" s="193" t="s">
        <v>1025</v>
      </c>
      <c r="U195" s="193" t="s">
        <v>117</v>
      </c>
      <c r="V195" s="201" t="s">
        <v>1026</v>
      </c>
      <c r="W195" s="196"/>
      <c r="X195" s="196"/>
      <c r="Y195" s="196"/>
      <c r="Z195" s="197"/>
      <c r="AA195" s="197"/>
      <c r="AB195" s="197"/>
      <c r="AC195" s="200"/>
      <c r="AD195" s="202"/>
      <c r="AE195" s="174">
        <f>IF(ISNUMBER(VLOOKUP(A195,NotghiID!A:A,1,FALSE)),1,0)</f>
        <v>0</v>
      </c>
    </row>
    <row r="196" spans="1:31" ht="14.25"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1022</v>
      </c>
      <c r="H196" s="198" t="s">
        <v>60</v>
      </c>
      <c r="I196" s="190">
        <v>7.4</v>
      </c>
      <c r="J196" s="190" t="s">
        <v>1054</v>
      </c>
      <c r="K196" s="190" t="s">
        <v>116</v>
      </c>
      <c r="L196" s="191">
        <v>1.8</v>
      </c>
      <c r="M196" s="191" t="s">
        <v>1059</v>
      </c>
      <c r="N196" s="191" t="s">
        <v>117</v>
      </c>
      <c r="O196" s="190" t="s">
        <v>1024</v>
      </c>
      <c r="P196" s="192">
        <v>634.20000000000005</v>
      </c>
      <c r="Q196" s="192" t="s">
        <v>1025</v>
      </c>
      <c r="R196" s="192" t="s">
        <v>116</v>
      </c>
      <c r="S196" s="193">
        <v>276.3</v>
      </c>
      <c r="T196" s="193" t="s">
        <v>1025</v>
      </c>
      <c r="U196" s="193" t="s">
        <v>117</v>
      </c>
      <c r="V196" s="201" t="s">
        <v>1026</v>
      </c>
      <c r="W196" s="196">
        <v>0.43</v>
      </c>
      <c r="X196" s="196" t="s">
        <v>1031</v>
      </c>
      <c r="Y196" s="196" t="s">
        <v>116</v>
      </c>
      <c r="Z196" s="197">
        <v>0.19</v>
      </c>
      <c r="AA196" s="197" t="s">
        <v>1031</v>
      </c>
      <c r="AB196" s="197" t="s">
        <v>117</v>
      </c>
      <c r="AC196" s="200" t="s">
        <v>1032</v>
      </c>
      <c r="AD196" s="202"/>
      <c r="AE196" s="174">
        <f>IF(ISNUMBER(VLOOKUP(A196,NotghiID!A:A,1,FALSE)),1,0)</f>
        <v>0</v>
      </c>
    </row>
    <row r="197" spans="1:31" ht="14.25"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1022</v>
      </c>
      <c r="H197" s="198" t="s">
        <v>60</v>
      </c>
      <c r="I197" s="190">
        <v>16.399999999999999</v>
      </c>
      <c r="J197" s="190" t="s">
        <v>1054</v>
      </c>
      <c r="K197" s="190" t="s">
        <v>116</v>
      </c>
      <c r="L197" s="191">
        <v>3.6</v>
      </c>
      <c r="M197" s="191" t="s">
        <v>1059</v>
      </c>
      <c r="N197" s="191" t="s">
        <v>117</v>
      </c>
      <c r="O197" s="190" t="s">
        <v>1024</v>
      </c>
      <c r="P197" s="192">
        <v>732.8</v>
      </c>
      <c r="Q197" s="192" t="s">
        <v>1025</v>
      </c>
      <c r="R197" s="192" t="s">
        <v>116</v>
      </c>
      <c r="S197" s="193">
        <v>137.1</v>
      </c>
      <c r="T197" s="193" t="s">
        <v>1025</v>
      </c>
      <c r="U197" s="193" t="s">
        <v>117</v>
      </c>
      <c r="V197" s="201" t="s">
        <v>1026</v>
      </c>
      <c r="W197" s="196"/>
      <c r="X197" s="196"/>
      <c r="Y197" s="196"/>
      <c r="Z197" s="197"/>
      <c r="AA197" s="197"/>
      <c r="AB197" s="197"/>
      <c r="AC197" s="200"/>
      <c r="AD197" s="202"/>
      <c r="AE197" s="174">
        <f>IF(ISNUMBER(VLOOKUP(A197,NotghiID!A:A,1,FALSE)),1,0)</f>
        <v>0</v>
      </c>
    </row>
    <row r="198" spans="1:31" ht="14.25"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1022</v>
      </c>
      <c r="H198" s="198" t="s">
        <v>60</v>
      </c>
      <c r="I198" s="190">
        <v>8.6999999999999993</v>
      </c>
      <c r="J198" s="190" t="s">
        <v>1054</v>
      </c>
      <c r="K198" s="190" t="s">
        <v>116</v>
      </c>
      <c r="L198" s="191">
        <v>3.6</v>
      </c>
      <c r="M198" s="191" t="s">
        <v>1059</v>
      </c>
      <c r="N198" s="191" t="s">
        <v>117</v>
      </c>
      <c r="O198" s="190" t="s">
        <v>1024</v>
      </c>
      <c r="P198" s="192">
        <v>577.20000000000005</v>
      </c>
      <c r="Q198" s="192" t="s">
        <v>1025</v>
      </c>
      <c r="R198" s="192" t="s">
        <v>116</v>
      </c>
      <c r="S198" s="193">
        <v>256.60000000000002</v>
      </c>
      <c r="T198" s="193" t="s">
        <v>1025</v>
      </c>
      <c r="U198" s="193" t="s">
        <v>117</v>
      </c>
      <c r="V198" s="201" t="s">
        <v>1026</v>
      </c>
      <c r="W198" s="196">
        <v>0.34</v>
      </c>
      <c r="X198" s="196" t="s">
        <v>1031</v>
      </c>
      <c r="Y198" s="196" t="s">
        <v>116</v>
      </c>
      <c r="Z198" s="197">
        <v>0.08</v>
      </c>
      <c r="AA198" s="197" t="s">
        <v>1031</v>
      </c>
      <c r="AB198" s="197" t="s">
        <v>117</v>
      </c>
      <c r="AC198" s="200" t="s">
        <v>1032</v>
      </c>
      <c r="AD198" s="202"/>
      <c r="AE198" s="174">
        <f>IF(ISNUMBER(VLOOKUP(A198,NotghiID!A:A,1,FALSE)),1,0)</f>
        <v>0</v>
      </c>
    </row>
    <row r="199" spans="1:31" ht="14.25"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1022</v>
      </c>
      <c r="H199" s="198" t="s">
        <v>60</v>
      </c>
      <c r="I199" s="190">
        <v>19.3</v>
      </c>
      <c r="J199" s="190" t="s">
        <v>1054</v>
      </c>
      <c r="K199" s="190" t="s">
        <v>116</v>
      </c>
      <c r="L199" s="191">
        <v>8.8000000000000007</v>
      </c>
      <c r="M199" s="191" t="s">
        <v>1059</v>
      </c>
      <c r="N199" s="191" t="s">
        <v>117</v>
      </c>
      <c r="O199" s="190" t="s">
        <v>1024</v>
      </c>
      <c r="P199" s="192">
        <v>748.3</v>
      </c>
      <c r="Q199" s="192" t="s">
        <v>1025</v>
      </c>
      <c r="R199" s="192" t="s">
        <v>116</v>
      </c>
      <c r="S199" s="193">
        <v>317.2</v>
      </c>
      <c r="T199" s="193" t="s">
        <v>1025</v>
      </c>
      <c r="U199" s="193" t="s">
        <v>117</v>
      </c>
      <c r="V199" s="201" t="s">
        <v>1026</v>
      </c>
      <c r="W199" s="196"/>
      <c r="X199" s="196"/>
      <c r="Y199" s="196"/>
      <c r="Z199" s="197"/>
      <c r="AA199" s="197"/>
      <c r="AB199" s="197"/>
      <c r="AC199" s="200"/>
      <c r="AD199" s="202"/>
      <c r="AE199" s="174">
        <f>IF(ISNUMBER(VLOOKUP(A199,NotghiID!A:A,1,FALSE)),1,0)</f>
        <v>0</v>
      </c>
    </row>
    <row r="200" spans="1:31" ht="14.25"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1022</v>
      </c>
      <c r="H200" s="198" t="s">
        <v>60</v>
      </c>
      <c r="I200" s="190">
        <v>8.1999999999999993</v>
      </c>
      <c r="J200" s="190" t="s">
        <v>1054</v>
      </c>
      <c r="K200" s="190" t="s">
        <v>116</v>
      </c>
      <c r="L200" s="191">
        <v>2.2999999999999998</v>
      </c>
      <c r="M200" s="191" t="s">
        <v>1059</v>
      </c>
      <c r="N200" s="191" t="s">
        <v>117</v>
      </c>
      <c r="O200" s="190" t="s">
        <v>1024</v>
      </c>
      <c r="P200" s="192">
        <v>584</v>
      </c>
      <c r="Q200" s="192" t="s">
        <v>1025</v>
      </c>
      <c r="R200" s="192" t="s">
        <v>116</v>
      </c>
      <c r="S200" s="193">
        <v>262.8</v>
      </c>
      <c r="T200" s="193" t="s">
        <v>1025</v>
      </c>
      <c r="U200" s="193" t="s">
        <v>117</v>
      </c>
      <c r="V200" s="201" t="s">
        <v>1026</v>
      </c>
      <c r="W200" s="196">
        <v>0.31</v>
      </c>
      <c r="X200" s="196" t="s">
        <v>1031</v>
      </c>
      <c r="Y200" s="196" t="s">
        <v>116</v>
      </c>
      <c r="Z200" s="197">
        <v>0.09</v>
      </c>
      <c r="AA200" s="197" t="s">
        <v>1031</v>
      </c>
      <c r="AB200" s="197" t="s">
        <v>117</v>
      </c>
      <c r="AC200" s="200" t="s">
        <v>1032</v>
      </c>
      <c r="AD200" s="202"/>
      <c r="AE200" s="174">
        <f>IF(ISNUMBER(VLOOKUP(A200,NotghiID!A:A,1,FALSE)),1,0)</f>
        <v>0</v>
      </c>
    </row>
    <row r="201" spans="1:31" ht="14.25"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1022</v>
      </c>
      <c r="H201" s="198" t="s">
        <v>60</v>
      </c>
      <c r="I201" s="190">
        <v>16.399999999999999</v>
      </c>
      <c r="J201" s="190" t="s">
        <v>1054</v>
      </c>
      <c r="K201" s="190" t="s">
        <v>116</v>
      </c>
      <c r="L201" s="191">
        <v>3.7</v>
      </c>
      <c r="M201" s="191" t="s">
        <v>1059</v>
      </c>
      <c r="N201" s="191" t="s">
        <v>117</v>
      </c>
      <c r="O201" s="190" t="s">
        <v>1024</v>
      </c>
      <c r="P201" s="192">
        <v>633.20000000000005</v>
      </c>
      <c r="Q201" s="192" t="s">
        <v>1025</v>
      </c>
      <c r="R201" s="192" t="s">
        <v>116</v>
      </c>
      <c r="S201" s="193">
        <v>148.9</v>
      </c>
      <c r="T201" s="193" t="s">
        <v>1025</v>
      </c>
      <c r="U201" s="193" t="s">
        <v>117</v>
      </c>
      <c r="V201" s="201" t="s">
        <v>1026</v>
      </c>
      <c r="W201" s="196"/>
      <c r="X201" s="196"/>
      <c r="Y201" s="196"/>
      <c r="Z201" s="197"/>
      <c r="AA201" s="197"/>
      <c r="AB201" s="197"/>
      <c r="AC201" s="200"/>
      <c r="AD201" s="202"/>
      <c r="AE201" s="174">
        <f>IF(ISNUMBER(VLOOKUP(A201,NotghiID!A:A,1,FALSE)),1,0)</f>
        <v>0</v>
      </c>
    </row>
    <row r="202" spans="1:31" ht="14.25"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1023</v>
      </c>
      <c r="K202" s="190" t="s">
        <v>116</v>
      </c>
      <c r="L202" s="191">
        <v>378.9</v>
      </c>
      <c r="M202" s="191" t="s">
        <v>1023</v>
      </c>
      <c r="N202" s="191" t="s">
        <v>117</v>
      </c>
      <c r="O202" s="190" t="s">
        <v>1051</v>
      </c>
      <c r="P202" s="192">
        <v>107.1</v>
      </c>
      <c r="Q202" s="192" t="s">
        <v>1025</v>
      </c>
      <c r="R202" s="192" t="s">
        <v>116</v>
      </c>
      <c r="S202" s="193">
        <v>44.1</v>
      </c>
      <c r="T202" s="193" t="s">
        <v>1025</v>
      </c>
      <c r="U202" s="193" t="s">
        <v>117</v>
      </c>
      <c r="V202" s="201" t="s">
        <v>1026</v>
      </c>
      <c r="W202" s="196">
        <v>3.4</v>
      </c>
      <c r="X202" s="196" t="s">
        <v>1060</v>
      </c>
      <c r="Y202" s="196" t="s">
        <v>116</v>
      </c>
      <c r="Z202" s="197">
        <v>2.1</v>
      </c>
      <c r="AA202" s="197" t="s">
        <v>1060</v>
      </c>
      <c r="AB202" s="197" t="s">
        <v>117</v>
      </c>
      <c r="AC202" s="200" t="s">
        <v>1032</v>
      </c>
      <c r="AD202" s="202"/>
      <c r="AE202" s="174">
        <f>IF(ISNUMBER(VLOOKUP(A202,NotghiID!A:A,1,FALSE)),1,0)</f>
        <v>0</v>
      </c>
    </row>
    <row r="203" spans="1:31" ht="14.25"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1023</v>
      </c>
      <c r="K203" s="190" t="s">
        <v>116</v>
      </c>
      <c r="L203" s="191">
        <v>1129</v>
      </c>
      <c r="M203" s="191" t="s">
        <v>1023</v>
      </c>
      <c r="N203" s="191" t="s">
        <v>117</v>
      </c>
      <c r="O203" s="190" t="s">
        <v>1051</v>
      </c>
      <c r="P203" s="192">
        <v>230.2</v>
      </c>
      <c r="Q203" s="192" t="s">
        <v>1025</v>
      </c>
      <c r="R203" s="192" t="s">
        <v>116</v>
      </c>
      <c r="S203" s="193">
        <v>87.3</v>
      </c>
      <c r="T203" s="193" t="s">
        <v>1025</v>
      </c>
      <c r="U203" s="193" t="s">
        <v>117</v>
      </c>
      <c r="V203" s="201" t="s">
        <v>1026</v>
      </c>
      <c r="W203" s="196"/>
      <c r="X203" s="196"/>
      <c r="Y203" s="196"/>
      <c r="Z203" s="197"/>
      <c r="AA203" s="197"/>
      <c r="AB203" s="197"/>
      <c r="AC203" s="200"/>
      <c r="AD203" s="202"/>
      <c r="AE203" s="174">
        <f>IF(ISNUMBER(VLOOKUP(A203,NotghiID!A:A,1,FALSE)),1,0)</f>
        <v>0</v>
      </c>
    </row>
    <row r="204" spans="1:31" ht="14.25"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1023</v>
      </c>
      <c r="K204" s="190" t="s">
        <v>116</v>
      </c>
      <c r="L204" s="191">
        <v>1159.5999999999999</v>
      </c>
      <c r="M204" s="191" t="s">
        <v>1023</v>
      </c>
      <c r="N204" s="191" t="s">
        <v>117</v>
      </c>
      <c r="O204" s="190" t="s">
        <v>1027</v>
      </c>
      <c r="P204" s="192">
        <v>287.7</v>
      </c>
      <c r="Q204" s="192" t="s">
        <v>1025</v>
      </c>
      <c r="R204" s="192" t="s">
        <v>116</v>
      </c>
      <c r="S204" s="193">
        <v>82.9</v>
      </c>
      <c r="T204" s="193" t="s">
        <v>1025</v>
      </c>
      <c r="U204" s="193" t="s">
        <v>117</v>
      </c>
      <c r="V204" s="201" t="s">
        <v>1026</v>
      </c>
      <c r="W204" s="196">
        <v>0.7</v>
      </c>
      <c r="X204" s="196" t="s">
        <v>1060</v>
      </c>
      <c r="Y204" s="196" t="s">
        <v>116</v>
      </c>
      <c r="Z204" s="197">
        <v>0.3</v>
      </c>
      <c r="AA204" s="197" t="s">
        <v>1060</v>
      </c>
      <c r="AB204" s="197" t="s">
        <v>117</v>
      </c>
      <c r="AC204" s="200" t="s">
        <v>1032</v>
      </c>
      <c r="AD204" s="202"/>
      <c r="AE204" s="174">
        <f>IF(ISNUMBER(VLOOKUP(A204,NotghiID!A:A,1,FALSE)),1,0)</f>
        <v>0</v>
      </c>
    </row>
    <row r="205" spans="1:31" ht="14.25"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1023</v>
      </c>
      <c r="K205" s="190" t="s">
        <v>116</v>
      </c>
      <c r="L205" s="191">
        <v>1961.5</v>
      </c>
      <c r="M205" s="191" t="s">
        <v>1023</v>
      </c>
      <c r="N205" s="191" t="s">
        <v>117</v>
      </c>
      <c r="O205" s="190" t="s">
        <v>1027</v>
      </c>
      <c r="P205" s="192">
        <v>523.70000000000005</v>
      </c>
      <c r="Q205" s="192" t="s">
        <v>1025</v>
      </c>
      <c r="R205" s="192" t="s">
        <v>116</v>
      </c>
      <c r="S205" s="193">
        <v>158.1</v>
      </c>
      <c r="T205" s="193" t="s">
        <v>1025</v>
      </c>
      <c r="U205" s="193" t="s">
        <v>117</v>
      </c>
      <c r="V205" s="201" t="s">
        <v>1026</v>
      </c>
      <c r="W205" s="196"/>
      <c r="X205" s="196"/>
      <c r="Y205" s="196"/>
      <c r="Z205" s="197"/>
      <c r="AA205" s="197"/>
      <c r="AB205" s="197"/>
      <c r="AC205" s="200"/>
      <c r="AD205" s="202"/>
      <c r="AE205" s="174">
        <f>IF(ISNUMBER(VLOOKUP(A205,NotghiID!A:A,1,FALSE)),1,0)</f>
        <v>0</v>
      </c>
    </row>
    <row r="206" spans="1:31" ht="14.25"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1022</v>
      </c>
      <c r="H206" s="198" t="s">
        <v>60</v>
      </c>
      <c r="I206" s="190">
        <v>2290</v>
      </c>
      <c r="J206" s="190" t="s">
        <v>1023</v>
      </c>
      <c r="K206" s="190" t="s">
        <v>116</v>
      </c>
      <c r="L206" s="191">
        <v>1430</v>
      </c>
      <c r="M206" s="191" t="s">
        <v>1023</v>
      </c>
      <c r="N206" s="191" t="s">
        <v>117</v>
      </c>
      <c r="O206" s="190" t="s">
        <v>1024</v>
      </c>
      <c r="P206" s="192">
        <v>248</v>
      </c>
      <c r="Q206" s="192" t="s">
        <v>1025</v>
      </c>
      <c r="R206" s="192" t="s">
        <v>116</v>
      </c>
      <c r="S206" s="193">
        <v>137</v>
      </c>
      <c r="T206" s="193" t="s">
        <v>1025</v>
      </c>
      <c r="U206" s="193" t="s">
        <v>117</v>
      </c>
      <c r="V206" s="201" t="s">
        <v>1026</v>
      </c>
      <c r="W206" s="196"/>
      <c r="X206" s="196"/>
      <c r="Y206" s="196"/>
      <c r="Z206" s="197"/>
      <c r="AA206" s="197"/>
      <c r="AB206" s="197"/>
      <c r="AC206" s="200"/>
      <c r="AD206" s="202"/>
      <c r="AE206" s="174">
        <f>IF(ISNUMBER(VLOOKUP(A206,NotghiID!A:A,1,FALSE)),1,0)</f>
        <v>0</v>
      </c>
    </row>
    <row r="207" spans="1:31" ht="14.25"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1022</v>
      </c>
      <c r="H207" s="198" t="s">
        <v>60</v>
      </c>
      <c r="I207" s="190">
        <v>7580</v>
      </c>
      <c r="J207" s="190" t="s">
        <v>1023</v>
      </c>
      <c r="K207" s="190" t="s">
        <v>116</v>
      </c>
      <c r="L207" s="191">
        <v>5000</v>
      </c>
      <c r="M207" s="191" t="s">
        <v>1023</v>
      </c>
      <c r="N207" s="191" t="s">
        <v>117</v>
      </c>
      <c r="O207" s="190" t="s">
        <v>1024</v>
      </c>
      <c r="P207" s="192">
        <v>519</v>
      </c>
      <c r="Q207" s="192" t="s">
        <v>1025</v>
      </c>
      <c r="R207" s="192" t="s">
        <v>116</v>
      </c>
      <c r="S207" s="193">
        <v>272</v>
      </c>
      <c r="T207" s="193" t="s">
        <v>1025</v>
      </c>
      <c r="U207" s="193" t="s">
        <v>117</v>
      </c>
      <c r="V207" s="201" t="s">
        <v>1026</v>
      </c>
      <c r="W207" s="196"/>
      <c r="X207" s="196"/>
      <c r="Y207" s="196"/>
      <c r="Z207" s="197"/>
      <c r="AA207" s="197"/>
      <c r="AB207" s="197"/>
      <c r="AC207" s="200"/>
      <c r="AD207" s="202"/>
      <c r="AE207" s="174">
        <f>IF(ISNUMBER(VLOOKUP(A207,NotghiID!A:A,1,FALSE)),1,0)</f>
        <v>0</v>
      </c>
    </row>
    <row r="208" spans="1:31" ht="14.25"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1022</v>
      </c>
      <c r="H208" s="198" t="s">
        <v>60</v>
      </c>
      <c r="I208" s="190">
        <v>4050</v>
      </c>
      <c r="J208" s="190" t="s">
        <v>1023</v>
      </c>
      <c r="K208" s="190" t="s">
        <v>116</v>
      </c>
      <c r="L208" s="191">
        <v>2060</v>
      </c>
      <c r="M208" s="191" t="s">
        <v>1023</v>
      </c>
      <c r="N208" s="191" t="s">
        <v>117</v>
      </c>
      <c r="O208" s="190" t="s">
        <v>1024</v>
      </c>
      <c r="P208" s="192">
        <v>478</v>
      </c>
      <c r="Q208" s="192" t="s">
        <v>1025</v>
      </c>
      <c r="R208" s="192" t="s">
        <v>116</v>
      </c>
      <c r="S208" s="193">
        <v>265</v>
      </c>
      <c r="T208" s="193" t="s">
        <v>1025</v>
      </c>
      <c r="U208" s="193" t="s">
        <v>117</v>
      </c>
      <c r="V208" s="201" t="s">
        <v>1026</v>
      </c>
      <c r="W208" s="196"/>
      <c r="X208" s="196"/>
      <c r="Y208" s="196"/>
      <c r="Z208" s="197"/>
      <c r="AA208" s="197"/>
      <c r="AB208" s="197"/>
      <c r="AC208" s="200"/>
      <c r="AD208" s="202"/>
      <c r="AE208" s="174">
        <f>IF(ISNUMBER(VLOOKUP(A208,NotghiID!A:A,1,FALSE)),1,0)</f>
        <v>0</v>
      </c>
    </row>
    <row r="209" spans="1:31" ht="14.25"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1022</v>
      </c>
      <c r="H209" s="198" t="s">
        <v>60</v>
      </c>
      <c r="I209" s="190">
        <v>11900</v>
      </c>
      <c r="J209" s="190" t="s">
        <v>1023</v>
      </c>
      <c r="K209" s="190" t="s">
        <v>116</v>
      </c>
      <c r="L209" s="191">
        <v>5670</v>
      </c>
      <c r="M209" s="191" t="s">
        <v>1023</v>
      </c>
      <c r="N209" s="191" t="s">
        <v>117</v>
      </c>
      <c r="O209" s="190" t="s">
        <v>1024</v>
      </c>
      <c r="P209" s="192">
        <v>734</v>
      </c>
      <c r="Q209" s="192" t="s">
        <v>1025</v>
      </c>
      <c r="R209" s="192" t="s">
        <v>116</v>
      </c>
      <c r="S209" s="193">
        <v>354</v>
      </c>
      <c r="T209" s="193" t="s">
        <v>1025</v>
      </c>
      <c r="U209" s="193" t="s">
        <v>117</v>
      </c>
      <c r="V209" s="201" t="s">
        <v>1026</v>
      </c>
      <c r="W209" s="196"/>
      <c r="X209" s="196"/>
      <c r="Y209" s="196"/>
      <c r="Z209" s="197"/>
      <c r="AA209" s="197"/>
      <c r="AB209" s="197"/>
      <c r="AC209" s="200"/>
      <c r="AD209" s="202"/>
      <c r="AE209" s="174">
        <f>IF(ISNUMBER(VLOOKUP(A209,NotghiID!A:A,1,FALSE)),1,0)</f>
        <v>0</v>
      </c>
    </row>
    <row r="210" spans="1:31" ht="14.25"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1022</v>
      </c>
      <c r="H210" s="198" t="s">
        <v>60</v>
      </c>
      <c r="I210" s="190">
        <v>3420</v>
      </c>
      <c r="J210" s="190" t="s">
        <v>1023</v>
      </c>
      <c r="K210" s="190" t="s">
        <v>116</v>
      </c>
      <c r="L210" s="191">
        <v>1750</v>
      </c>
      <c r="M210" s="191" t="s">
        <v>1023</v>
      </c>
      <c r="N210" s="191" t="s">
        <v>117</v>
      </c>
      <c r="O210" s="190" t="s">
        <v>1024</v>
      </c>
      <c r="P210" s="192">
        <v>387</v>
      </c>
      <c r="Q210" s="192" t="s">
        <v>1025</v>
      </c>
      <c r="R210" s="192" t="s">
        <v>116</v>
      </c>
      <c r="S210" s="193">
        <v>212</v>
      </c>
      <c r="T210" s="193" t="s">
        <v>1025</v>
      </c>
      <c r="U210" s="193" t="s">
        <v>117</v>
      </c>
      <c r="V210" s="201" t="s">
        <v>1026</v>
      </c>
      <c r="W210" s="196"/>
      <c r="X210" s="196"/>
      <c r="Y210" s="196"/>
      <c r="Z210" s="197"/>
      <c r="AA210" s="197"/>
      <c r="AB210" s="197"/>
      <c r="AC210" s="200"/>
      <c r="AD210" s="202"/>
      <c r="AE210" s="174">
        <f>IF(ISNUMBER(VLOOKUP(A210,NotghiID!A:A,1,FALSE)),1,0)</f>
        <v>0</v>
      </c>
    </row>
    <row r="211" spans="1:31" ht="14.25"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1022</v>
      </c>
      <c r="H211" s="198" t="s">
        <v>60</v>
      </c>
      <c r="I211" s="190">
        <v>10600</v>
      </c>
      <c r="J211" s="190" t="s">
        <v>1023</v>
      </c>
      <c r="K211" s="190" t="s">
        <v>116</v>
      </c>
      <c r="L211" s="191">
        <v>5900</v>
      </c>
      <c r="M211" s="191" t="s">
        <v>1023</v>
      </c>
      <c r="N211" s="191" t="s">
        <v>117</v>
      </c>
      <c r="O211" s="190" t="s">
        <v>1024</v>
      </c>
      <c r="P211" s="192">
        <v>748</v>
      </c>
      <c r="Q211" s="192" t="s">
        <v>1025</v>
      </c>
      <c r="R211" s="192" t="s">
        <v>116</v>
      </c>
      <c r="S211" s="193">
        <v>371</v>
      </c>
      <c r="T211" s="193" t="s">
        <v>1025</v>
      </c>
      <c r="U211" s="193" t="s">
        <v>117</v>
      </c>
      <c r="V211" s="201" t="s">
        <v>1026</v>
      </c>
      <c r="W211" s="196"/>
      <c r="X211" s="196"/>
      <c r="Y211" s="196"/>
      <c r="Z211" s="197"/>
      <c r="AA211" s="197"/>
      <c r="AB211" s="197"/>
      <c r="AC211" s="200"/>
      <c r="AD211" s="202"/>
      <c r="AE211" s="174">
        <f>IF(ISNUMBER(VLOOKUP(A211,NotghiID!A:A,1,FALSE)),1,0)</f>
        <v>0</v>
      </c>
    </row>
    <row r="212" spans="1:31" x14ac:dyDescent="0.25">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1061</v>
      </c>
      <c r="K212" s="190" t="s">
        <v>116</v>
      </c>
      <c r="L212" s="191">
        <v>2153</v>
      </c>
      <c r="M212" s="191" t="s">
        <v>1061</v>
      </c>
      <c r="N212" s="191" t="s">
        <v>117</v>
      </c>
      <c r="O212" s="190" t="s">
        <v>1027</v>
      </c>
      <c r="P212" s="192">
        <v>2902</v>
      </c>
      <c r="Q212" s="192" t="s">
        <v>1062</v>
      </c>
      <c r="R212" s="192" t="s">
        <v>116</v>
      </c>
      <c r="S212" s="193">
        <v>1470</v>
      </c>
      <c r="T212" s="193" t="s">
        <v>1062</v>
      </c>
      <c r="U212" s="193" t="s">
        <v>117</v>
      </c>
      <c r="V212" s="201" t="s">
        <v>1026</v>
      </c>
      <c r="W212" s="196">
        <v>8.06</v>
      </c>
      <c r="X212" s="196" t="s">
        <v>1060</v>
      </c>
      <c r="Y212" s="196" t="s">
        <v>116</v>
      </c>
      <c r="Z212" s="197">
        <v>1.52</v>
      </c>
      <c r="AA212" s="197" t="s">
        <v>1060</v>
      </c>
      <c r="AB212" s="197" t="s">
        <v>117</v>
      </c>
      <c r="AC212" s="200" t="s">
        <v>1063</v>
      </c>
      <c r="AD212" s="202"/>
      <c r="AE212" s="174">
        <f>IF(ISNUMBER(VLOOKUP(A212,NotghiID!A:A,1,FALSE)),1,0)</f>
        <v>0</v>
      </c>
    </row>
    <row r="213" spans="1:31" x14ac:dyDescent="0.25">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1061</v>
      </c>
      <c r="K213" s="190" t="s">
        <v>116</v>
      </c>
      <c r="L213" s="191">
        <v>8240</v>
      </c>
      <c r="M213" s="191" t="s">
        <v>1061</v>
      </c>
      <c r="N213" s="191" t="s">
        <v>117</v>
      </c>
      <c r="O213" s="190" t="s">
        <v>1027</v>
      </c>
      <c r="P213" s="192">
        <v>4111</v>
      </c>
      <c r="Q213" s="192" t="s">
        <v>1062</v>
      </c>
      <c r="R213" s="192" t="s">
        <v>116</v>
      </c>
      <c r="S213" s="193">
        <v>864</v>
      </c>
      <c r="T213" s="193" t="s">
        <v>1062</v>
      </c>
      <c r="U213" s="193" t="s">
        <v>117</v>
      </c>
      <c r="V213" s="201" t="s">
        <v>1026</v>
      </c>
      <c r="W213" s="196">
        <v>5.18</v>
      </c>
      <c r="X213" s="196" t="s">
        <v>1060</v>
      </c>
      <c r="Y213" s="196" t="s">
        <v>116</v>
      </c>
      <c r="Z213" s="197">
        <v>1.04</v>
      </c>
      <c r="AA213" s="197" t="s">
        <v>1060</v>
      </c>
      <c r="AB213" s="197" t="s">
        <v>117</v>
      </c>
      <c r="AC213" s="200" t="s">
        <v>1063</v>
      </c>
      <c r="AD213" s="202"/>
      <c r="AE213" s="174">
        <f>IF(ISNUMBER(VLOOKUP(A213,NotghiID!A:A,1,FALSE)),1,0)</f>
        <v>0</v>
      </c>
    </row>
    <row r="214" spans="1:31" x14ac:dyDescent="0.25">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1061</v>
      </c>
      <c r="K214" s="190" t="s">
        <v>116</v>
      </c>
      <c r="L214" s="191">
        <v>1825</v>
      </c>
      <c r="M214" s="191" t="s">
        <v>1061</v>
      </c>
      <c r="N214" s="191" t="s">
        <v>117</v>
      </c>
      <c r="O214" s="190" t="s">
        <v>1027</v>
      </c>
      <c r="P214" s="192">
        <v>4554</v>
      </c>
      <c r="Q214" s="192" t="s">
        <v>1062</v>
      </c>
      <c r="R214" s="192" t="s">
        <v>116</v>
      </c>
      <c r="S214" s="193">
        <v>343</v>
      </c>
      <c r="T214" s="193" t="s">
        <v>1062</v>
      </c>
      <c r="U214" s="193" t="s">
        <v>117</v>
      </c>
      <c r="V214" s="201" t="s">
        <v>1026</v>
      </c>
      <c r="W214" s="196">
        <v>6.8</v>
      </c>
      <c r="X214" s="196" t="s">
        <v>1060</v>
      </c>
      <c r="Y214" s="196" t="s">
        <v>116</v>
      </c>
      <c r="Z214" s="197">
        <v>0.27</v>
      </c>
      <c r="AA214" s="197" t="s">
        <v>1060</v>
      </c>
      <c r="AB214" s="197" t="s">
        <v>117</v>
      </c>
      <c r="AC214" s="200" t="s">
        <v>1063</v>
      </c>
      <c r="AD214" s="202"/>
      <c r="AE214" s="174">
        <f>IF(ISNUMBER(VLOOKUP(A214,NotghiID!A:A,1,FALSE)),1,0)</f>
        <v>0</v>
      </c>
    </row>
    <row r="215" spans="1:31" x14ac:dyDescent="0.25">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1061</v>
      </c>
      <c r="K215" s="190" t="s">
        <v>116</v>
      </c>
      <c r="L215" s="191">
        <v>2675</v>
      </c>
      <c r="M215" s="191" t="s">
        <v>1061</v>
      </c>
      <c r="N215" s="191" t="s">
        <v>117</v>
      </c>
      <c r="O215" s="190" t="s">
        <v>1027</v>
      </c>
      <c r="P215" s="192">
        <v>3349</v>
      </c>
      <c r="Q215" s="192" t="s">
        <v>1062</v>
      </c>
      <c r="R215" s="192" t="s">
        <v>116</v>
      </c>
      <c r="S215" s="193">
        <v>334</v>
      </c>
      <c r="T215" s="193" t="s">
        <v>1062</v>
      </c>
      <c r="U215" s="193" t="s">
        <v>117</v>
      </c>
      <c r="V215" s="201" t="s">
        <v>1026</v>
      </c>
      <c r="W215" s="196">
        <v>6.32</v>
      </c>
      <c r="X215" s="196" t="s">
        <v>1060</v>
      </c>
      <c r="Y215" s="196" t="s">
        <v>116</v>
      </c>
      <c r="Z215" s="197">
        <v>0.5</v>
      </c>
      <c r="AA215" s="197" t="s">
        <v>1060</v>
      </c>
      <c r="AB215" s="197" t="s">
        <v>117</v>
      </c>
      <c r="AC215" s="200" t="s">
        <v>1063</v>
      </c>
      <c r="AD215" s="202"/>
      <c r="AE215" s="174">
        <f>IF(ISNUMBER(VLOOKUP(A215,NotghiID!A:A,1,FALSE)),1,0)</f>
        <v>0</v>
      </c>
    </row>
    <row r="216" spans="1:31" x14ac:dyDescent="0.25">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1061</v>
      </c>
      <c r="K216" s="190" t="s">
        <v>116</v>
      </c>
      <c r="L216" s="191">
        <v>2236</v>
      </c>
      <c r="M216" s="191" t="s">
        <v>1061</v>
      </c>
      <c r="N216" s="191" t="s">
        <v>117</v>
      </c>
      <c r="O216" s="190" t="s">
        <v>1027</v>
      </c>
      <c r="P216" s="192">
        <v>1028</v>
      </c>
      <c r="Q216" s="192" t="s">
        <v>1062</v>
      </c>
      <c r="R216" s="192" t="s">
        <v>116</v>
      </c>
      <c r="S216" s="193">
        <v>310</v>
      </c>
      <c r="T216" s="193" t="s">
        <v>1062</v>
      </c>
      <c r="U216" s="193" t="s">
        <v>117</v>
      </c>
      <c r="V216" s="201" t="s">
        <v>1026</v>
      </c>
      <c r="W216" s="196">
        <v>5.56</v>
      </c>
      <c r="X216" s="196" t="s">
        <v>1060</v>
      </c>
      <c r="Y216" s="196" t="s">
        <v>116</v>
      </c>
      <c r="Z216" s="197">
        <v>0.64</v>
      </c>
      <c r="AA216" s="197" t="s">
        <v>1060</v>
      </c>
      <c r="AB216" s="197" t="s">
        <v>117</v>
      </c>
      <c r="AC216" s="200" t="s">
        <v>1063</v>
      </c>
      <c r="AD216" s="202"/>
      <c r="AE216" s="174">
        <f>IF(ISNUMBER(VLOOKUP(A216,NotghiID!A:A,1,FALSE)),1,0)</f>
        <v>0</v>
      </c>
    </row>
    <row r="217" spans="1:31" x14ac:dyDescent="0.25">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1061</v>
      </c>
      <c r="K217" s="190" t="s">
        <v>116</v>
      </c>
      <c r="L217" s="191">
        <v>7355</v>
      </c>
      <c r="M217" s="191" t="s">
        <v>1061</v>
      </c>
      <c r="N217" s="191" t="s">
        <v>117</v>
      </c>
      <c r="O217" s="190" t="s">
        <v>1027</v>
      </c>
      <c r="P217" s="192">
        <v>2339</v>
      </c>
      <c r="Q217" s="192" t="s">
        <v>1062</v>
      </c>
      <c r="R217" s="192" t="s">
        <v>116</v>
      </c>
      <c r="S217" s="193">
        <v>374</v>
      </c>
      <c r="T217" s="193" t="s">
        <v>1062</v>
      </c>
      <c r="U217" s="193" t="s">
        <v>117</v>
      </c>
      <c r="V217" s="201" t="s">
        <v>1026</v>
      </c>
      <c r="W217" s="196">
        <v>4.03</v>
      </c>
      <c r="X217" s="196" t="s">
        <v>1060</v>
      </c>
      <c r="Y217" s="196" t="s">
        <v>116</v>
      </c>
      <c r="Z217" s="197">
        <v>0.55000000000000004</v>
      </c>
      <c r="AA217" s="197" t="s">
        <v>1060</v>
      </c>
      <c r="AB217" s="197" t="s">
        <v>117</v>
      </c>
      <c r="AC217" s="200" t="s">
        <v>1063</v>
      </c>
      <c r="AD217" s="202"/>
      <c r="AE217" s="174">
        <f>IF(ISNUMBER(VLOOKUP(A217,NotghiID!A:A,1,FALSE)),1,0)</f>
        <v>0</v>
      </c>
    </row>
    <row r="218" spans="1:31" x14ac:dyDescent="0.25">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1061</v>
      </c>
      <c r="K218" s="190" t="s">
        <v>116</v>
      </c>
      <c r="L218" s="191">
        <v>8643</v>
      </c>
      <c r="M218" s="191" t="s">
        <v>1061</v>
      </c>
      <c r="N218" s="191" t="s">
        <v>117</v>
      </c>
      <c r="O218" s="190" t="s">
        <v>1027</v>
      </c>
      <c r="P218" s="192">
        <v>3424</v>
      </c>
      <c r="Q218" s="192" t="s">
        <v>1062</v>
      </c>
      <c r="R218" s="192" t="s">
        <v>116</v>
      </c>
      <c r="S218" s="193">
        <v>367</v>
      </c>
      <c r="T218" s="193" t="s">
        <v>1062</v>
      </c>
      <c r="U218" s="193" t="s">
        <v>117</v>
      </c>
      <c r="V218" s="201" t="s">
        <v>1026</v>
      </c>
      <c r="W218" s="196">
        <v>4.47</v>
      </c>
      <c r="X218" s="196" t="s">
        <v>1060</v>
      </c>
      <c r="Y218" s="196" t="s">
        <v>116</v>
      </c>
      <c r="Z218" s="197">
        <v>0.17</v>
      </c>
      <c r="AA218" s="197" t="s">
        <v>1060</v>
      </c>
      <c r="AB218" s="197" t="s">
        <v>117</v>
      </c>
      <c r="AC218" s="200" t="s">
        <v>1063</v>
      </c>
      <c r="AD218" s="202"/>
      <c r="AE218" s="174">
        <f>IF(ISNUMBER(VLOOKUP(A218,NotghiID!A:A,1,FALSE)),1,0)</f>
        <v>0</v>
      </c>
    </row>
    <row r="219" spans="1:31" x14ac:dyDescent="0.25">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1061</v>
      </c>
      <c r="K219" s="190" t="s">
        <v>116</v>
      </c>
      <c r="L219" s="191">
        <v>2275</v>
      </c>
      <c r="M219" s="191" t="s">
        <v>1061</v>
      </c>
      <c r="N219" s="191" t="s">
        <v>117</v>
      </c>
      <c r="O219" s="190" t="s">
        <v>1027</v>
      </c>
      <c r="P219" s="192">
        <v>2272</v>
      </c>
      <c r="Q219" s="192" t="s">
        <v>1062</v>
      </c>
      <c r="R219" s="192" t="s">
        <v>116</v>
      </c>
      <c r="S219" s="193">
        <v>93</v>
      </c>
      <c r="T219" s="193" t="s">
        <v>1062</v>
      </c>
      <c r="U219" s="193" t="s">
        <v>117</v>
      </c>
      <c r="V219" s="201" t="s">
        <v>1026</v>
      </c>
      <c r="W219" s="196">
        <v>4.1500000000000004</v>
      </c>
      <c r="X219" s="196" t="s">
        <v>1060</v>
      </c>
      <c r="Y219" s="196" t="s">
        <v>116</v>
      </c>
      <c r="Z219" s="197">
        <v>0.19</v>
      </c>
      <c r="AA219" s="197" t="s">
        <v>1060</v>
      </c>
      <c r="AB219" s="197" t="s">
        <v>117</v>
      </c>
      <c r="AC219" s="200" t="s">
        <v>1063</v>
      </c>
      <c r="AD219" s="202"/>
      <c r="AE219" s="174">
        <f>IF(ISNUMBER(VLOOKUP(A219,NotghiID!A:A,1,FALSE)),1,0)</f>
        <v>0</v>
      </c>
    </row>
    <row r="220" spans="1:31" x14ac:dyDescent="0.25">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1022</v>
      </c>
      <c r="H220" s="198" t="s">
        <v>60</v>
      </c>
      <c r="I220" s="190">
        <v>2506</v>
      </c>
      <c r="J220" s="190" t="s">
        <v>1061</v>
      </c>
      <c r="K220" s="190" t="s">
        <v>116</v>
      </c>
      <c r="L220" s="191">
        <v>296</v>
      </c>
      <c r="M220" s="191" t="s">
        <v>1061</v>
      </c>
      <c r="N220" s="191" t="s">
        <v>117</v>
      </c>
      <c r="O220" s="190" t="s">
        <v>1024</v>
      </c>
      <c r="P220" s="192"/>
      <c r="Q220" s="192"/>
      <c r="R220" s="192"/>
      <c r="S220" s="193"/>
      <c r="T220" s="193"/>
      <c r="U220" s="193"/>
      <c r="V220" s="201"/>
      <c r="W220" s="196">
        <v>20.2</v>
      </c>
      <c r="X220" s="196" t="s">
        <v>1060</v>
      </c>
      <c r="Y220" s="196" t="s">
        <v>116</v>
      </c>
      <c r="Z220" s="197">
        <v>2.2999999999999998</v>
      </c>
      <c r="AA220" s="197" t="s">
        <v>1060</v>
      </c>
      <c r="AB220" s="197" t="s">
        <v>117</v>
      </c>
      <c r="AC220" s="200" t="s">
        <v>1063</v>
      </c>
      <c r="AD220" s="202"/>
      <c r="AE220" s="174">
        <f>IF(ISNUMBER(VLOOKUP(A220,NotghiID!A:A,1,FALSE)),1,0)</f>
        <v>0</v>
      </c>
    </row>
    <row r="221" spans="1:31" x14ac:dyDescent="0.25">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1022</v>
      </c>
      <c r="H221" s="198" t="s">
        <v>60</v>
      </c>
      <c r="I221" s="190">
        <v>7498</v>
      </c>
      <c r="J221" s="190" t="s">
        <v>1061</v>
      </c>
      <c r="K221" s="190" t="s">
        <v>116</v>
      </c>
      <c r="L221" s="191">
        <v>2697</v>
      </c>
      <c r="M221" s="191" t="s">
        <v>1061</v>
      </c>
      <c r="N221" s="191" t="s">
        <v>117</v>
      </c>
      <c r="O221" s="190" t="s">
        <v>1024</v>
      </c>
      <c r="P221" s="192"/>
      <c r="Q221" s="192"/>
      <c r="R221" s="192"/>
      <c r="S221" s="193"/>
      <c r="T221" s="193"/>
      <c r="U221" s="193"/>
      <c r="V221" s="201"/>
      <c r="W221" s="196">
        <v>14.8</v>
      </c>
      <c r="X221" s="196" t="s">
        <v>1060</v>
      </c>
      <c r="Y221" s="196" t="s">
        <v>116</v>
      </c>
      <c r="Z221" s="197">
        <v>5</v>
      </c>
      <c r="AA221" s="197" t="s">
        <v>1060</v>
      </c>
      <c r="AB221" s="197" t="s">
        <v>117</v>
      </c>
      <c r="AC221" s="200" t="s">
        <v>1063</v>
      </c>
      <c r="AD221" s="202"/>
      <c r="AE221" s="174">
        <f>IF(ISNUMBER(VLOOKUP(A221,NotghiID!A:A,1,FALSE)),1,0)</f>
        <v>0</v>
      </c>
    </row>
    <row r="222" spans="1:31" x14ac:dyDescent="0.25">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1022</v>
      </c>
      <c r="H222" s="198" t="s">
        <v>60</v>
      </c>
      <c r="I222" s="190">
        <v>15292</v>
      </c>
      <c r="J222" s="190" t="s">
        <v>1061</v>
      </c>
      <c r="K222" s="190" t="s">
        <v>116</v>
      </c>
      <c r="L222" s="191">
        <v>2869</v>
      </c>
      <c r="M222" s="191" t="s">
        <v>1061</v>
      </c>
      <c r="N222" s="191" t="s">
        <v>117</v>
      </c>
      <c r="O222" s="190" t="s">
        <v>1024</v>
      </c>
      <c r="P222" s="192"/>
      <c r="Q222" s="192"/>
      <c r="R222" s="192"/>
      <c r="S222" s="193"/>
      <c r="T222" s="193"/>
      <c r="U222" s="193"/>
      <c r="V222" s="201"/>
      <c r="W222" s="196">
        <v>13.5</v>
      </c>
      <c r="X222" s="196" t="s">
        <v>1060</v>
      </c>
      <c r="Y222" s="196" t="s">
        <v>116</v>
      </c>
      <c r="Z222" s="197">
        <v>2.7</v>
      </c>
      <c r="AA222" s="197" t="s">
        <v>1060</v>
      </c>
      <c r="AB222" s="197" t="s">
        <v>117</v>
      </c>
      <c r="AC222" s="200" t="s">
        <v>1063</v>
      </c>
      <c r="AD222" s="202"/>
      <c r="AE222" s="174">
        <f>IF(ISNUMBER(VLOOKUP(A222,NotghiID!A:A,1,FALSE)),1,0)</f>
        <v>0</v>
      </c>
    </row>
    <row r="223" spans="1:31" x14ac:dyDescent="0.25">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1022</v>
      </c>
      <c r="H223" s="198" t="s">
        <v>60</v>
      </c>
      <c r="I223" s="190">
        <v>28146</v>
      </c>
      <c r="J223" s="190" t="s">
        <v>1061</v>
      </c>
      <c r="K223" s="190" t="s">
        <v>116</v>
      </c>
      <c r="L223" s="191">
        <v>1488</v>
      </c>
      <c r="M223" s="191" t="s">
        <v>1061</v>
      </c>
      <c r="N223" s="191" t="s">
        <v>117</v>
      </c>
      <c r="O223" s="190" t="s">
        <v>1024</v>
      </c>
      <c r="P223" s="192"/>
      <c r="Q223" s="192"/>
      <c r="R223" s="192"/>
      <c r="S223" s="193"/>
      <c r="T223" s="193"/>
      <c r="U223" s="193"/>
      <c r="V223" s="201"/>
      <c r="W223" s="196">
        <v>10.7</v>
      </c>
      <c r="X223" s="196" t="s">
        <v>1060</v>
      </c>
      <c r="Y223" s="196" t="s">
        <v>116</v>
      </c>
      <c r="Z223" s="197">
        <v>0.6</v>
      </c>
      <c r="AA223" s="197" t="s">
        <v>1060</v>
      </c>
      <c r="AB223" s="197" t="s">
        <v>117</v>
      </c>
      <c r="AC223" s="200" t="s">
        <v>1063</v>
      </c>
      <c r="AD223" s="202"/>
      <c r="AE223" s="174">
        <f>IF(ISNUMBER(VLOOKUP(A223,NotghiID!A:A,1,FALSE)),1,0)</f>
        <v>0</v>
      </c>
    </row>
    <row r="224" spans="1:31" x14ac:dyDescent="0.25">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1022</v>
      </c>
      <c r="H224" s="198" t="s">
        <v>60</v>
      </c>
      <c r="I224" s="190">
        <v>4531</v>
      </c>
      <c r="J224" s="190" t="s">
        <v>1061</v>
      </c>
      <c r="K224" s="190" t="s">
        <v>116</v>
      </c>
      <c r="L224" s="191">
        <v>891</v>
      </c>
      <c r="M224" s="191" t="s">
        <v>1061</v>
      </c>
      <c r="N224" s="191" t="s">
        <v>117</v>
      </c>
      <c r="O224" s="190" t="s">
        <v>1024</v>
      </c>
      <c r="P224" s="192"/>
      <c r="Q224" s="192"/>
      <c r="R224" s="192"/>
      <c r="S224" s="193"/>
      <c r="T224" s="193"/>
      <c r="U224" s="193"/>
      <c r="V224" s="201"/>
      <c r="W224" s="196">
        <v>22.8</v>
      </c>
      <c r="X224" s="196" t="s">
        <v>1060</v>
      </c>
      <c r="Y224" s="196" t="s">
        <v>116</v>
      </c>
      <c r="Z224" s="197">
        <v>4.8</v>
      </c>
      <c r="AA224" s="197" t="s">
        <v>1060</v>
      </c>
      <c r="AB224" s="197" t="s">
        <v>117</v>
      </c>
      <c r="AC224" s="200" t="s">
        <v>1063</v>
      </c>
      <c r="AD224" s="202"/>
      <c r="AE224" s="174">
        <f>IF(ISNUMBER(VLOOKUP(A224,NotghiID!A:A,1,FALSE)),1,0)</f>
        <v>0</v>
      </c>
    </row>
    <row r="225" spans="1:31" x14ac:dyDescent="0.25">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1022</v>
      </c>
      <c r="H225" s="198" t="s">
        <v>60</v>
      </c>
      <c r="I225" s="190">
        <v>14815</v>
      </c>
      <c r="J225" s="190" t="s">
        <v>1061</v>
      </c>
      <c r="K225" s="190" t="s">
        <v>116</v>
      </c>
      <c r="L225" s="191">
        <v>4128</v>
      </c>
      <c r="M225" s="191" t="s">
        <v>1061</v>
      </c>
      <c r="N225" s="191" t="s">
        <v>117</v>
      </c>
      <c r="O225" s="190" t="s">
        <v>1024</v>
      </c>
      <c r="P225" s="192"/>
      <c r="Q225" s="192"/>
      <c r="R225" s="192"/>
      <c r="S225" s="193"/>
      <c r="T225" s="193"/>
      <c r="U225" s="193"/>
      <c r="V225" s="201"/>
      <c r="W225" s="196">
        <v>14.2</v>
      </c>
      <c r="X225" s="196" t="s">
        <v>1060</v>
      </c>
      <c r="Y225" s="196" t="s">
        <v>116</v>
      </c>
      <c r="Z225" s="197">
        <v>3.3</v>
      </c>
      <c r="AA225" s="197" t="s">
        <v>1060</v>
      </c>
      <c r="AB225" s="197" t="s">
        <v>117</v>
      </c>
      <c r="AC225" s="200" t="s">
        <v>1063</v>
      </c>
      <c r="AD225" s="202"/>
      <c r="AE225" s="174">
        <f>IF(ISNUMBER(VLOOKUP(A225,NotghiID!A:A,1,FALSE)),1,0)</f>
        <v>0</v>
      </c>
    </row>
    <row r="226" spans="1:31" x14ac:dyDescent="0.25">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1022</v>
      </c>
      <c r="H226" s="198" t="s">
        <v>60</v>
      </c>
      <c r="I226" s="190">
        <v>24920</v>
      </c>
      <c r="J226" s="190" t="s">
        <v>1061</v>
      </c>
      <c r="K226" s="190" t="s">
        <v>116</v>
      </c>
      <c r="L226" s="191">
        <v>1562</v>
      </c>
      <c r="M226" s="191" t="s">
        <v>1061</v>
      </c>
      <c r="N226" s="191" t="s">
        <v>117</v>
      </c>
      <c r="O226" s="190" t="s">
        <v>1024</v>
      </c>
      <c r="P226" s="192"/>
      <c r="Q226" s="192"/>
      <c r="R226" s="192"/>
      <c r="S226" s="193"/>
      <c r="T226" s="193"/>
      <c r="U226" s="193"/>
      <c r="V226" s="201"/>
      <c r="W226" s="196">
        <v>12.1</v>
      </c>
      <c r="X226" s="196" t="s">
        <v>1060</v>
      </c>
      <c r="Y226" s="196" t="s">
        <v>116</v>
      </c>
      <c r="Z226" s="197">
        <v>0.8</v>
      </c>
      <c r="AA226" s="197" t="s">
        <v>1060</v>
      </c>
      <c r="AB226" s="197" t="s">
        <v>117</v>
      </c>
      <c r="AC226" s="200" t="s">
        <v>1063</v>
      </c>
      <c r="AD226" s="202"/>
      <c r="AE226" s="174">
        <f>IF(ISNUMBER(VLOOKUP(A226,NotghiID!A:A,1,FALSE)),1,0)</f>
        <v>0</v>
      </c>
    </row>
    <row r="227" spans="1:31" ht="14.25"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1023</v>
      </c>
      <c r="K227" s="190" t="s">
        <v>116</v>
      </c>
      <c r="L227" s="191">
        <v>1864</v>
      </c>
      <c r="M227" s="191" t="s">
        <v>1023</v>
      </c>
      <c r="N227" s="191" t="s">
        <v>117</v>
      </c>
      <c r="O227" s="190" t="s">
        <v>1051</v>
      </c>
      <c r="P227" s="192">
        <v>9141</v>
      </c>
      <c r="Q227" s="192" t="s">
        <v>1025</v>
      </c>
      <c r="R227" s="192" t="s">
        <v>116</v>
      </c>
      <c r="S227" s="193">
        <v>546</v>
      </c>
      <c r="T227" s="193" t="s">
        <v>1025</v>
      </c>
      <c r="U227" s="193" t="s">
        <v>117</v>
      </c>
      <c r="V227" s="201" t="s">
        <v>1026</v>
      </c>
      <c r="W227" s="196"/>
      <c r="X227" s="196"/>
      <c r="Y227" s="196"/>
      <c r="Z227" s="197"/>
      <c r="AA227" s="197"/>
      <c r="AB227" s="197"/>
      <c r="AC227" s="200"/>
      <c r="AD227" s="202"/>
      <c r="AE227" s="174">
        <f>IF(ISNUMBER(VLOOKUP(A227,NotghiID!A:A,1,FALSE)),1,0)</f>
        <v>0</v>
      </c>
    </row>
    <row r="228" spans="1:31" ht="14.25"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1023</v>
      </c>
      <c r="K228" s="190" t="s">
        <v>116</v>
      </c>
      <c r="L228" s="191">
        <v>1588</v>
      </c>
      <c r="M228" s="191" t="s">
        <v>1023</v>
      </c>
      <c r="N228" s="191" t="s">
        <v>117</v>
      </c>
      <c r="O228" s="190" t="s">
        <v>1051</v>
      </c>
      <c r="P228" s="192">
        <v>464</v>
      </c>
      <c r="Q228" s="192" t="s">
        <v>1025</v>
      </c>
      <c r="R228" s="192" t="s">
        <v>116</v>
      </c>
      <c r="S228" s="193">
        <v>150</v>
      </c>
      <c r="T228" s="193" t="s">
        <v>1025</v>
      </c>
      <c r="U228" s="193" t="s">
        <v>117</v>
      </c>
      <c r="V228" s="201" t="s">
        <v>1026</v>
      </c>
      <c r="W228" s="196"/>
      <c r="X228" s="196"/>
      <c r="Y228" s="196"/>
      <c r="Z228" s="197"/>
      <c r="AA228" s="197"/>
      <c r="AB228" s="197"/>
      <c r="AC228" s="200"/>
      <c r="AD228" s="202"/>
      <c r="AE228" s="174">
        <f>IF(ISNUMBER(VLOOKUP(A228,NotghiID!A:A,1,FALSE)),1,0)</f>
        <v>0</v>
      </c>
    </row>
    <row r="229" spans="1:31" ht="14.25"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1022</v>
      </c>
      <c r="H229" s="198" t="s">
        <v>60</v>
      </c>
      <c r="I229" s="190">
        <v>12458.727999999999</v>
      </c>
      <c r="J229" s="190" t="s">
        <v>1023</v>
      </c>
      <c r="K229" s="190" t="s">
        <v>116</v>
      </c>
      <c r="L229" s="191">
        <v>3004.0210000000002</v>
      </c>
      <c r="M229" s="191" t="s">
        <v>1023</v>
      </c>
      <c r="N229" s="191" t="s">
        <v>117</v>
      </c>
      <c r="O229" s="190" t="s">
        <v>1024</v>
      </c>
      <c r="P229" s="192">
        <v>2168.6</v>
      </c>
      <c r="Q229" s="192" t="s">
        <v>1025</v>
      </c>
      <c r="R229" s="192" t="s">
        <v>116</v>
      </c>
      <c r="S229" s="193">
        <v>208.4</v>
      </c>
      <c r="T229" s="193" t="s">
        <v>1025</v>
      </c>
      <c r="U229" s="193" t="s">
        <v>117</v>
      </c>
      <c r="V229" s="201" t="s">
        <v>1026</v>
      </c>
      <c r="W229" s="196"/>
      <c r="X229" s="196"/>
      <c r="Y229" s="196"/>
      <c r="Z229" s="197"/>
      <c r="AA229" s="197"/>
      <c r="AB229" s="197"/>
      <c r="AC229" s="200"/>
      <c r="AD229" s="202"/>
      <c r="AE229" s="174">
        <f>IF(ISNUMBER(VLOOKUP(A229,NotghiID!A:A,1,FALSE)),1,0)</f>
        <v>0</v>
      </c>
    </row>
    <row r="230" spans="1:31" ht="14.25"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1022</v>
      </c>
      <c r="H230" s="198" t="s">
        <v>60</v>
      </c>
      <c r="I230" s="190"/>
      <c r="J230" s="190"/>
      <c r="K230" s="190"/>
      <c r="L230" s="191"/>
      <c r="M230" s="191"/>
      <c r="N230" s="191"/>
      <c r="O230" s="190"/>
      <c r="P230" s="192">
        <v>154</v>
      </c>
      <c r="Q230" s="192" t="s">
        <v>1025</v>
      </c>
      <c r="R230" s="192" t="s">
        <v>116</v>
      </c>
      <c r="S230" s="193">
        <v>51</v>
      </c>
      <c r="T230" s="193" t="s">
        <v>1025</v>
      </c>
      <c r="U230" s="193" t="s">
        <v>117</v>
      </c>
      <c r="V230" s="201" t="s">
        <v>1026</v>
      </c>
      <c r="W230" s="196"/>
      <c r="X230" s="196"/>
      <c r="Y230" s="196"/>
      <c r="Z230" s="197"/>
      <c r="AA230" s="197"/>
      <c r="AB230" s="197"/>
      <c r="AC230" s="200"/>
      <c r="AD230" s="202"/>
      <c r="AE230" s="174">
        <f>IF(ISNUMBER(VLOOKUP(A230,NotghiID!A:A,1,FALSE)),1,0)</f>
        <v>0</v>
      </c>
    </row>
    <row r="231" spans="1:31" ht="14.25"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1022</v>
      </c>
      <c r="H231" s="198" t="s">
        <v>60</v>
      </c>
      <c r="I231" s="190"/>
      <c r="J231" s="190"/>
      <c r="K231" s="190"/>
      <c r="L231" s="191"/>
      <c r="M231" s="191"/>
      <c r="N231" s="191"/>
      <c r="O231" s="190"/>
      <c r="P231" s="192"/>
      <c r="Q231" s="192"/>
      <c r="R231" s="192"/>
      <c r="S231" s="193"/>
      <c r="T231" s="193"/>
      <c r="U231" s="193"/>
      <c r="V231" s="201"/>
      <c r="W231" s="196">
        <v>283</v>
      </c>
      <c r="X231" s="196" t="s">
        <v>1042</v>
      </c>
      <c r="Y231" s="196" t="s">
        <v>116</v>
      </c>
      <c r="Z231" s="197">
        <v>43</v>
      </c>
      <c r="AA231" s="197" t="s">
        <v>1042</v>
      </c>
      <c r="AB231" s="197" t="s">
        <v>117</v>
      </c>
      <c r="AC231" s="200" t="s">
        <v>1063</v>
      </c>
      <c r="AD231" s="202"/>
      <c r="AE231" s="174">
        <f>IF(ISNUMBER(VLOOKUP(A231,NotghiID!A:A,1,FALSE)),1,0)</f>
        <v>0</v>
      </c>
    </row>
    <row r="232" spans="1:31" ht="14.25"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1022</v>
      </c>
      <c r="H232" s="198" t="s">
        <v>60</v>
      </c>
      <c r="I232" s="190">
        <v>49</v>
      </c>
      <c r="J232" s="190" t="s">
        <v>1023</v>
      </c>
      <c r="K232" s="190" t="s">
        <v>1064</v>
      </c>
      <c r="L232" s="191" t="s">
        <v>1065</v>
      </c>
      <c r="M232" s="191" t="s">
        <v>1023</v>
      </c>
      <c r="N232" s="191" t="s">
        <v>1066</v>
      </c>
      <c r="O232" s="190" t="s">
        <v>1024</v>
      </c>
      <c r="P232" s="192">
        <v>23</v>
      </c>
      <c r="Q232" s="192" t="s">
        <v>1025</v>
      </c>
      <c r="R232" s="192" t="s">
        <v>1064</v>
      </c>
      <c r="S232" s="115" t="s">
        <v>1067</v>
      </c>
      <c r="T232" s="193" t="s">
        <v>1025</v>
      </c>
      <c r="U232" s="193" t="s">
        <v>1068</v>
      </c>
      <c r="V232" s="201" t="s">
        <v>1026</v>
      </c>
      <c r="W232" s="196">
        <v>25</v>
      </c>
      <c r="X232" s="196" t="s">
        <v>1042</v>
      </c>
      <c r="Y232" s="196" t="s">
        <v>1064</v>
      </c>
      <c r="Z232" s="116" t="s">
        <v>1069</v>
      </c>
      <c r="AA232" s="197" t="s">
        <v>1070</v>
      </c>
      <c r="AB232" s="197" t="s">
        <v>1068</v>
      </c>
      <c r="AC232" s="200" t="s">
        <v>1032</v>
      </c>
      <c r="AD232" s="202"/>
      <c r="AE232" s="174">
        <f>IF(ISNUMBER(VLOOKUP(A232,NotghiID!A:A,1,FALSE)),1,0)</f>
        <v>0</v>
      </c>
    </row>
    <row r="233" spans="1:31" ht="14.25"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1022</v>
      </c>
      <c r="H233" s="198" t="s">
        <v>60</v>
      </c>
      <c r="I233" s="190">
        <v>6.1</v>
      </c>
      <c r="J233" s="190" t="s">
        <v>1023</v>
      </c>
      <c r="K233" s="190" t="s">
        <v>1064</v>
      </c>
      <c r="L233" s="114" t="s">
        <v>1071</v>
      </c>
      <c r="M233" s="191" t="s">
        <v>1023</v>
      </c>
      <c r="N233" s="191" t="s">
        <v>1066</v>
      </c>
      <c r="O233" s="190" t="s">
        <v>1024</v>
      </c>
      <c r="P233" s="192">
        <v>3.9</v>
      </c>
      <c r="Q233" s="192" t="s">
        <v>1025</v>
      </c>
      <c r="R233" s="192" t="s">
        <v>1064</v>
      </c>
      <c r="S233" s="115" t="s">
        <v>1072</v>
      </c>
      <c r="T233" s="193" t="s">
        <v>1025</v>
      </c>
      <c r="U233" s="193" t="s">
        <v>1068</v>
      </c>
      <c r="V233" s="201" t="s">
        <v>1026</v>
      </c>
      <c r="W233" s="196">
        <v>203</v>
      </c>
      <c r="X233" s="196" t="s">
        <v>1042</v>
      </c>
      <c r="Y233" s="196" t="s">
        <v>1064</v>
      </c>
      <c r="Z233" s="116" t="s">
        <v>1073</v>
      </c>
      <c r="AA233" s="197" t="s">
        <v>1070</v>
      </c>
      <c r="AB233" s="197" t="s">
        <v>1068</v>
      </c>
      <c r="AC233" s="200" t="s">
        <v>1032</v>
      </c>
      <c r="AD233" s="202"/>
      <c r="AE233" s="174">
        <f>IF(ISNUMBER(VLOOKUP(A233,NotghiID!A:A,1,FALSE)),1,0)</f>
        <v>0</v>
      </c>
    </row>
    <row r="234" spans="1:31" ht="14.25"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1022</v>
      </c>
      <c r="H234" s="198" t="s">
        <v>60</v>
      </c>
      <c r="I234" s="190">
        <v>466</v>
      </c>
      <c r="J234" s="190" t="s">
        <v>1023</v>
      </c>
      <c r="K234" s="190" t="s">
        <v>1064</v>
      </c>
      <c r="L234" s="191" t="s">
        <v>1074</v>
      </c>
      <c r="M234" s="191" t="s">
        <v>1023</v>
      </c>
      <c r="N234" s="191" t="s">
        <v>1066</v>
      </c>
      <c r="O234" s="190" t="s">
        <v>1024</v>
      </c>
      <c r="P234" s="192">
        <v>55</v>
      </c>
      <c r="Q234" s="192" t="s">
        <v>1025</v>
      </c>
      <c r="R234" s="192" t="s">
        <v>1064</v>
      </c>
      <c r="S234" s="115" t="s">
        <v>1075</v>
      </c>
      <c r="T234" s="193" t="s">
        <v>1025</v>
      </c>
      <c r="U234" s="193" t="s">
        <v>1068</v>
      </c>
      <c r="V234" s="201" t="s">
        <v>1026</v>
      </c>
      <c r="W234" s="196">
        <v>2.7</v>
      </c>
      <c r="X234" s="196" t="s">
        <v>1042</v>
      </c>
      <c r="Y234" s="196" t="s">
        <v>1064</v>
      </c>
      <c r="Z234" s="116" t="s">
        <v>1076</v>
      </c>
      <c r="AA234" s="197" t="s">
        <v>1070</v>
      </c>
      <c r="AB234" s="197" t="s">
        <v>1068</v>
      </c>
      <c r="AC234" s="200" t="s">
        <v>1032</v>
      </c>
      <c r="AD234" s="202"/>
      <c r="AE234" s="174">
        <f>IF(ISNUMBER(VLOOKUP(A234,NotghiID!A:A,1,FALSE)),1,0)</f>
        <v>0</v>
      </c>
    </row>
    <row r="235" spans="1:31" ht="14.25"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1022</v>
      </c>
      <c r="H235" s="198" t="s">
        <v>60</v>
      </c>
      <c r="I235" s="190">
        <v>29</v>
      </c>
      <c r="J235" s="190" t="s">
        <v>1023</v>
      </c>
      <c r="K235" s="190" t="s">
        <v>1064</v>
      </c>
      <c r="L235" s="114" t="s">
        <v>1077</v>
      </c>
      <c r="M235" s="191" t="s">
        <v>1023</v>
      </c>
      <c r="N235" s="191" t="s">
        <v>1066</v>
      </c>
      <c r="O235" s="190" t="s">
        <v>1024</v>
      </c>
      <c r="P235" s="192">
        <v>7.4</v>
      </c>
      <c r="Q235" s="192" t="s">
        <v>1025</v>
      </c>
      <c r="R235" s="192" t="s">
        <v>1064</v>
      </c>
      <c r="S235" s="115" t="s">
        <v>1078</v>
      </c>
      <c r="T235" s="193" t="s">
        <v>1025</v>
      </c>
      <c r="U235" s="193" t="s">
        <v>1068</v>
      </c>
      <c r="V235" s="201" t="s">
        <v>1026</v>
      </c>
      <c r="W235" s="196">
        <v>312</v>
      </c>
      <c r="X235" s="196" t="s">
        <v>1042</v>
      </c>
      <c r="Y235" s="196" t="s">
        <v>1064</v>
      </c>
      <c r="Z235" s="116" t="s">
        <v>1079</v>
      </c>
      <c r="AA235" s="197" t="s">
        <v>1070</v>
      </c>
      <c r="AB235" s="197" t="s">
        <v>1068</v>
      </c>
      <c r="AC235" s="200" t="s">
        <v>1032</v>
      </c>
      <c r="AD235" s="202"/>
      <c r="AE235" s="174">
        <f>IF(ISNUMBER(VLOOKUP(A235,NotghiID!A:A,1,FALSE)),1,0)</f>
        <v>0</v>
      </c>
    </row>
    <row r="236" spans="1:31" ht="14.25"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1022</v>
      </c>
      <c r="H236" s="198" t="s">
        <v>60</v>
      </c>
      <c r="I236" s="190">
        <v>2.6</v>
      </c>
      <c r="J236" s="190" t="s">
        <v>1023</v>
      </c>
      <c r="K236" s="190" t="s">
        <v>1064</v>
      </c>
      <c r="L236" s="114" t="s">
        <v>1080</v>
      </c>
      <c r="M236" s="191" t="s">
        <v>1023</v>
      </c>
      <c r="N236" s="191" t="s">
        <v>1066</v>
      </c>
      <c r="O236" s="190" t="s">
        <v>1024</v>
      </c>
      <c r="P236" s="192">
        <v>1.1000000000000001</v>
      </c>
      <c r="Q236" s="192" t="s">
        <v>1025</v>
      </c>
      <c r="R236" s="192" t="s">
        <v>1064</v>
      </c>
      <c r="S236" s="115" t="s">
        <v>1081</v>
      </c>
      <c r="T236" s="193" t="s">
        <v>1025</v>
      </c>
      <c r="U236" s="193" t="s">
        <v>1068</v>
      </c>
      <c r="V236" s="201" t="s">
        <v>1026</v>
      </c>
      <c r="W236" s="196">
        <v>3536</v>
      </c>
      <c r="X236" s="196" t="s">
        <v>1042</v>
      </c>
      <c r="Y236" s="196" t="s">
        <v>1064</v>
      </c>
      <c r="Z236" s="116" t="s">
        <v>1082</v>
      </c>
      <c r="AA236" s="197" t="s">
        <v>1070</v>
      </c>
      <c r="AB236" s="197" t="s">
        <v>1068</v>
      </c>
      <c r="AC236" s="200" t="s">
        <v>1032</v>
      </c>
      <c r="AD236" s="202"/>
      <c r="AE236" s="174">
        <f>IF(ISNUMBER(VLOOKUP(A236,NotghiID!A:A,1,FALSE)),1,0)</f>
        <v>0</v>
      </c>
    </row>
    <row r="237" spans="1:31" ht="14.25"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1022</v>
      </c>
      <c r="H237" s="198" t="s">
        <v>60</v>
      </c>
      <c r="I237" s="190">
        <v>364</v>
      </c>
      <c r="J237" s="190" t="s">
        <v>1023</v>
      </c>
      <c r="K237" s="190" t="s">
        <v>1064</v>
      </c>
      <c r="L237" s="191" t="s">
        <v>1083</v>
      </c>
      <c r="M237" s="191" t="s">
        <v>1023</v>
      </c>
      <c r="N237" s="191" t="s">
        <v>1066</v>
      </c>
      <c r="O237" s="190" t="s">
        <v>1024</v>
      </c>
      <c r="P237" s="192">
        <v>55</v>
      </c>
      <c r="Q237" s="192" t="s">
        <v>1025</v>
      </c>
      <c r="R237" s="192" t="s">
        <v>1064</v>
      </c>
      <c r="S237" s="115" t="s">
        <v>1084</v>
      </c>
      <c r="T237" s="193" t="s">
        <v>1025</v>
      </c>
      <c r="U237" s="193" t="s">
        <v>1068</v>
      </c>
      <c r="V237" s="201" t="s">
        <v>1026</v>
      </c>
      <c r="W237" s="196">
        <v>25</v>
      </c>
      <c r="X237" s="196" t="s">
        <v>1042</v>
      </c>
      <c r="Y237" s="196" t="s">
        <v>1064</v>
      </c>
      <c r="Z237" s="116" t="s">
        <v>1085</v>
      </c>
      <c r="AA237" s="197" t="s">
        <v>1070</v>
      </c>
      <c r="AB237" s="197" t="s">
        <v>1068</v>
      </c>
      <c r="AC237" s="200" t="s">
        <v>1032</v>
      </c>
      <c r="AD237" s="202"/>
      <c r="AE237" s="174">
        <f>IF(ISNUMBER(VLOOKUP(A237,NotghiID!A:A,1,FALSE)),1,0)</f>
        <v>0</v>
      </c>
    </row>
    <row r="238" spans="1:31" ht="14.25"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1023</v>
      </c>
      <c r="K238" s="190" t="s">
        <v>1064</v>
      </c>
      <c r="L238" s="191">
        <v>45.3</v>
      </c>
      <c r="M238" s="191" t="s">
        <v>517</v>
      </c>
      <c r="N238" s="191" t="s">
        <v>1086</v>
      </c>
      <c r="O238" s="190" t="s">
        <v>1024</v>
      </c>
      <c r="P238" s="192">
        <v>1.33</v>
      </c>
      <c r="Q238" s="192" t="s">
        <v>1025</v>
      </c>
      <c r="R238" s="192" t="s">
        <v>1064</v>
      </c>
      <c r="S238" s="193">
        <v>45.3</v>
      </c>
      <c r="T238" s="193" t="s">
        <v>517</v>
      </c>
      <c r="U238" s="193" t="s">
        <v>1086</v>
      </c>
      <c r="V238" s="201" t="s">
        <v>1026</v>
      </c>
      <c r="W238" s="196"/>
      <c r="X238" s="196"/>
      <c r="Y238" s="196"/>
      <c r="Z238" s="197"/>
      <c r="AA238" s="197"/>
      <c r="AB238" s="197"/>
      <c r="AC238" s="200"/>
      <c r="AD238" s="202"/>
      <c r="AE238" s="174">
        <f>IF(ISNUMBER(VLOOKUP(A238,NotghiID!A:A,1,FALSE)),1,0)</f>
        <v>0</v>
      </c>
    </row>
    <row r="239" spans="1:31" ht="14.25"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1023</v>
      </c>
      <c r="K239" s="190" t="s">
        <v>1064</v>
      </c>
      <c r="L239" s="191">
        <v>30.9</v>
      </c>
      <c r="M239" s="191" t="s">
        <v>517</v>
      </c>
      <c r="N239" s="191" t="s">
        <v>1086</v>
      </c>
      <c r="O239" s="190" t="s">
        <v>1024</v>
      </c>
      <c r="P239" s="192">
        <v>3.31</v>
      </c>
      <c r="Q239" s="192" t="s">
        <v>1025</v>
      </c>
      <c r="R239" s="192" t="s">
        <v>1064</v>
      </c>
      <c r="S239" s="193">
        <v>44.9</v>
      </c>
      <c r="T239" s="193" t="s">
        <v>517</v>
      </c>
      <c r="U239" s="193" t="s">
        <v>1086</v>
      </c>
      <c r="V239" s="201" t="s">
        <v>1026</v>
      </c>
      <c r="W239" s="196"/>
      <c r="X239" s="196"/>
      <c r="Y239" s="196"/>
      <c r="Z239" s="197"/>
      <c r="AA239" s="197"/>
      <c r="AB239" s="197"/>
      <c r="AC239" s="200"/>
      <c r="AD239" s="202"/>
      <c r="AE239" s="174">
        <f>IF(ISNUMBER(VLOOKUP(A239,NotghiID!A:A,1,FALSE)),1,0)</f>
        <v>0</v>
      </c>
    </row>
    <row r="240" spans="1:31" ht="14.25"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1023</v>
      </c>
      <c r="K240" s="190" t="s">
        <v>1064</v>
      </c>
      <c r="L240" s="191">
        <v>37.200000000000003</v>
      </c>
      <c r="M240" s="191" t="s">
        <v>517</v>
      </c>
      <c r="N240" s="191" t="s">
        <v>1086</v>
      </c>
      <c r="O240" s="190" t="s">
        <v>1024</v>
      </c>
      <c r="P240" s="192">
        <v>6</v>
      </c>
      <c r="Q240" s="192" t="s">
        <v>1025</v>
      </c>
      <c r="R240" s="192" t="s">
        <v>1064</v>
      </c>
      <c r="S240" s="193">
        <v>31.1</v>
      </c>
      <c r="T240" s="193" t="s">
        <v>517</v>
      </c>
      <c r="U240" s="193" t="s">
        <v>1086</v>
      </c>
      <c r="V240" s="201" t="s">
        <v>1026</v>
      </c>
      <c r="W240" s="196"/>
      <c r="X240" s="196"/>
      <c r="Y240" s="196"/>
      <c r="Z240" s="197"/>
      <c r="AA240" s="197"/>
      <c r="AB240" s="197"/>
      <c r="AC240" s="200"/>
      <c r="AD240" s="202"/>
      <c r="AE240" s="174">
        <f>IF(ISNUMBER(VLOOKUP(A240,NotghiID!A:A,1,FALSE)),1,0)</f>
        <v>0</v>
      </c>
    </row>
    <row r="241" spans="1:31" ht="14.25"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1022</v>
      </c>
      <c r="H241" s="198" t="s">
        <v>60</v>
      </c>
      <c r="I241" s="190">
        <v>21.41</v>
      </c>
      <c r="J241" s="190" t="s">
        <v>1023</v>
      </c>
      <c r="K241" s="190" t="s">
        <v>1064</v>
      </c>
      <c r="L241" s="191">
        <v>33.6</v>
      </c>
      <c r="M241" s="191" t="s">
        <v>517</v>
      </c>
      <c r="N241" s="191" t="s">
        <v>1086</v>
      </c>
      <c r="O241" s="190" t="s">
        <v>1024</v>
      </c>
      <c r="P241" s="192">
        <v>8.2100000000000009</v>
      </c>
      <c r="Q241" s="192" t="s">
        <v>1025</v>
      </c>
      <c r="R241" s="192" t="s">
        <v>1064</v>
      </c>
      <c r="S241" s="193">
        <v>27.5</v>
      </c>
      <c r="T241" s="193" t="s">
        <v>517</v>
      </c>
      <c r="U241" s="193" t="s">
        <v>1086</v>
      </c>
      <c r="V241" s="201" t="s">
        <v>1026</v>
      </c>
      <c r="W241" s="196"/>
      <c r="X241" s="196"/>
      <c r="Y241" s="196"/>
      <c r="Z241" s="197"/>
      <c r="AA241" s="197"/>
      <c r="AB241" s="197"/>
      <c r="AC241" s="200"/>
      <c r="AD241" s="202"/>
      <c r="AE241" s="174">
        <f>IF(ISNUMBER(VLOOKUP(A241,NotghiID!A:A,1,FALSE)),1,0)</f>
        <v>0</v>
      </c>
    </row>
    <row r="242" spans="1:31" ht="14.25"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1023</v>
      </c>
      <c r="K242" s="190" t="s">
        <v>1064</v>
      </c>
      <c r="L242" s="191">
        <v>26.2</v>
      </c>
      <c r="M242" s="191" t="s">
        <v>517</v>
      </c>
      <c r="N242" s="191" t="s">
        <v>1086</v>
      </c>
      <c r="O242" s="190" t="s">
        <v>1051</v>
      </c>
      <c r="P242" s="192">
        <v>2.04</v>
      </c>
      <c r="Q242" s="192" t="s">
        <v>1025</v>
      </c>
      <c r="R242" s="192" t="s">
        <v>1064</v>
      </c>
      <c r="S242" s="193">
        <v>38.200000000000003</v>
      </c>
      <c r="T242" s="193" t="s">
        <v>517</v>
      </c>
      <c r="U242" s="193" t="s">
        <v>1086</v>
      </c>
      <c r="V242" s="201" t="s">
        <v>1026</v>
      </c>
      <c r="W242" s="196"/>
      <c r="X242" s="196"/>
      <c r="Y242" s="196"/>
      <c r="Z242" s="197"/>
      <c r="AA242" s="197"/>
      <c r="AB242" s="197"/>
      <c r="AC242" s="200"/>
      <c r="AD242" s="202"/>
      <c r="AE242" s="174">
        <f>IF(ISNUMBER(VLOOKUP(A242,NotghiID!A:A,1,FALSE)),1,0)</f>
        <v>0</v>
      </c>
    </row>
    <row r="243" spans="1:31" ht="14.25"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1023</v>
      </c>
      <c r="K243" s="190" t="s">
        <v>1064</v>
      </c>
      <c r="L243" s="191">
        <v>114.3</v>
      </c>
      <c r="M243" s="191" t="s">
        <v>517</v>
      </c>
      <c r="N243" s="191" t="s">
        <v>1086</v>
      </c>
      <c r="O243" s="190" t="s">
        <v>1051</v>
      </c>
      <c r="P243" s="192">
        <v>0.95</v>
      </c>
      <c r="Q243" s="192" t="s">
        <v>1025</v>
      </c>
      <c r="R243" s="192" t="s">
        <v>1064</v>
      </c>
      <c r="S243" s="193">
        <v>60.7</v>
      </c>
      <c r="T243" s="193" t="s">
        <v>517</v>
      </c>
      <c r="U243" s="193" t="s">
        <v>1086</v>
      </c>
      <c r="V243" s="201" t="s">
        <v>1026</v>
      </c>
      <c r="W243" s="196"/>
      <c r="X243" s="196"/>
      <c r="Y243" s="196"/>
      <c r="Z243" s="197"/>
      <c r="AA243" s="197"/>
      <c r="AB243" s="197"/>
      <c r="AC243" s="200"/>
      <c r="AD243" s="202"/>
      <c r="AE243" s="174">
        <f>IF(ISNUMBER(VLOOKUP(A243,NotghiID!A:A,1,FALSE)),1,0)</f>
        <v>0</v>
      </c>
    </row>
    <row r="244" spans="1:31" ht="14.25"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1023</v>
      </c>
      <c r="K244" s="190" t="s">
        <v>1064</v>
      </c>
      <c r="L244" s="191">
        <v>24.1</v>
      </c>
      <c r="M244" s="191" t="s">
        <v>517</v>
      </c>
      <c r="N244" s="191" t="s">
        <v>1086</v>
      </c>
      <c r="O244" s="190" t="s">
        <v>1051</v>
      </c>
      <c r="P244" s="192">
        <v>1.2</v>
      </c>
      <c r="Q244" s="192" t="s">
        <v>1025</v>
      </c>
      <c r="R244" s="192" t="s">
        <v>1064</v>
      </c>
      <c r="S244" s="193">
        <v>31.8</v>
      </c>
      <c r="T244" s="193" t="s">
        <v>517</v>
      </c>
      <c r="U244" s="193" t="s">
        <v>1086</v>
      </c>
      <c r="V244" s="201" t="s">
        <v>1026</v>
      </c>
      <c r="W244" s="196"/>
      <c r="X244" s="196"/>
      <c r="Y244" s="196"/>
      <c r="Z244" s="197"/>
      <c r="AA244" s="197"/>
      <c r="AB244" s="197"/>
      <c r="AC244" s="200"/>
      <c r="AD244" s="202"/>
      <c r="AE244" s="174">
        <f>IF(ISNUMBER(VLOOKUP(A244,NotghiID!A:A,1,FALSE)),1,0)</f>
        <v>0</v>
      </c>
    </row>
    <row r="245" spans="1:31" ht="14.25"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1023</v>
      </c>
      <c r="K245" s="190" t="s">
        <v>1064</v>
      </c>
      <c r="L245" s="191">
        <v>19.100000000000001</v>
      </c>
      <c r="M245" s="191" t="s">
        <v>517</v>
      </c>
      <c r="N245" s="191" t="s">
        <v>1086</v>
      </c>
      <c r="O245" s="190" t="s">
        <v>1051</v>
      </c>
      <c r="P245" s="192">
        <v>1.37</v>
      </c>
      <c r="Q245" s="192" t="s">
        <v>1025</v>
      </c>
      <c r="R245" s="192" t="s">
        <v>1064</v>
      </c>
      <c r="S245" s="193">
        <v>24.1</v>
      </c>
      <c r="T245" s="193" t="s">
        <v>517</v>
      </c>
      <c r="U245" s="193" t="s">
        <v>1086</v>
      </c>
      <c r="V245" s="201" t="s">
        <v>1026</v>
      </c>
      <c r="W245" s="196"/>
      <c r="X245" s="196"/>
      <c r="Y245" s="196"/>
      <c r="Z245" s="197"/>
      <c r="AA245" s="197"/>
      <c r="AB245" s="197"/>
      <c r="AC245" s="200"/>
      <c r="AD245" s="202"/>
      <c r="AE245" s="174">
        <f>IF(ISNUMBER(VLOOKUP(A245,NotghiID!A:A,1,FALSE)),1,0)</f>
        <v>0</v>
      </c>
    </row>
    <row r="246" spans="1:31" x14ac:dyDescent="0.25">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1022</v>
      </c>
      <c r="H246" s="198" t="s">
        <v>60</v>
      </c>
      <c r="I246" s="190">
        <v>190.3</v>
      </c>
      <c r="J246" s="190" t="s">
        <v>1061</v>
      </c>
      <c r="K246" s="190" t="s">
        <v>116</v>
      </c>
      <c r="L246" s="191">
        <v>49.2</v>
      </c>
      <c r="M246" s="191" t="s">
        <v>1061</v>
      </c>
      <c r="N246" s="191" t="s">
        <v>117</v>
      </c>
      <c r="O246" s="190" t="s">
        <v>1024</v>
      </c>
      <c r="P246" s="192">
        <v>112.6</v>
      </c>
      <c r="Q246" s="192" t="s">
        <v>1062</v>
      </c>
      <c r="R246" s="192" t="s">
        <v>116</v>
      </c>
      <c r="S246" s="193">
        <v>16.100000000000001</v>
      </c>
      <c r="T246" s="193" t="s">
        <v>1062</v>
      </c>
      <c r="U246" s="193" t="s">
        <v>117</v>
      </c>
      <c r="V246" s="201" t="s">
        <v>1026</v>
      </c>
      <c r="W246" s="196">
        <v>0.38300000000000001</v>
      </c>
      <c r="X246" s="196" t="s">
        <v>1031</v>
      </c>
      <c r="Y246" s="196" t="s">
        <v>116</v>
      </c>
      <c r="Z246" s="197">
        <v>9.4E-2</v>
      </c>
      <c r="AA246" s="197" t="s">
        <v>1031</v>
      </c>
      <c r="AB246" s="197" t="s">
        <v>117</v>
      </c>
      <c r="AC246" s="200" t="s">
        <v>1063</v>
      </c>
      <c r="AD246" s="202"/>
      <c r="AE246" s="174">
        <f>IF(ISNUMBER(VLOOKUP(A246,NotghiID!A:A,1,FALSE)),1,0)</f>
        <v>0</v>
      </c>
    </row>
    <row r="247" spans="1:31" x14ac:dyDescent="0.25">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1022</v>
      </c>
      <c r="H247" s="198" t="s">
        <v>60</v>
      </c>
      <c r="I247" s="190">
        <v>135.6</v>
      </c>
      <c r="J247" s="190" t="s">
        <v>1061</v>
      </c>
      <c r="K247" s="190" t="s">
        <v>116</v>
      </c>
      <c r="L247" s="191">
        <v>55</v>
      </c>
      <c r="M247" s="191" t="s">
        <v>1061</v>
      </c>
      <c r="N247" s="191" t="s">
        <v>117</v>
      </c>
      <c r="O247" s="190" t="s">
        <v>1024</v>
      </c>
      <c r="P247" s="192">
        <v>60</v>
      </c>
      <c r="Q247" s="192" t="s">
        <v>1062</v>
      </c>
      <c r="R247" s="192" t="s">
        <v>116</v>
      </c>
      <c r="S247" s="193">
        <v>13.8</v>
      </c>
      <c r="T247" s="193" t="s">
        <v>1062</v>
      </c>
      <c r="U247" s="193" t="s">
        <v>117</v>
      </c>
      <c r="V247" s="201" t="s">
        <v>1026</v>
      </c>
      <c r="W247" s="196"/>
      <c r="X247" s="196"/>
      <c r="Y247" s="196"/>
      <c r="Z247" s="197"/>
      <c r="AA247" s="197"/>
      <c r="AB247" s="197"/>
      <c r="AC247" s="200"/>
      <c r="AD247" s="202"/>
      <c r="AE247" s="174">
        <f>IF(ISNUMBER(VLOOKUP(A247,NotghiID!A:A,1,FALSE)),1,0)</f>
        <v>0</v>
      </c>
    </row>
    <row r="248" spans="1:31" x14ac:dyDescent="0.25">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1022</v>
      </c>
      <c r="H248" s="198" t="s">
        <v>60</v>
      </c>
      <c r="I248" s="190">
        <v>147</v>
      </c>
      <c r="J248" s="190" t="s">
        <v>1061</v>
      </c>
      <c r="K248" s="190" t="s">
        <v>116</v>
      </c>
      <c r="L248" s="191">
        <v>78.900000000000006</v>
      </c>
      <c r="M248" s="191" t="s">
        <v>1061</v>
      </c>
      <c r="N248" s="191" t="s">
        <v>117</v>
      </c>
      <c r="O248" s="190" t="s">
        <v>1024</v>
      </c>
      <c r="P248" s="192">
        <v>77.5</v>
      </c>
      <c r="Q248" s="192" t="s">
        <v>1062</v>
      </c>
      <c r="R248" s="192" t="s">
        <v>116</v>
      </c>
      <c r="S248" s="193">
        <v>27.8</v>
      </c>
      <c r="T248" s="193" t="s">
        <v>1062</v>
      </c>
      <c r="U248" s="193" t="s">
        <v>117</v>
      </c>
      <c r="V248" s="201" t="s">
        <v>1026</v>
      </c>
      <c r="W248" s="196"/>
      <c r="X248" s="196"/>
      <c r="Y248" s="196"/>
      <c r="Z248" s="197"/>
      <c r="AA248" s="197"/>
      <c r="AB248" s="197"/>
      <c r="AC248" s="200"/>
      <c r="AD248" s="202"/>
      <c r="AE248" s="174">
        <f>IF(ISNUMBER(VLOOKUP(A248,NotghiID!A:A,1,FALSE)),1,0)</f>
        <v>0</v>
      </c>
    </row>
    <row r="249" spans="1:31" x14ac:dyDescent="0.25">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1050</v>
      </c>
      <c r="K249" s="190" t="s">
        <v>1064</v>
      </c>
      <c r="L249" s="191"/>
      <c r="M249" s="191"/>
      <c r="N249" s="191"/>
      <c r="O249" s="190" t="s">
        <v>1027</v>
      </c>
      <c r="P249" s="192">
        <v>8.86</v>
      </c>
      <c r="Q249" s="192" t="s">
        <v>1053</v>
      </c>
      <c r="R249" s="192" t="s">
        <v>1064</v>
      </c>
      <c r="S249" s="193"/>
      <c r="T249" s="193"/>
      <c r="U249" s="193"/>
      <c r="V249" s="201" t="s">
        <v>1026</v>
      </c>
      <c r="W249" s="196"/>
      <c r="X249" s="196"/>
      <c r="Y249" s="196"/>
      <c r="Z249" s="197"/>
      <c r="AA249" s="197"/>
      <c r="AB249" s="197"/>
      <c r="AC249" s="200"/>
      <c r="AD249" s="202"/>
      <c r="AE249" s="174">
        <f>IF(ISNUMBER(VLOOKUP(A249,NotghiID!A:A,1,FALSE)),1,0)</f>
        <v>0</v>
      </c>
    </row>
    <row r="250" spans="1:31" ht="14.25"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1022</v>
      </c>
      <c r="H250" s="198" t="s">
        <v>60</v>
      </c>
      <c r="I250" s="190">
        <v>248.84</v>
      </c>
      <c r="J250" s="190" t="s">
        <v>1023</v>
      </c>
      <c r="K250" s="190" t="s">
        <v>116</v>
      </c>
      <c r="L250" s="191">
        <v>24.41</v>
      </c>
      <c r="M250" s="191" t="s">
        <v>1023</v>
      </c>
      <c r="N250" s="191" t="s">
        <v>1033</v>
      </c>
      <c r="O250" s="190" t="s">
        <v>1024</v>
      </c>
      <c r="P250" s="192">
        <v>76.89</v>
      </c>
      <c r="Q250" s="192" t="s">
        <v>1025</v>
      </c>
      <c r="R250" s="192" t="s">
        <v>116</v>
      </c>
      <c r="S250" s="193">
        <v>9.25</v>
      </c>
      <c r="T250" s="193" t="s">
        <v>1025</v>
      </c>
      <c r="U250" s="193" t="s">
        <v>1033</v>
      </c>
      <c r="V250" s="201" t="s">
        <v>1026</v>
      </c>
      <c r="W250" s="196"/>
      <c r="X250" s="196"/>
      <c r="Y250" s="196"/>
      <c r="Z250" s="197"/>
      <c r="AA250" s="197"/>
      <c r="AB250" s="197"/>
      <c r="AC250" s="200"/>
      <c r="AD250" s="202"/>
      <c r="AE250" s="174">
        <f>IF(ISNUMBER(VLOOKUP(A250,NotghiID!A:A,1,FALSE)),1,0)</f>
        <v>0</v>
      </c>
    </row>
    <row r="251" spans="1:31" ht="14.25"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1022</v>
      </c>
      <c r="H251" s="198" t="s">
        <v>60</v>
      </c>
      <c r="I251" s="190">
        <v>888.75</v>
      </c>
      <c r="J251" s="190" t="s">
        <v>1023</v>
      </c>
      <c r="K251" s="190" t="s">
        <v>116</v>
      </c>
      <c r="L251" s="191">
        <v>94.13</v>
      </c>
      <c r="M251" s="191" t="s">
        <v>1023</v>
      </c>
      <c r="N251" s="191" t="s">
        <v>1033</v>
      </c>
      <c r="O251" s="190" t="s">
        <v>1024</v>
      </c>
      <c r="P251" s="192">
        <v>187.61</v>
      </c>
      <c r="Q251" s="192" t="s">
        <v>1025</v>
      </c>
      <c r="R251" s="192" t="s">
        <v>116</v>
      </c>
      <c r="S251" s="193">
        <v>29.15</v>
      </c>
      <c r="T251" s="193" t="s">
        <v>1025</v>
      </c>
      <c r="U251" s="193" t="s">
        <v>1033</v>
      </c>
      <c r="V251" s="201" t="s">
        <v>1026</v>
      </c>
      <c r="W251" s="196"/>
      <c r="X251" s="196"/>
      <c r="Y251" s="196"/>
      <c r="Z251" s="197"/>
      <c r="AA251" s="197"/>
      <c r="AB251" s="197"/>
      <c r="AC251" s="200"/>
      <c r="AD251" s="202"/>
      <c r="AE251" s="174">
        <f>IF(ISNUMBER(VLOOKUP(A251,NotghiID!A:A,1,FALSE)),1,0)</f>
        <v>0</v>
      </c>
    </row>
    <row r="252" spans="1:31" ht="14.25"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1022</v>
      </c>
      <c r="H252" s="198" t="s">
        <v>60</v>
      </c>
      <c r="I252" s="190">
        <v>173.77</v>
      </c>
      <c r="J252" s="190" t="s">
        <v>1023</v>
      </c>
      <c r="K252" s="190" t="s">
        <v>116</v>
      </c>
      <c r="L252" s="191">
        <v>24.66</v>
      </c>
      <c r="M252" s="191" t="s">
        <v>1023</v>
      </c>
      <c r="N252" s="191" t="s">
        <v>1033</v>
      </c>
      <c r="O252" s="190" t="s">
        <v>1024</v>
      </c>
      <c r="P252" s="192">
        <v>67.23</v>
      </c>
      <c r="Q252" s="192" t="s">
        <v>1025</v>
      </c>
      <c r="R252" s="192" t="s">
        <v>116</v>
      </c>
      <c r="S252" s="193">
        <v>11.39</v>
      </c>
      <c r="T252" s="193" t="s">
        <v>1025</v>
      </c>
      <c r="U252" s="193" t="s">
        <v>1033</v>
      </c>
      <c r="V252" s="201" t="s">
        <v>1026</v>
      </c>
      <c r="W252" s="196"/>
      <c r="X252" s="196"/>
      <c r="Y252" s="196"/>
      <c r="Z252" s="197"/>
      <c r="AA252" s="197"/>
      <c r="AB252" s="197"/>
      <c r="AC252" s="200"/>
      <c r="AD252" s="202"/>
      <c r="AE252" s="174">
        <f>IF(ISNUMBER(VLOOKUP(A252,NotghiID!A:A,1,FALSE)),1,0)</f>
        <v>0</v>
      </c>
    </row>
    <row r="253" spans="1:31" ht="14.25"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1022</v>
      </c>
      <c r="H253" s="198" t="s">
        <v>60</v>
      </c>
      <c r="I253" s="190">
        <v>662.71</v>
      </c>
      <c r="J253" s="190" t="s">
        <v>1023</v>
      </c>
      <c r="K253" s="190" t="s">
        <v>116</v>
      </c>
      <c r="L253" s="191">
        <v>76.52</v>
      </c>
      <c r="M253" s="191" t="s">
        <v>1023</v>
      </c>
      <c r="N253" s="191" t="s">
        <v>1033</v>
      </c>
      <c r="O253" s="190" t="s">
        <v>1024</v>
      </c>
      <c r="P253" s="192">
        <v>182.29</v>
      </c>
      <c r="Q253" s="192" t="s">
        <v>1025</v>
      </c>
      <c r="R253" s="192" t="s">
        <v>116</v>
      </c>
      <c r="S253" s="193">
        <v>182.29</v>
      </c>
      <c r="T253" s="193" t="s">
        <v>1025</v>
      </c>
      <c r="U253" s="193" t="s">
        <v>1033</v>
      </c>
      <c r="V253" s="201" t="s">
        <v>1026</v>
      </c>
      <c r="W253" s="196"/>
      <c r="X253" s="196"/>
      <c r="Y253" s="196"/>
      <c r="Z253" s="197"/>
      <c r="AA253" s="197"/>
      <c r="AB253" s="197"/>
      <c r="AC253" s="200"/>
      <c r="AD253" s="202"/>
      <c r="AE253" s="174">
        <f>IF(ISNUMBER(VLOOKUP(A253,NotghiID!A:A,1,FALSE)),1,0)</f>
        <v>0</v>
      </c>
    </row>
    <row r="254" spans="1:31" ht="14.25"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1022</v>
      </c>
      <c r="H254" s="198" t="s">
        <v>60</v>
      </c>
      <c r="I254" s="190">
        <v>28.4</v>
      </c>
      <c r="J254" s="190" t="s">
        <v>1023</v>
      </c>
      <c r="K254" s="190" t="s">
        <v>116</v>
      </c>
      <c r="L254" s="191">
        <v>4</v>
      </c>
      <c r="M254" s="191" t="s">
        <v>1023</v>
      </c>
      <c r="N254" s="191" t="s">
        <v>117</v>
      </c>
      <c r="O254" s="190" t="s">
        <v>1024</v>
      </c>
      <c r="P254" s="192">
        <v>50.2</v>
      </c>
      <c r="Q254" s="192" t="s">
        <v>1025</v>
      </c>
      <c r="R254" s="192" t="s">
        <v>116</v>
      </c>
      <c r="S254" s="193">
        <v>11.9</v>
      </c>
      <c r="T254" s="193" t="s">
        <v>1025</v>
      </c>
      <c r="U254" s="193" t="s">
        <v>117</v>
      </c>
      <c r="V254" s="201" t="s">
        <v>1026</v>
      </c>
      <c r="W254" s="196">
        <v>8.3000000000000007</v>
      </c>
      <c r="X254" s="196" t="s">
        <v>1070</v>
      </c>
      <c r="Y254" s="196" t="s">
        <v>389</v>
      </c>
      <c r="Z254" s="197">
        <v>1.6</v>
      </c>
      <c r="AA254" s="197" t="s">
        <v>1070</v>
      </c>
      <c r="AB254" s="197" t="s">
        <v>117</v>
      </c>
      <c r="AC254" s="200" t="s">
        <v>1087</v>
      </c>
      <c r="AD254" s="202"/>
      <c r="AE254" s="174">
        <f>IF(ISNUMBER(VLOOKUP(A254,NotghiID!A:A,1,FALSE)),1,0)</f>
        <v>0</v>
      </c>
    </row>
    <row r="255" spans="1:31" ht="14.25"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1023</v>
      </c>
      <c r="K255" s="190" t="s">
        <v>116</v>
      </c>
      <c r="L255" s="191">
        <v>2.7</v>
      </c>
      <c r="M255" s="191" t="s">
        <v>1023</v>
      </c>
      <c r="N255" s="191" t="s">
        <v>117</v>
      </c>
      <c r="O255" s="190" t="s">
        <v>1024</v>
      </c>
      <c r="P255" s="192">
        <v>50.7</v>
      </c>
      <c r="Q255" s="192" t="s">
        <v>1025</v>
      </c>
      <c r="R255" s="192" t="s">
        <v>116</v>
      </c>
      <c r="S255" s="193">
        <v>17.7</v>
      </c>
      <c r="T255" s="193" t="s">
        <v>1025</v>
      </c>
      <c r="U255" s="193" t="s">
        <v>117</v>
      </c>
      <c r="V255" s="201" t="s">
        <v>1026</v>
      </c>
      <c r="W255" s="196">
        <v>16</v>
      </c>
      <c r="X255" s="196" t="s">
        <v>1070</v>
      </c>
      <c r="Y255" s="196" t="s">
        <v>389</v>
      </c>
      <c r="Z255" s="197">
        <v>2.2999999999999998</v>
      </c>
      <c r="AA255" s="197" t="s">
        <v>1070</v>
      </c>
      <c r="AB255" s="197" t="s">
        <v>117</v>
      </c>
      <c r="AC255" s="200" t="s">
        <v>1087</v>
      </c>
      <c r="AD255" s="202"/>
      <c r="AE255" s="174">
        <f>IF(ISNUMBER(VLOOKUP(A255,NotghiID!A:A,1,FALSE)),1,0)</f>
        <v>0</v>
      </c>
    </row>
    <row r="256" spans="1:31" ht="14.25"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1022</v>
      </c>
      <c r="H256" s="198" t="s">
        <v>60</v>
      </c>
      <c r="I256" s="190">
        <v>35.5</v>
      </c>
      <c r="J256" s="190" t="s">
        <v>1023</v>
      </c>
      <c r="K256" s="190" t="s">
        <v>116</v>
      </c>
      <c r="L256" s="191">
        <v>17.399999999999999</v>
      </c>
      <c r="M256" s="191" t="s">
        <v>1023</v>
      </c>
      <c r="N256" s="191" t="s">
        <v>117</v>
      </c>
      <c r="O256" s="190" t="s">
        <v>1024</v>
      </c>
      <c r="P256" s="192">
        <v>51.2</v>
      </c>
      <c r="Q256" s="192" t="s">
        <v>1025</v>
      </c>
      <c r="R256" s="192" t="s">
        <v>116</v>
      </c>
      <c r="S256" s="193">
        <v>35.4</v>
      </c>
      <c r="T256" s="193" t="s">
        <v>1025</v>
      </c>
      <c r="U256" s="193" t="s">
        <v>117</v>
      </c>
      <c r="V256" s="201" t="s">
        <v>1026</v>
      </c>
      <c r="W256" s="196">
        <v>7.6</v>
      </c>
      <c r="X256" s="196" t="s">
        <v>1070</v>
      </c>
      <c r="Y256" s="196" t="s">
        <v>389</v>
      </c>
      <c r="Z256" s="197">
        <v>7.6</v>
      </c>
      <c r="AA256" s="197" t="s">
        <v>1070</v>
      </c>
      <c r="AB256" s="197" t="s">
        <v>117</v>
      </c>
      <c r="AC256" s="200" t="s">
        <v>1087</v>
      </c>
      <c r="AD256" s="202"/>
      <c r="AE256" s="174">
        <f>IF(ISNUMBER(VLOOKUP(A256,NotghiID!A:A,1,FALSE)),1,0)</f>
        <v>0</v>
      </c>
    </row>
    <row r="257" spans="1:31" ht="14.25"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1022</v>
      </c>
      <c r="H257" s="198" t="s">
        <v>60</v>
      </c>
      <c r="I257" s="190">
        <v>64.8</v>
      </c>
      <c r="J257" s="190" t="s">
        <v>1023</v>
      </c>
      <c r="K257" s="190" t="s">
        <v>116</v>
      </c>
      <c r="L257" s="191">
        <v>26.6</v>
      </c>
      <c r="M257" s="191" t="s">
        <v>1023</v>
      </c>
      <c r="N257" s="191" t="s">
        <v>117</v>
      </c>
      <c r="O257" s="190" t="s">
        <v>1024</v>
      </c>
      <c r="P257" s="192">
        <v>90.2</v>
      </c>
      <c r="Q257" s="192" t="s">
        <v>1025</v>
      </c>
      <c r="R257" s="192" t="s">
        <v>116</v>
      </c>
      <c r="S257" s="193">
        <v>22.2</v>
      </c>
      <c r="T257" s="193" t="s">
        <v>1025</v>
      </c>
      <c r="U257" s="193" t="s">
        <v>117</v>
      </c>
      <c r="V257" s="201" t="s">
        <v>1026</v>
      </c>
      <c r="W257" s="196">
        <v>4.3899999999999997</v>
      </c>
      <c r="X257" s="196" t="s">
        <v>1070</v>
      </c>
      <c r="Y257" s="196" t="s">
        <v>389</v>
      </c>
      <c r="Z257" s="197">
        <v>1.48</v>
      </c>
      <c r="AA257" s="197" t="s">
        <v>1070</v>
      </c>
      <c r="AB257" s="197" t="s">
        <v>117</v>
      </c>
      <c r="AC257" s="200" t="s">
        <v>1087</v>
      </c>
      <c r="AD257" s="202"/>
      <c r="AE257" s="174">
        <f>IF(ISNUMBER(VLOOKUP(A257,NotghiID!A:A,1,FALSE)),1,0)</f>
        <v>0</v>
      </c>
    </row>
    <row r="258" spans="1:31" ht="14.25"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1023</v>
      </c>
      <c r="K258" s="190" t="s">
        <v>116</v>
      </c>
      <c r="L258" s="191">
        <v>6.5</v>
      </c>
      <c r="M258" s="191" t="s">
        <v>1023</v>
      </c>
      <c r="N258" s="191" t="s">
        <v>117</v>
      </c>
      <c r="O258" s="190" t="s">
        <v>1024</v>
      </c>
      <c r="P258" s="192">
        <v>90.5</v>
      </c>
      <c r="Q258" s="192" t="s">
        <v>1025</v>
      </c>
      <c r="R258" s="192" t="s">
        <v>116</v>
      </c>
      <c r="S258" s="193">
        <v>25.5</v>
      </c>
      <c r="T258" s="193" t="s">
        <v>1025</v>
      </c>
      <c r="U258" s="193" t="s">
        <v>117</v>
      </c>
      <c r="V258" s="201" t="s">
        <v>1026</v>
      </c>
      <c r="W258" s="196">
        <v>10.8</v>
      </c>
      <c r="X258" s="196" t="s">
        <v>1070</v>
      </c>
      <c r="Y258" s="196" t="s">
        <v>389</v>
      </c>
      <c r="Z258" s="197">
        <v>2.1</v>
      </c>
      <c r="AA258" s="197" t="s">
        <v>1070</v>
      </c>
      <c r="AB258" s="197" t="s">
        <v>117</v>
      </c>
      <c r="AC258" s="200" t="s">
        <v>1087</v>
      </c>
      <c r="AD258" s="202"/>
      <c r="AE258" s="174">
        <f>IF(ISNUMBER(VLOOKUP(A258,NotghiID!A:A,1,FALSE)),1,0)</f>
        <v>0</v>
      </c>
    </row>
    <row r="259" spans="1:31" ht="14.25"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1022</v>
      </c>
      <c r="H259" s="198" t="s">
        <v>60</v>
      </c>
      <c r="I259" s="190">
        <v>68.3</v>
      </c>
      <c r="J259" s="190" t="s">
        <v>1023</v>
      </c>
      <c r="K259" s="190" t="s">
        <v>116</v>
      </c>
      <c r="L259" s="191">
        <v>19.899999999999999</v>
      </c>
      <c r="M259" s="191" t="s">
        <v>1023</v>
      </c>
      <c r="N259" s="191" t="s">
        <v>117</v>
      </c>
      <c r="O259" s="190" t="s">
        <v>1024</v>
      </c>
      <c r="P259" s="192">
        <v>93.7</v>
      </c>
      <c r="Q259" s="192" t="s">
        <v>1025</v>
      </c>
      <c r="R259" s="192" t="s">
        <v>116</v>
      </c>
      <c r="S259" s="193">
        <v>19.7</v>
      </c>
      <c r="T259" s="193" t="s">
        <v>1025</v>
      </c>
      <c r="U259" s="193" t="s">
        <v>117</v>
      </c>
      <c r="V259" s="201" t="s">
        <v>1026</v>
      </c>
      <c r="W259" s="196">
        <v>4.0199999999999996</v>
      </c>
      <c r="X259" s="196" t="s">
        <v>1070</v>
      </c>
      <c r="Y259" s="196" t="s">
        <v>389</v>
      </c>
      <c r="Z259" s="197">
        <v>1.34</v>
      </c>
      <c r="AA259" s="197" t="s">
        <v>1070</v>
      </c>
      <c r="AB259" s="197" t="s">
        <v>117</v>
      </c>
      <c r="AC259" s="200" t="s">
        <v>1087</v>
      </c>
      <c r="AD259" s="202"/>
      <c r="AE259" s="174">
        <f>IF(ISNUMBER(VLOOKUP(A259,NotghiID!A:A,1,FALSE)),1,0)</f>
        <v>0</v>
      </c>
    </row>
    <row r="260" spans="1:31" ht="14.25"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1022</v>
      </c>
      <c r="H260" s="198" t="s">
        <v>60</v>
      </c>
      <c r="I260" s="190">
        <v>20.9</v>
      </c>
      <c r="J260" s="190" t="s">
        <v>1023</v>
      </c>
      <c r="K260" s="190" t="s">
        <v>116</v>
      </c>
      <c r="L260" s="191">
        <v>4.2</v>
      </c>
      <c r="M260" s="191" t="s">
        <v>1023</v>
      </c>
      <c r="N260" s="191" t="s">
        <v>117</v>
      </c>
      <c r="O260" s="190" t="s">
        <v>1024</v>
      </c>
      <c r="P260" s="192">
        <v>9.1</v>
      </c>
      <c r="Q260" s="192" t="s">
        <v>1025</v>
      </c>
      <c r="R260" s="192" t="s">
        <v>116</v>
      </c>
      <c r="S260" s="193">
        <v>2.4</v>
      </c>
      <c r="T260" s="193" t="s">
        <v>1025</v>
      </c>
      <c r="U260" s="193" t="s">
        <v>117</v>
      </c>
      <c r="V260" s="201" t="s">
        <v>1026</v>
      </c>
      <c r="W260" s="196">
        <v>35.4</v>
      </c>
      <c r="X260" s="196" t="s">
        <v>1070</v>
      </c>
      <c r="Y260" s="196" t="s">
        <v>389</v>
      </c>
      <c r="Z260" s="197">
        <v>13.7</v>
      </c>
      <c r="AA260" s="197" t="s">
        <v>1070</v>
      </c>
      <c r="AB260" s="197" t="s">
        <v>117</v>
      </c>
      <c r="AC260" s="200" t="s">
        <v>1032</v>
      </c>
      <c r="AD260" s="202"/>
      <c r="AE260" s="174">
        <f>IF(ISNUMBER(VLOOKUP(A260,NotghiID!A:A,1,FALSE)),1,0)</f>
        <v>0</v>
      </c>
    </row>
    <row r="261" spans="1:31" ht="14.25"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1022</v>
      </c>
      <c r="H261" s="198" t="s">
        <v>60</v>
      </c>
      <c r="I261" s="190">
        <v>1.1000000000000001</v>
      </c>
      <c r="J261" s="190" t="s">
        <v>1023</v>
      </c>
      <c r="K261" s="190" t="s">
        <v>116</v>
      </c>
      <c r="L261" s="191">
        <v>0.5</v>
      </c>
      <c r="M261" s="191" t="s">
        <v>1023</v>
      </c>
      <c r="N261" s="191" t="s">
        <v>117</v>
      </c>
      <c r="O261" s="190" t="s">
        <v>1024</v>
      </c>
      <c r="P261" s="192">
        <v>1</v>
      </c>
      <c r="Q261" s="192" t="s">
        <v>1025</v>
      </c>
      <c r="R261" s="192" t="s">
        <v>116</v>
      </c>
      <c r="S261" s="193">
        <v>0.6</v>
      </c>
      <c r="T261" s="193" t="s">
        <v>1025</v>
      </c>
      <c r="U261" s="193" t="s">
        <v>117</v>
      </c>
      <c r="V261" s="201" t="s">
        <v>1026</v>
      </c>
      <c r="W261" s="196">
        <v>735</v>
      </c>
      <c r="X261" s="196" t="s">
        <v>1070</v>
      </c>
      <c r="Y261" s="196" t="s">
        <v>389</v>
      </c>
      <c r="Z261" s="197">
        <v>424</v>
      </c>
      <c r="AA261" s="197" t="s">
        <v>1070</v>
      </c>
      <c r="AB261" s="197" t="s">
        <v>117</v>
      </c>
      <c r="AC261" s="200" t="s">
        <v>1032</v>
      </c>
      <c r="AD261" s="202"/>
      <c r="AE261" s="174">
        <f>IF(ISNUMBER(VLOOKUP(A261,NotghiID!A:A,1,FALSE)),1,0)</f>
        <v>0</v>
      </c>
    </row>
    <row r="262" spans="1:31" ht="14.25"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1022</v>
      </c>
      <c r="H262" s="198" t="s">
        <v>60</v>
      </c>
      <c r="I262" s="190">
        <v>103</v>
      </c>
      <c r="J262" s="190" t="s">
        <v>1023</v>
      </c>
      <c r="K262" s="190" t="s">
        <v>116</v>
      </c>
      <c r="L262" s="191">
        <v>30</v>
      </c>
      <c r="M262" s="191" t="s">
        <v>1023</v>
      </c>
      <c r="N262" s="191" t="s">
        <v>117</v>
      </c>
      <c r="O262" s="190" t="s">
        <v>1024</v>
      </c>
      <c r="P262" s="192">
        <v>45</v>
      </c>
      <c r="Q262" s="192" t="s">
        <v>1025</v>
      </c>
      <c r="R262" s="192" t="s">
        <v>116</v>
      </c>
      <c r="S262" s="193">
        <v>14.5</v>
      </c>
      <c r="T262" s="193" t="s">
        <v>1025</v>
      </c>
      <c r="U262" s="193" t="s">
        <v>117</v>
      </c>
      <c r="V262" s="201" t="s">
        <v>1026</v>
      </c>
      <c r="W262" s="196">
        <v>10.6</v>
      </c>
      <c r="X262" s="196" t="s">
        <v>1070</v>
      </c>
      <c r="Y262" s="196" t="s">
        <v>389</v>
      </c>
      <c r="Z262" s="197">
        <v>30</v>
      </c>
      <c r="AA262" s="197" t="s">
        <v>1070</v>
      </c>
      <c r="AB262" s="197" t="s">
        <v>117</v>
      </c>
      <c r="AC262" s="200" t="s">
        <v>1032</v>
      </c>
      <c r="AD262" s="202"/>
      <c r="AE262" s="174">
        <f>IF(ISNUMBER(VLOOKUP(A262,NotghiID!A:A,1,FALSE)),1,0)</f>
        <v>0</v>
      </c>
    </row>
    <row r="263" spans="1:31" ht="14.25"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1022</v>
      </c>
      <c r="H263" s="198" t="s">
        <v>60</v>
      </c>
      <c r="I263" s="190">
        <v>4.7</v>
      </c>
      <c r="J263" s="190" t="s">
        <v>1023</v>
      </c>
      <c r="K263" s="190" t="s">
        <v>116</v>
      </c>
      <c r="L263" s="191">
        <v>4.5999999999999996</v>
      </c>
      <c r="M263" s="191" t="s">
        <v>1023</v>
      </c>
      <c r="N263" s="191" t="s">
        <v>117</v>
      </c>
      <c r="O263" s="190" t="s">
        <v>1024</v>
      </c>
      <c r="P263" s="192">
        <v>5</v>
      </c>
      <c r="Q263" s="192" t="s">
        <v>1025</v>
      </c>
      <c r="R263" s="192" t="s">
        <v>116</v>
      </c>
      <c r="S263" s="193">
        <v>3.6</v>
      </c>
      <c r="T263" s="193" t="s">
        <v>1025</v>
      </c>
      <c r="U263" s="193" t="s">
        <v>117</v>
      </c>
      <c r="V263" s="201" t="s">
        <v>1026</v>
      </c>
      <c r="W263" s="196">
        <v>339</v>
      </c>
      <c r="X263" s="196" t="s">
        <v>1070</v>
      </c>
      <c r="Y263" s="196" t="s">
        <v>389</v>
      </c>
      <c r="Z263" s="197">
        <v>4.5999999999999996</v>
      </c>
      <c r="AA263" s="197" t="s">
        <v>1070</v>
      </c>
      <c r="AB263" s="197" t="s">
        <v>117</v>
      </c>
      <c r="AC263" s="200" t="s">
        <v>1032</v>
      </c>
      <c r="AD263" s="202"/>
      <c r="AE263" s="174">
        <f>IF(ISNUMBER(VLOOKUP(A263,NotghiID!A:A,1,FALSE)),1,0)</f>
        <v>0</v>
      </c>
    </row>
    <row r="264" spans="1:31" ht="14.25"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1022</v>
      </c>
      <c r="H264" s="198" t="s">
        <v>60</v>
      </c>
      <c r="I264" s="190">
        <v>22.8</v>
      </c>
      <c r="J264" s="190" t="s">
        <v>1023</v>
      </c>
      <c r="K264" s="190" t="s">
        <v>116</v>
      </c>
      <c r="L264" s="191">
        <v>9.1999999999999993</v>
      </c>
      <c r="M264" s="191" t="s">
        <v>1023</v>
      </c>
      <c r="N264" s="191" t="s">
        <v>117</v>
      </c>
      <c r="O264" s="190" t="s">
        <v>1024</v>
      </c>
      <c r="P264" s="192">
        <v>10.3</v>
      </c>
      <c r="Q264" s="192" t="s">
        <v>1025</v>
      </c>
      <c r="R264" s="192" t="s">
        <v>116</v>
      </c>
      <c r="S264" s="193">
        <v>4.4000000000000004</v>
      </c>
      <c r="T264" s="193" t="s">
        <v>1025</v>
      </c>
      <c r="U264" s="193" t="s">
        <v>117</v>
      </c>
      <c r="V264" s="201" t="s">
        <v>1026</v>
      </c>
      <c r="W264" s="196">
        <v>34</v>
      </c>
      <c r="X264" s="196" t="s">
        <v>1070</v>
      </c>
      <c r="Y264" s="196" t="s">
        <v>389</v>
      </c>
      <c r="Z264" s="197">
        <v>12.5</v>
      </c>
      <c r="AA264" s="197" t="s">
        <v>1070</v>
      </c>
      <c r="AB264" s="197" t="s">
        <v>117</v>
      </c>
      <c r="AC264" s="200" t="s">
        <v>1032</v>
      </c>
      <c r="AD264" s="202"/>
      <c r="AE264" s="174">
        <f>IF(ISNUMBER(VLOOKUP(A264,NotghiID!A:A,1,FALSE)),1,0)</f>
        <v>0</v>
      </c>
    </row>
    <row r="265" spans="1:31" ht="14.25"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1022</v>
      </c>
      <c r="H265" s="198" t="s">
        <v>60</v>
      </c>
      <c r="I265" s="190">
        <v>39.5</v>
      </c>
      <c r="J265" s="190" t="s">
        <v>1023</v>
      </c>
      <c r="K265" s="190" t="s">
        <v>116</v>
      </c>
      <c r="L265" s="191">
        <v>6.4</v>
      </c>
      <c r="M265" s="191" t="s">
        <v>1023</v>
      </c>
      <c r="N265" s="191" t="s">
        <v>117</v>
      </c>
      <c r="O265" s="190" t="s">
        <v>1024</v>
      </c>
      <c r="P265" s="192">
        <v>15.6</v>
      </c>
      <c r="Q265" s="192" t="s">
        <v>1025</v>
      </c>
      <c r="R265" s="192" t="s">
        <v>116</v>
      </c>
      <c r="S265" s="193">
        <v>4.2</v>
      </c>
      <c r="T265" s="193" t="s">
        <v>1025</v>
      </c>
      <c r="U265" s="193" t="s">
        <v>117</v>
      </c>
      <c r="V265" s="201" t="s">
        <v>1026</v>
      </c>
      <c r="W265" s="196">
        <v>17.899999999999999</v>
      </c>
      <c r="X265" s="196" t="s">
        <v>1070</v>
      </c>
      <c r="Y265" s="196" t="s">
        <v>389</v>
      </c>
      <c r="Z265" s="197">
        <v>3.3</v>
      </c>
      <c r="AA265" s="197" t="s">
        <v>1070</v>
      </c>
      <c r="AB265" s="197" t="s">
        <v>117</v>
      </c>
      <c r="AC265" s="200" t="s">
        <v>1032</v>
      </c>
      <c r="AD265" s="202"/>
      <c r="AE265" s="174">
        <f>IF(ISNUMBER(VLOOKUP(A265,NotghiID!A:A,1,FALSE)),1,0)</f>
        <v>0</v>
      </c>
    </row>
    <row r="266" spans="1:31" ht="14.25"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1022</v>
      </c>
      <c r="H266" s="198" t="s">
        <v>60</v>
      </c>
      <c r="I266" s="190">
        <v>38</v>
      </c>
      <c r="J266" s="190" t="s">
        <v>1023</v>
      </c>
      <c r="K266" s="190" t="s">
        <v>116</v>
      </c>
      <c r="L266" s="191">
        <v>13.3</v>
      </c>
      <c r="M266" s="191" t="s">
        <v>1023</v>
      </c>
      <c r="N266" s="191" t="s">
        <v>117</v>
      </c>
      <c r="O266" s="190" t="s">
        <v>1024</v>
      </c>
      <c r="P266" s="192">
        <v>61.3</v>
      </c>
      <c r="Q266" s="192" t="s">
        <v>1025</v>
      </c>
      <c r="R266" s="192" t="s">
        <v>116</v>
      </c>
      <c r="S266" s="193">
        <v>9.8000000000000007</v>
      </c>
      <c r="T266" s="193" t="s">
        <v>1025</v>
      </c>
      <c r="U266" s="193" t="s">
        <v>117</v>
      </c>
      <c r="V266" s="201" t="s">
        <v>1026</v>
      </c>
      <c r="W266" s="196">
        <v>11.2</v>
      </c>
      <c r="X266" s="196" t="s">
        <v>1070</v>
      </c>
      <c r="Y266" s="196" t="s">
        <v>389</v>
      </c>
      <c r="Z266" s="197">
        <v>3.8</v>
      </c>
      <c r="AA266" s="197" t="s">
        <v>1070</v>
      </c>
      <c r="AB266" s="197" t="s">
        <v>117</v>
      </c>
      <c r="AC266" s="200" t="s">
        <v>1032</v>
      </c>
      <c r="AD266" s="202"/>
      <c r="AE266" s="174">
        <f>IF(ISNUMBER(VLOOKUP(A266,NotghiID!A:A,1,FALSE)),1,0)</f>
        <v>0</v>
      </c>
    </row>
    <row r="267" spans="1:31" ht="14.25"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1022</v>
      </c>
      <c r="H267" s="198" t="s">
        <v>60</v>
      </c>
      <c r="I267" s="190">
        <v>62.5</v>
      </c>
      <c r="J267" s="190" t="s">
        <v>1023</v>
      </c>
      <c r="K267" s="190" t="s">
        <v>116</v>
      </c>
      <c r="L267" s="191">
        <v>19.3</v>
      </c>
      <c r="M267" s="191" t="s">
        <v>1023</v>
      </c>
      <c r="N267" s="191" t="s">
        <v>117</v>
      </c>
      <c r="O267" s="190" t="s">
        <v>1024</v>
      </c>
      <c r="P267" s="192">
        <v>30.4</v>
      </c>
      <c r="Q267" s="192" t="s">
        <v>1025</v>
      </c>
      <c r="R267" s="192" t="s">
        <v>116</v>
      </c>
      <c r="S267" s="193">
        <v>6.9</v>
      </c>
      <c r="T267" s="193" t="s">
        <v>1025</v>
      </c>
      <c r="U267" s="193" t="s">
        <v>117</v>
      </c>
      <c r="V267" s="201" t="s">
        <v>1026</v>
      </c>
      <c r="W267" s="196">
        <v>6.7</v>
      </c>
      <c r="X267" s="196" t="s">
        <v>1070</v>
      </c>
      <c r="Y267" s="196" t="s">
        <v>389</v>
      </c>
      <c r="Z267" s="197">
        <v>2.5</v>
      </c>
      <c r="AA267" s="197" t="s">
        <v>1070</v>
      </c>
      <c r="AB267" s="197" t="s">
        <v>117</v>
      </c>
      <c r="AC267" s="200" t="s">
        <v>1032</v>
      </c>
      <c r="AD267" s="202"/>
      <c r="AE267" s="174">
        <f>IF(ISNUMBER(VLOOKUP(A267,NotghiID!A:A,1,FALSE)),1,0)</f>
        <v>0</v>
      </c>
    </row>
    <row r="268" spans="1:31" x14ac:dyDescent="0.25">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1022</v>
      </c>
      <c r="H268" s="198" t="s">
        <v>60</v>
      </c>
      <c r="I268" s="190">
        <v>10.199999999999999</v>
      </c>
      <c r="J268" s="190" t="s">
        <v>1088</v>
      </c>
      <c r="K268" s="190" t="s">
        <v>116</v>
      </c>
      <c r="L268" s="191">
        <v>0.8</v>
      </c>
      <c r="M268" s="191" t="s">
        <v>1088</v>
      </c>
      <c r="N268" s="191" t="s">
        <v>1033</v>
      </c>
      <c r="O268" s="190" t="s">
        <v>1024</v>
      </c>
      <c r="P268" s="192">
        <v>55</v>
      </c>
      <c r="Q268" s="192" t="s">
        <v>1025</v>
      </c>
      <c r="R268" s="192" t="s">
        <v>116</v>
      </c>
      <c r="S268" s="193">
        <v>4</v>
      </c>
      <c r="T268" s="193" t="s">
        <v>1089</v>
      </c>
      <c r="U268" s="193" t="s">
        <v>1033</v>
      </c>
      <c r="V268" s="201" t="s">
        <v>1026</v>
      </c>
      <c r="W268" s="196"/>
      <c r="X268" s="196"/>
      <c r="Y268" s="196"/>
      <c r="Z268" s="197"/>
      <c r="AA268" s="197"/>
      <c r="AB268" s="197"/>
      <c r="AC268" s="200"/>
      <c r="AD268" s="202"/>
      <c r="AE268" s="174">
        <f>IF(ISNUMBER(VLOOKUP(A268,NotghiID!A:A,1,FALSE)),1,0)</f>
        <v>1</v>
      </c>
    </row>
    <row r="269" spans="1:31" x14ac:dyDescent="0.25">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1022</v>
      </c>
      <c r="H269" s="198" t="s">
        <v>60</v>
      </c>
      <c r="I269" s="190">
        <v>0.42</v>
      </c>
      <c r="J269" s="190" t="s">
        <v>1088</v>
      </c>
      <c r="K269" s="190" t="s">
        <v>116</v>
      </c>
      <c r="L269" s="191">
        <v>0.05</v>
      </c>
      <c r="M269" s="191" t="s">
        <v>1088</v>
      </c>
      <c r="N269" s="191" t="s">
        <v>1033</v>
      </c>
      <c r="O269" s="190" t="s">
        <v>1024</v>
      </c>
      <c r="P269" s="192">
        <v>3.5</v>
      </c>
      <c r="Q269" s="192" t="s">
        <v>1025</v>
      </c>
      <c r="R269" s="192" t="s">
        <v>116</v>
      </c>
      <c r="S269" s="193">
        <v>0.7</v>
      </c>
      <c r="T269" s="193" t="s">
        <v>1089</v>
      </c>
      <c r="U269" s="193" t="s">
        <v>1033</v>
      </c>
      <c r="V269" s="201" t="s">
        <v>1026</v>
      </c>
      <c r="W269" s="196"/>
      <c r="X269" s="196"/>
      <c r="Y269" s="196"/>
      <c r="Z269" s="197"/>
      <c r="AA269" s="197"/>
      <c r="AB269" s="197"/>
      <c r="AC269" s="200"/>
      <c r="AD269" s="202"/>
      <c r="AE269" s="174">
        <f>IF(ISNUMBER(VLOOKUP(A269,NotghiID!A:A,1,FALSE)),1,0)</f>
        <v>1</v>
      </c>
    </row>
    <row r="270" spans="1:31" ht="14.25"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1023</v>
      </c>
      <c r="K270" s="190" t="s">
        <v>1090</v>
      </c>
      <c r="L270" s="191">
        <v>46</v>
      </c>
      <c r="M270" s="191" t="s">
        <v>517</v>
      </c>
      <c r="N270" s="191" t="s">
        <v>1086</v>
      </c>
      <c r="O270" s="190" t="s">
        <v>1027</v>
      </c>
      <c r="P270" s="192">
        <v>8057.6</v>
      </c>
      <c r="Q270" s="192" t="s">
        <v>1025</v>
      </c>
      <c r="R270" s="192" t="s">
        <v>1090</v>
      </c>
      <c r="S270" s="193">
        <v>45</v>
      </c>
      <c r="T270" s="193" t="s">
        <v>517</v>
      </c>
      <c r="U270" s="193" t="s">
        <v>1086</v>
      </c>
      <c r="V270" s="201" t="s">
        <v>1026</v>
      </c>
      <c r="W270" s="196"/>
      <c r="X270" s="196"/>
      <c r="Y270" s="196"/>
      <c r="Z270" s="197"/>
      <c r="AA270" s="197"/>
      <c r="AB270" s="197"/>
      <c r="AC270" s="200"/>
      <c r="AD270" s="202"/>
      <c r="AE270" s="174">
        <f>IF(ISNUMBER(VLOOKUP(A270,NotghiID!A:A,1,FALSE)),1,0)</f>
        <v>1</v>
      </c>
    </row>
    <row r="271" spans="1:31" ht="14.25"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1022</v>
      </c>
      <c r="H271" s="198" t="s">
        <v>60</v>
      </c>
      <c r="I271" s="190">
        <v>54.8</v>
      </c>
      <c r="J271" s="190" t="s">
        <v>1091</v>
      </c>
      <c r="K271" s="190" t="s">
        <v>116</v>
      </c>
      <c r="L271" s="191">
        <v>11.6</v>
      </c>
      <c r="M271" s="191" t="s">
        <v>1023</v>
      </c>
      <c r="N271" s="191" t="s">
        <v>117</v>
      </c>
      <c r="O271" s="190" t="s">
        <v>1051</v>
      </c>
      <c r="P271" s="192">
        <v>5.4</v>
      </c>
      <c r="Q271" s="192" t="s">
        <v>1089</v>
      </c>
      <c r="R271" s="192" t="s">
        <v>116</v>
      </c>
      <c r="S271" s="193">
        <v>1.9</v>
      </c>
      <c r="T271" s="193" t="s">
        <v>1025</v>
      </c>
      <c r="U271" s="193" t="s">
        <v>117</v>
      </c>
      <c r="V271" s="201" t="s">
        <v>1026</v>
      </c>
      <c r="W271" s="196">
        <v>159</v>
      </c>
      <c r="X271" s="196" t="s">
        <v>1042</v>
      </c>
      <c r="Y271" s="196" t="s">
        <v>389</v>
      </c>
      <c r="Z271" s="197">
        <v>30</v>
      </c>
      <c r="AA271" s="197" t="s">
        <v>1042</v>
      </c>
      <c r="AB271" s="197" t="s">
        <v>117</v>
      </c>
      <c r="AC271" s="200"/>
      <c r="AD271" s="202" t="s">
        <v>1092</v>
      </c>
      <c r="AE271" s="174">
        <f>IF(ISNUMBER(VLOOKUP(A271,NotghiID!A:A,1,FALSE)),1,0)</f>
        <v>1</v>
      </c>
    </row>
    <row r="272" spans="1:31" ht="14.25"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1022</v>
      </c>
      <c r="H272" s="198" t="s">
        <v>60</v>
      </c>
      <c r="I272" s="190">
        <v>38.200000000000003</v>
      </c>
      <c r="J272" s="190" t="s">
        <v>1091</v>
      </c>
      <c r="K272" s="190" t="s">
        <v>116</v>
      </c>
      <c r="L272" s="191">
        <v>12.4</v>
      </c>
      <c r="M272" s="191" t="s">
        <v>1023</v>
      </c>
      <c r="N272" s="191" t="s">
        <v>117</v>
      </c>
      <c r="O272" s="190" t="s">
        <v>1051</v>
      </c>
      <c r="P272" s="192">
        <v>2.6</v>
      </c>
      <c r="Q272" s="192" t="s">
        <v>1089</v>
      </c>
      <c r="R272" s="192" t="s">
        <v>116</v>
      </c>
      <c r="S272" s="193">
        <v>0.7</v>
      </c>
      <c r="T272" s="193" t="s">
        <v>1025</v>
      </c>
      <c r="U272" s="193" t="s">
        <v>117</v>
      </c>
      <c r="V272" s="201" t="s">
        <v>1026</v>
      </c>
      <c r="W272" s="196">
        <v>159</v>
      </c>
      <c r="X272" s="196" t="s">
        <v>1042</v>
      </c>
      <c r="Y272" s="196" t="s">
        <v>389</v>
      </c>
      <c r="Z272" s="197">
        <v>38</v>
      </c>
      <c r="AA272" s="197" t="s">
        <v>1042</v>
      </c>
      <c r="AB272" s="197" t="s">
        <v>117</v>
      </c>
      <c r="AC272" s="200"/>
      <c r="AD272" s="202" t="s">
        <v>1093</v>
      </c>
      <c r="AE272" s="174">
        <f>IF(ISNUMBER(VLOOKUP(A272,NotghiID!A:A,1,FALSE)),1,0)</f>
        <v>1</v>
      </c>
    </row>
    <row r="273" spans="1:31" ht="14.25"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1022</v>
      </c>
      <c r="H273" s="198" t="s">
        <v>60</v>
      </c>
      <c r="I273" s="190">
        <v>87.3</v>
      </c>
      <c r="J273" s="190" t="s">
        <v>1091</v>
      </c>
      <c r="K273" s="190" t="s">
        <v>116</v>
      </c>
      <c r="L273" s="191">
        <v>8.3000000000000007</v>
      </c>
      <c r="M273" s="191" t="s">
        <v>1023</v>
      </c>
      <c r="N273" s="191" t="s">
        <v>117</v>
      </c>
      <c r="O273" s="190" t="s">
        <v>1051</v>
      </c>
      <c r="P273" s="192">
        <v>24.7</v>
      </c>
      <c r="Q273" s="192" t="s">
        <v>1089</v>
      </c>
      <c r="R273" s="192" t="s">
        <v>116</v>
      </c>
      <c r="S273" s="193">
        <v>5.2</v>
      </c>
      <c r="T273" s="193" t="s">
        <v>1025</v>
      </c>
      <c r="U273" s="193" t="s">
        <v>117</v>
      </c>
      <c r="V273" s="201" t="s">
        <v>1026</v>
      </c>
      <c r="W273" s="196">
        <v>151</v>
      </c>
      <c r="X273" s="196" t="s">
        <v>1042</v>
      </c>
      <c r="Y273" s="196" t="s">
        <v>389</v>
      </c>
      <c r="Z273" s="197">
        <v>25</v>
      </c>
      <c r="AA273" s="197" t="s">
        <v>1042</v>
      </c>
      <c r="AB273" s="197" t="s">
        <v>117</v>
      </c>
      <c r="AC273" s="200"/>
      <c r="AD273" s="144" t="s">
        <v>1094</v>
      </c>
      <c r="AE273" s="174">
        <f>IF(ISNUMBER(VLOOKUP(A273,NotghiID!A:A,1,FALSE)),1,0)</f>
        <v>1</v>
      </c>
    </row>
    <row r="274" spans="1:31" ht="14.25"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1022</v>
      </c>
      <c r="H274" s="198" t="s">
        <v>60</v>
      </c>
      <c r="I274" s="190">
        <v>74.5</v>
      </c>
      <c r="J274" s="190" t="s">
        <v>1091</v>
      </c>
      <c r="K274" s="190" t="s">
        <v>116</v>
      </c>
      <c r="L274" s="191">
        <v>10.5</v>
      </c>
      <c r="M274" s="191" t="s">
        <v>1023</v>
      </c>
      <c r="N274" s="191" t="s">
        <v>117</v>
      </c>
      <c r="O274" s="190" t="s">
        <v>1051</v>
      </c>
      <c r="P274" s="192">
        <v>20.9</v>
      </c>
      <c r="Q274" s="192" t="s">
        <v>1089</v>
      </c>
      <c r="R274" s="192" t="s">
        <v>116</v>
      </c>
      <c r="S274" s="193">
        <v>1.8</v>
      </c>
      <c r="T274" s="193" t="s">
        <v>1025</v>
      </c>
      <c r="U274" s="193" t="s">
        <v>117</v>
      </c>
      <c r="V274" s="201" t="s">
        <v>1026</v>
      </c>
      <c r="W274" s="196">
        <v>147</v>
      </c>
      <c r="X274" s="196" t="s">
        <v>1042</v>
      </c>
      <c r="Y274" s="196" t="s">
        <v>389</v>
      </c>
      <c r="Z274" s="197">
        <v>18</v>
      </c>
      <c r="AA274" s="197" t="s">
        <v>1042</v>
      </c>
      <c r="AB274" s="197" t="s">
        <v>117</v>
      </c>
      <c r="AC274" s="200"/>
      <c r="AD274" s="144" t="s">
        <v>1095</v>
      </c>
      <c r="AE274" s="174">
        <f>IF(ISNUMBER(VLOOKUP(A274,NotghiID!A:A,1,FALSE)),1,0)</f>
        <v>1</v>
      </c>
    </row>
    <row r="275" spans="1:31" ht="14.25"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1022</v>
      </c>
      <c r="H275" s="198" t="s">
        <v>60</v>
      </c>
      <c r="I275" s="190">
        <v>63</v>
      </c>
      <c r="J275" s="190" t="s">
        <v>1057</v>
      </c>
      <c r="K275" s="190" t="s">
        <v>116</v>
      </c>
      <c r="L275" s="191">
        <v>39</v>
      </c>
      <c r="M275" s="191" t="s">
        <v>1057</v>
      </c>
      <c r="N275" s="191" t="s">
        <v>117</v>
      </c>
      <c r="O275" s="190" t="s">
        <v>1024</v>
      </c>
      <c r="P275" s="192"/>
      <c r="Q275" s="192"/>
      <c r="R275" s="192"/>
      <c r="S275" s="193"/>
      <c r="T275" s="193"/>
      <c r="U275" s="193"/>
      <c r="V275" s="201"/>
      <c r="W275" s="196">
        <v>122</v>
      </c>
      <c r="X275" s="196" t="s">
        <v>1060</v>
      </c>
      <c r="Y275" s="196" t="s">
        <v>389</v>
      </c>
      <c r="Z275" s="197">
        <v>49</v>
      </c>
      <c r="AA275" s="197" t="s">
        <v>1060</v>
      </c>
      <c r="AB275" s="197" t="s">
        <v>117</v>
      </c>
      <c r="AC275" s="200"/>
      <c r="AD275" s="202" t="s">
        <v>1096</v>
      </c>
      <c r="AE275" s="174">
        <f>IF(ISNUMBER(VLOOKUP(A275,NotghiID!A:A,1,FALSE)),1,0)</f>
        <v>1</v>
      </c>
    </row>
    <row r="276" spans="1:31" ht="14.25"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1022</v>
      </c>
      <c r="H276" s="198" t="s">
        <v>60</v>
      </c>
      <c r="I276" s="190">
        <v>114</v>
      </c>
      <c r="J276" s="190" t="s">
        <v>1057</v>
      </c>
      <c r="K276" s="190" t="s">
        <v>116</v>
      </c>
      <c r="L276" s="191">
        <v>41</v>
      </c>
      <c r="M276" s="191" t="s">
        <v>1057</v>
      </c>
      <c r="N276" s="191" t="s">
        <v>117</v>
      </c>
      <c r="O276" s="190" t="s">
        <v>1024</v>
      </c>
      <c r="P276" s="192"/>
      <c r="Q276" s="192"/>
      <c r="R276" s="192"/>
      <c r="S276" s="193"/>
      <c r="T276" s="193"/>
      <c r="U276" s="193"/>
      <c r="V276" s="201"/>
      <c r="W276" s="196">
        <v>61</v>
      </c>
      <c r="X276" s="196" t="s">
        <v>1060</v>
      </c>
      <c r="Y276" s="196" t="s">
        <v>389</v>
      </c>
      <c r="Z276" s="197">
        <v>28</v>
      </c>
      <c r="AA276" s="197" t="s">
        <v>1060</v>
      </c>
      <c r="AB276" s="197" t="s">
        <v>117</v>
      </c>
      <c r="AC276" s="200"/>
      <c r="AD276" s="202" t="s">
        <v>1096</v>
      </c>
      <c r="AE276" s="174">
        <f>IF(ISNUMBER(VLOOKUP(A276,NotghiID!A:A,1,FALSE)),1,0)</f>
        <v>1</v>
      </c>
    </row>
    <row r="277" spans="1:31" ht="14.25"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1022</v>
      </c>
      <c r="H277" s="198" t="s">
        <v>60</v>
      </c>
      <c r="I277" s="190">
        <v>256</v>
      </c>
      <c r="J277" s="190" t="s">
        <v>1057</v>
      </c>
      <c r="K277" s="190" t="s">
        <v>116</v>
      </c>
      <c r="L277" s="191">
        <v>75</v>
      </c>
      <c r="M277" s="191" t="s">
        <v>1057</v>
      </c>
      <c r="N277" s="191" t="s">
        <v>117</v>
      </c>
      <c r="O277" s="190" t="s">
        <v>1024</v>
      </c>
      <c r="P277" s="192"/>
      <c r="Q277" s="192"/>
      <c r="R277" s="192"/>
      <c r="S277" s="193"/>
      <c r="T277" s="193"/>
      <c r="U277" s="193"/>
      <c r="V277" s="201"/>
      <c r="W277" s="196">
        <v>26</v>
      </c>
      <c r="X277" s="196" t="s">
        <v>1060</v>
      </c>
      <c r="Y277" s="196" t="s">
        <v>389</v>
      </c>
      <c r="Z277" s="197">
        <v>9</v>
      </c>
      <c r="AA277" s="197" t="s">
        <v>1060</v>
      </c>
      <c r="AB277" s="197" t="s">
        <v>117</v>
      </c>
      <c r="AC277" s="200"/>
      <c r="AD277" s="202" t="s">
        <v>1096</v>
      </c>
      <c r="AE277" s="174">
        <f>IF(ISNUMBER(VLOOKUP(A277,NotghiID!A:A,1,FALSE)),1,0)</f>
        <v>1</v>
      </c>
    </row>
    <row r="278" spans="1:31" ht="14.25"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1022</v>
      </c>
      <c r="H278" s="198" t="s">
        <v>60</v>
      </c>
      <c r="I278" s="190">
        <v>289</v>
      </c>
      <c r="J278" s="190" t="s">
        <v>1057</v>
      </c>
      <c r="K278" s="190" t="s">
        <v>116</v>
      </c>
      <c r="L278" s="191">
        <v>57</v>
      </c>
      <c r="M278" s="191" t="s">
        <v>1057</v>
      </c>
      <c r="N278" s="191" t="s">
        <v>117</v>
      </c>
      <c r="O278" s="190" t="s">
        <v>1024</v>
      </c>
      <c r="P278" s="192"/>
      <c r="Q278" s="192"/>
      <c r="R278" s="192"/>
      <c r="S278" s="193"/>
      <c r="T278" s="193"/>
      <c r="U278" s="193"/>
      <c r="V278" s="201"/>
      <c r="W278" s="196">
        <v>22</v>
      </c>
      <c r="X278" s="196" t="s">
        <v>1060</v>
      </c>
      <c r="Y278" s="196" t="s">
        <v>389</v>
      </c>
      <c r="Z278" s="197">
        <v>4</v>
      </c>
      <c r="AA278" s="197" t="s">
        <v>1060</v>
      </c>
      <c r="AB278" s="197" t="s">
        <v>117</v>
      </c>
      <c r="AC278" s="200"/>
      <c r="AD278" s="202" t="s">
        <v>1096</v>
      </c>
      <c r="AE278" s="174">
        <f>IF(ISNUMBER(VLOOKUP(A278,NotghiID!A:A,1,FALSE)),1,0)</f>
        <v>1</v>
      </c>
    </row>
    <row r="279" spans="1:31" ht="14.25"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1022</v>
      </c>
      <c r="H279" s="147" t="s">
        <v>60</v>
      </c>
      <c r="I279" s="148">
        <v>79.599999999999994</v>
      </c>
      <c r="J279" s="190" t="s">
        <v>1023</v>
      </c>
      <c r="K279" s="148" t="s">
        <v>116</v>
      </c>
      <c r="L279" s="149">
        <v>23.2</v>
      </c>
      <c r="M279" s="149" t="s">
        <v>1023</v>
      </c>
      <c r="N279" s="149" t="s">
        <v>117</v>
      </c>
      <c r="O279" s="148" t="s">
        <v>1024</v>
      </c>
      <c r="P279" s="150">
        <v>30.6</v>
      </c>
      <c r="Q279" s="150" t="s">
        <v>1025</v>
      </c>
      <c r="R279" s="150" t="s">
        <v>116</v>
      </c>
      <c r="S279" s="151">
        <v>14.6</v>
      </c>
      <c r="T279" s="151" t="s">
        <v>1025</v>
      </c>
      <c r="U279" s="151" t="s">
        <v>117</v>
      </c>
      <c r="V279" s="152" t="s">
        <v>1026</v>
      </c>
      <c r="W279" s="153">
        <v>110.8</v>
      </c>
      <c r="X279" s="153" t="s">
        <v>1060</v>
      </c>
      <c r="Y279" s="153" t="s">
        <v>389</v>
      </c>
      <c r="Z279" s="154">
        <v>33.200000000000003</v>
      </c>
      <c r="AA279" s="154" t="s">
        <v>1060</v>
      </c>
      <c r="AB279" s="154" t="s">
        <v>117</v>
      </c>
      <c r="AC279" s="155" t="s">
        <v>1032</v>
      </c>
      <c r="AD279" s="202"/>
      <c r="AE279" s="174">
        <f>IF(ISNUMBER(VLOOKUP(A279,NotghiID!A:A,1,FALSE)),1,0)</f>
        <v>1</v>
      </c>
    </row>
    <row r="280" spans="1:31" ht="14.25"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1022</v>
      </c>
      <c r="H280" s="147" t="s">
        <v>60</v>
      </c>
      <c r="I280" s="148">
        <v>4.55</v>
      </c>
      <c r="J280" s="190" t="s">
        <v>1023</v>
      </c>
      <c r="K280" s="148" t="s">
        <v>116</v>
      </c>
      <c r="L280" s="149">
        <v>2.2400000000000002</v>
      </c>
      <c r="M280" s="149" t="s">
        <v>1023</v>
      </c>
      <c r="N280" s="149" t="s">
        <v>117</v>
      </c>
      <c r="O280" s="148" t="s">
        <v>1024</v>
      </c>
      <c r="P280" s="150">
        <v>3.7</v>
      </c>
      <c r="Q280" s="150" t="s">
        <v>1025</v>
      </c>
      <c r="R280" s="150" t="s">
        <v>116</v>
      </c>
      <c r="S280" s="151">
        <v>2.6</v>
      </c>
      <c r="T280" s="151" t="s">
        <v>1025</v>
      </c>
      <c r="U280" s="151" t="s">
        <v>117</v>
      </c>
      <c r="V280" s="152" t="s">
        <v>1026</v>
      </c>
      <c r="W280" s="153">
        <v>2256</v>
      </c>
      <c r="X280" s="153" t="s">
        <v>1060</v>
      </c>
      <c r="Y280" s="153" t="s">
        <v>389</v>
      </c>
      <c r="Z280" s="154">
        <v>1168</v>
      </c>
      <c r="AA280" s="154" t="s">
        <v>1060</v>
      </c>
      <c r="AB280" s="154" t="s">
        <v>117</v>
      </c>
      <c r="AC280" s="155" t="s">
        <v>1032</v>
      </c>
      <c r="AD280" s="202"/>
      <c r="AE280" s="174">
        <f>IF(ISNUMBER(VLOOKUP(A280,NotghiID!A:A,1,FALSE)),1,0)</f>
        <v>1</v>
      </c>
    </row>
    <row r="281" spans="1:31" ht="14.25"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1022</v>
      </c>
      <c r="H281" s="147" t="s">
        <v>60</v>
      </c>
      <c r="I281" s="148">
        <v>89.6</v>
      </c>
      <c r="J281" s="190" t="s">
        <v>1023</v>
      </c>
      <c r="K281" s="148" t="s">
        <v>116</v>
      </c>
      <c r="L281" s="149">
        <v>30.6</v>
      </c>
      <c r="M281" s="149" t="s">
        <v>1023</v>
      </c>
      <c r="N281" s="149" t="s">
        <v>117</v>
      </c>
      <c r="O281" s="148" t="s">
        <v>1024</v>
      </c>
      <c r="P281" s="150">
        <v>31.8</v>
      </c>
      <c r="Q281" s="150" t="s">
        <v>1025</v>
      </c>
      <c r="R281" s="150" t="s">
        <v>116</v>
      </c>
      <c r="S281" s="151">
        <v>11.6</v>
      </c>
      <c r="T281" s="151" t="s">
        <v>1025</v>
      </c>
      <c r="U281" s="151" t="s">
        <v>117</v>
      </c>
      <c r="V281" s="152" t="s">
        <v>1026</v>
      </c>
      <c r="W281" s="153">
        <v>99.3</v>
      </c>
      <c r="X281" s="153" t="s">
        <v>1060</v>
      </c>
      <c r="Y281" s="153" t="s">
        <v>389</v>
      </c>
      <c r="Z281" s="154">
        <v>25.2</v>
      </c>
      <c r="AA281" s="154" t="s">
        <v>1060</v>
      </c>
      <c r="AB281" s="154" t="s">
        <v>117</v>
      </c>
      <c r="AC281" s="155" t="s">
        <v>1032</v>
      </c>
      <c r="AD281" s="202"/>
      <c r="AE281" s="174">
        <f>IF(ISNUMBER(VLOOKUP(A281,NotghiID!A:A,1,FALSE)),1,0)</f>
        <v>1</v>
      </c>
    </row>
    <row r="282" spans="1:31" ht="14.25"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1022</v>
      </c>
      <c r="H282" s="147" t="s">
        <v>60</v>
      </c>
      <c r="I282" s="148">
        <v>752</v>
      </c>
      <c r="J282" s="190" t="s">
        <v>1023</v>
      </c>
      <c r="K282" s="148" t="s">
        <v>116</v>
      </c>
      <c r="L282" s="149">
        <v>398</v>
      </c>
      <c r="M282" s="149" t="s">
        <v>1023</v>
      </c>
      <c r="N282" s="149" t="s">
        <v>117</v>
      </c>
      <c r="O282" s="148" t="s">
        <v>1024</v>
      </c>
      <c r="P282" s="150">
        <v>120.7</v>
      </c>
      <c r="Q282" s="150" t="s">
        <v>1025</v>
      </c>
      <c r="R282" s="150" t="s">
        <v>116</v>
      </c>
      <c r="S282" s="151">
        <v>29.3</v>
      </c>
      <c r="T282" s="151" t="s">
        <v>1025</v>
      </c>
      <c r="U282" s="151" t="s">
        <v>117</v>
      </c>
      <c r="V282" s="152" t="s">
        <v>1026</v>
      </c>
      <c r="W282" s="153">
        <v>12.8</v>
      </c>
      <c r="X282" s="153" t="s">
        <v>1060</v>
      </c>
      <c r="Y282" s="153" t="s">
        <v>389</v>
      </c>
      <c r="Z282" s="154">
        <v>6.5</v>
      </c>
      <c r="AA282" s="154" t="s">
        <v>1060</v>
      </c>
      <c r="AB282" s="154" t="s">
        <v>117</v>
      </c>
      <c r="AC282" s="155" t="s">
        <v>1032</v>
      </c>
      <c r="AD282" s="202"/>
      <c r="AE282" s="174">
        <f>IF(ISNUMBER(VLOOKUP(A282,NotghiID!A:A,1,FALSE)),1,0)</f>
        <v>1</v>
      </c>
    </row>
    <row r="283" spans="1:31" ht="14.25"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1022</v>
      </c>
      <c r="H283" s="147" t="s">
        <v>60</v>
      </c>
      <c r="I283" s="148">
        <v>94.8</v>
      </c>
      <c r="J283" s="190" t="s">
        <v>1023</v>
      </c>
      <c r="K283" s="148" t="s">
        <v>116</v>
      </c>
      <c r="L283" s="149">
        <v>29.2</v>
      </c>
      <c r="M283" s="149" t="s">
        <v>1023</v>
      </c>
      <c r="N283" s="149" t="s">
        <v>117</v>
      </c>
      <c r="O283" s="148" t="s">
        <v>1024</v>
      </c>
      <c r="P283" s="150">
        <v>34.6</v>
      </c>
      <c r="Q283" s="150" t="s">
        <v>1025</v>
      </c>
      <c r="R283" s="150" t="s">
        <v>116</v>
      </c>
      <c r="S283" s="151">
        <v>15.5</v>
      </c>
      <c r="T283" s="151" t="s">
        <v>1025</v>
      </c>
      <c r="U283" s="151" t="s">
        <v>117</v>
      </c>
      <c r="V283" s="152" t="s">
        <v>1026</v>
      </c>
      <c r="W283" s="153">
        <v>93.3</v>
      </c>
      <c r="X283" s="153" t="s">
        <v>1060</v>
      </c>
      <c r="Y283" s="153" t="s">
        <v>389</v>
      </c>
      <c r="Z283" s="154">
        <v>32.6</v>
      </c>
      <c r="AA283" s="154" t="s">
        <v>1060</v>
      </c>
      <c r="AB283" s="154" t="s">
        <v>117</v>
      </c>
      <c r="AC283" s="155" t="s">
        <v>1032</v>
      </c>
      <c r="AD283" s="202"/>
      <c r="AE283" s="174">
        <f>IF(ISNUMBER(VLOOKUP(A283,NotghiID!A:A,1,FALSE)),1,0)</f>
        <v>1</v>
      </c>
    </row>
    <row r="284" spans="1:31" ht="14.25"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1022</v>
      </c>
      <c r="H284" s="147" t="s">
        <v>60</v>
      </c>
      <c r="I284" s="148">
        <v>96.2</v>
      </c>
      <c r="J284" s="190" t="s">
        <v>1023</v>
      </c>
      <c r="K284" s="148" t="s">
        <v>116</v>
      </c>
      <c r="L284" s="149">
        <v>42.2</v>
      </c>
      <c r="M284" s="149" t="s">
        <v>1023</v>
      </c>
      <c r="N284" s="149" t="s">
        <v>117</v>
      </c>
      <c r="O284" s="148" t="s">
        <v>1024</v>
      </c>
      <c r="P284" s="150">
        <v>37.200000000000003</v>
      </c>
      <c r="Q284" s="150" t="s">
        <v>1025</v>
      </c>
      <c r="R284" s="150" t="s">
        <v>116</v>
      </c>
      <c r="S284" s="151">
        <v>18.100000000000001</v>
      </c>
      <c r="T284" s="151" t="s">
        <v>1025</v>
      </c>
      <c r="U284" s="151" t="s">
        <v>117</v>
      </c>
      <c r="V284" s="152" t="s">
        <v>1026</v>
      </c>
      <c r="W284" s="153">
        <v>95.3</v>
      </c>
      <c r="X284" s="153" t="s">
        <v>1060</v>
      </c>
      <c r="Y284" s="153" t="s">
        <v>389</v>
      </c>
      <c r="Z284" s="154">
        <v>33</v>
      </c>
      <c r="AA284" s="154" t="s">
        <v>1060</v>
      </c>
      <c r="AB284" s="154" t="s">
        <v>117</v>
      </c>
      <c r="AC284" s="155" t="s">
        <v>1032</v>
      </c>
      <c r="AD284" s="202"/>
      <c r="AE284" s="174">
        <f>IF(ISNUMBER(VLOOKUP(A284,NotghiID!A:A,1,FALSE)),1,0)</f>
        <v>1</v>
      </c>
    </row>
    <row r="285" spans="1:31" ht="14.25"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1022</v>
      </c>
      <c r="H285" s="198" t="s">
        <v>60</v>
      </c>
      <c r="I285" s="190">
        <v>107.1</v>
      </c>
      <c r="J285" s="190" t="s">
        <v>1023</v>
      </c>
      <c r="K285" s="148" t="s">
        <v>116</v>
      </c>
      <c r="L285" s="191">
        <v>40.700000000000003</v>
      </c>
      <c r="M285" s="149" t="s">
        <v>1023</v>
      </c>
      <c r="N285" s="149" t="s">
        <v>117</v>
      </c>
      <c r="O285" s="148" t="s">
        <v>1024</v>
      </c>
      <c r="P285" s="192">
        <v>44.6</v>
      </c>
      <c r="Q285" s="150" t="s">
        <v>1025</v>
      </c>
      <c r="R285" s="150" t="s">
        <v>116</v>
      </c>
      <c r="S285" s="193">
        <v>15.8</v>
      </c>
      <c r="T285" s="151" t="s">
        <v>1025</v>
      </c>
      <c r="U285" s="151" t="s">
        <v>117</v>
      </c>
      <c r="V285" s="152" t="s">
        <v>1026</v>
      </c>
      <c r="W285" s="196">
        <v>92.7</v>
      </c>
      <c r="X285" s="153" t="s">
        <v>1060</v>
      </c>
      <c r="Y285" s="153" t="s">
        <v>389</v>
      </c>
      <c r="Z285" s="197">
        <v>33.200000000000003</v>
      </c>
      <c r="AA285" s="154" t="s">
        <v>1060</v>
      </c>
      <c r="AB285" s="154" t="s">
        <v>117</v>
      </c>
      <c r="AC285" s="200" t="s">
        <v>1032</v>
      </c>
      <c r="AD285" s="202"/>
      <c r="AE285" s="174">
        <f>IF(ISNUMBER(VLOOKUP(A285,NotghiID!A:A,1,FALSE)),1,0)</f>
        <v>1</v>
      </c>
    </row>
    <row r="286" spans="1:31" ht="14.25"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1022</v>
      </c>
      <c r="H286" s="198" t="s">
        <v>60</v>
      </c>
      <c r="I286" s="190">
        <v>6.46</v>
      </c>
      <c r="J286" s="190" t="s">
        <v>1023</v>
      </c>
      <c r="K286" s="148" t="s">
        <v>116</v>
      </c>
      <c r="L286" s="191">
        <v>3.51</v>
      </c>
      <c r="M286" s="149" t="s">
        <v>1023</v>
      </c>
      <c r="N286" s="149" t="s">
        <v>117</v>
      </c>
      <c r="O286" s="148" t="s">
        <v>1024</v>
      </c>
      <c r="P286" s="192">
        <v>4.8</v>
      </c>
      <c r="Q286" s="150" t="s">
        <v>1025</v>
      </c>
      <c r="R286" s="150" t="s">
        <v>116</v>
      </c>
      <c r="S286" s="193">
        <v>3.8</v>
      </c>
      <c r="T286" s="151" t="s">
        <v>1025</v>
      </c>
      <c r="U286" s="151" t="s">
        <v>117</v>
      </c>
      <c r="V286" s="152" t="s">
        <v>1026</v>
      </c>
      <c r="W286" s="196">
        <v>1649</v>
      </c>
      <c r="X286" s="153" t="s">
        <v>1060</v>
      </c>
      <c r="Y286" s="153" t="s">
        <v>389</v>
      </c>
      <c r="Z286" s="197">
        <v>927</v>
      </c>
      <c r="AA286" s="154" t="s">
        <v>1060</v>
      </c>
      <c r="AB286" s="154" t="s">
        <v>117</v>
      </c>
      <c r="AC286" s="200" t="s">
        <v>1032</v>
      </c>
      <c r="AD286" s="202"/>
      <c r="AE286" s="174">
        <f>IF(ISNUMBER(VLOOKUP(A286,NotghiID!A:A,1,FALSE)),1,0)</f>
        <v>1</v>
      </c>
    </row>
    <row r="287" spans="1:31" ht="14.25"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1022</v>
      </c>
      <c r="H287" s="198" t="s">
        <v>60</v>
      </c>
      <c r="I287" s="190">
        <v>102.4</v>
      </c>
      <c r="J287" s="190" t="s">
        <v>1023</v>
      </c>
      <c r="K287" s="148" t="s">
        <v>116</v>
      </c>
      <c r="L287" s="191">
        <v>43.9</v>
      </c>
      <c r="M287" s="149" t="s">
        <v>1023</v>
      </c>
      <c r="N287" s="149" t="s">
        <v>117</v>
      </c>
      <c r="O287" s="148" t="s">
        <v>1024</v>
      </c>
      <c r="P287" s="192">
        <v>52.2</v>
      </c>
      <c r="Q287" s="150" t="s">
        <v>1025</v>
      </c>
      <c r="R287" s="150" t="s">
        <v>116</v>
      </c>
      <c r="S287" s="193">
        <v>26.7</v>
      </c>
      <c r="T287" s="151" t="s">
        <v>1025</v>
      </c>
      <c r="U287" s="151" t="s">
        <v>117</v>
      </c>
      <c r="V287" s="152" t="s">
        <v>1026</v>
      </c>
      <c r="W287" s="196">
        <v>95.7</v>
      </c>
      <c r="X287" s="153" t="s">
        <v>1060</v>
      </c>
      <c r="Y287" s="153" t="s">
        <v>389</v>
      </c>
      <c r="Z287" s="197">
        <v>46.1</v>
      </c>
      <c r="AA287" s="154" t="s">
        <v>1060</v>
      </c>
      <c r="AB287" s="154" t="s">
        <v>117</v>
      </c>
      <c r="AC287" s="200" t="s">
        <v>1032</v>
      </c>
      <c r="AD287" s="202"/>
      <c r="AE287" s="174">
        <f>IF(ISNUMBER(VLOOKUP(A287,NotghiID!A:A,1,FALSE)),1,0)</f>
        <v>1</v>
      </c>
    </row>
    <row r="288" spans="1:31" ht="14.25"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1022</v>
      </c>
      <c r="H288" s="198" t="s">
        <v>60</v>
      </c>
      <c r="I288" s="190">
        <v>561.5</v>
      </c>
      <c r="J288" s="190" t="s">
        <v>1023</v>
      </c>
      <c r="K288" s="148" t="s">
        <v>116</v>
      </c>
      <c r="L288" s="191">
        <v>188.6</v>
      </c>
      <c r="M288" s="149" t="s">
        <v>1023</v>
      </c>
      <c r="N288" s="149" t="s">
        <v>117</v>
      </c>
      <c r="O288" s="148" t="s">
        <v>1024</v>
      </c>
      <c r="P288" s="192">
        <v>113.5</v>
      </c>
      <c r="Q288" s="150" t="s">
        <v>1025</v>
      </c>
      <c r="R288" s="150" t="s">
        <v>116</v>
      </c>
      <c r="S288" s="193">
        <v>36.200000000000003</v>
      </c>
      <c r="T288" s="151" t="s">
        <v>1025</v>
      </c>
      <c r="U288" s="151" t="s">
        <v>117</v>
      </c>
      <c r="V288" s="152" t="s">
        <v>1026</v>
      </c>
      <c r="W288" s="196">
        <v>16.3</v>
      </c>
      <c r="X288" s="153" t="s">
        <v>1060</v>
      </c>
      <c r="Y288" s="153" t="s">
        <v>389</v>
      </c>
      <c r="Z288" s="197">
        <v>6.2</v>
      </c>
      <c r="AA288" s="154" t="s">
        <v>1060</v>
      </c>
      <c r="AB288" s="154" t="s">
        <v>117</v>
      </c>
      <c r="AC288" s="200" t="s">
        <v>1032</v>
      </c>
      <c r="AD288" s="202"/>
      <c r="AE288" s="174">
        <f>IF(ISNUMBER(VLOOKUP(A288,NotghiID!A:A,1,FALSE)),1,0)</f>
        <v>1</v>
      </c>
    </row>
    <row r="289" spans="1:31" ht="14.25"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1022</v>
      </c>
      <c r="H289" s="198" t="s">
        <v>60</v>
      </c>
      <c r="I289" s="190">
        <v>107.9</v>
      </c>
      <c r="J289" s="190" t="s">
        <v>1023</v>
      </c>
      <c r="K289" s="148" t="s">
        <v>116</v>
      </c>
      <c r="L289" s="191">
        <v>43.3</v>
      </c>
      <c r="M289" s="149" t="s">
        <v>1023</v>
      </c>
      <c r="N289" s="149" t="s">
        <v>117</v>
      </c>
      <c r="O289" s="148" t="s">
        <v>1024</v>
      </c>
      <c r="P289" s="192">
        <v>50.6</v>
      </c>
      <c r="Q289" s="150" t="s">
        <v>1025</v>
      </c>
      <c r="R289" s="150" t="s">
        <v>116</v>
      </c>
      <c r="S289" s="193">
        <v>26.9</v>
      </c>
      <c r="T289" s="151" t="s">
        <v>1025</v>
      </c>
      <c r="U289" s="151" t="s">
        <v>117</v>
      </c>
      <c r="V289" s="152" t="s">
        <v>1026</v>
      </c>
      <c r="W289" s="196">
        <v>88.8</v>
      </c>
      <c r="X289" s="153" t="s">
        <v>1060</v>
      </c>
      <c r="Y289" s="153" t="s">
        <v>389</v>
      </c>
      <c r="Z289" s="197">
        <v>39.1</v>
      </c>
      <c r="AA289" s="154" t="s">
        <v>1060</v>
      </c>
      <c r="AB289" s="154" t="s">
        <v>117</v>
      </c>
      <c r="AC289" s="200" t="s">
        <v>1032</v>
      </c>
      <c r="AD289" s="202"/>
      <c r="AE289" s="174">
        <f>IF(ISNUMBER(VLOOKUP(A289,NotghiID!A:A,1,FALSE)),1,0)</f>
        <v>1</v>
      </c>
    </row>
    <row r="290" spans="1:31" ht="14.25"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1022</v>
      </c>
      <c r="H290" s="198" t="s">
        <v>60</v>
      </c>
      <c r="I290" s="190">
        <v>107.1</v>
      </c>
      <c r="J290" s="190" t="s">
        <v>1023</v>
      </c>
      <c r="K290" s="148" t="s">
        <v>116</v>
      </c>
      <c r="L290" s="191">
        <v>41.9</v>
      </c>
      <c r="M290" s="149" t="s">
        <v>1023</v>
      </c>
      <c r="N290" s="149" t="s">
        <v>117</v>
      </c>
      <c r="O290" s="148" t="s">
        <v>1024</v>
      </c>
      <c r="P290" s="192">
        <v>38.6</v>
      </c>
      <c r="Q290" s="150" t="s">
        <v>1025</v>
      </c>
      <c r="R290" s="150" t="s">
        <v>116</v>
      </c>
      <c r="S290" s="193">
        <v>15.1</v>
      </c>
      <c r="T290" s="151" t="s">
        <v>1025</v>
      </c>
      <c r="U290" s="151" t="s">
        <v>117</v>
      </c>
      <c r="V290" s="152" t="s">
        <v>1026</v>
      </c>
      <c r="W290" s="196">
        <v>86.9</v>
      </c>
      <c r="X290" s="153" t="s">
        <v>1060</v>
      </c>
      <c r="Y290" s="153" t="s">
        <v>389</v>
      </c>
      <c r="Z290" s="197">
        <v>35.700000000000003</v>
      </c>
      <c r="AA290" s="154" t="s">
        <v>1060</v>
      </c>
      <c r="AB290" s="154" t="s">
        <v>117</v>
      </c>
      <c r="AC290" s="200" t="s">
        <v>1032</v>
      </c>
      <c r="AD290" s="202"/>
      <c r="AE290" s="174">
        <f>IF(ISNUMBER(VLOOKUP(A290,NotghiID!A:A,1,FALSE)),1,0)</f>
        <v>1</v>
      </c>
    </row>
    <row r="291" spans="1:31" ht="14.25"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1022</v>
      </c>
      <c r="H291" s="198" t="s">
        <v>60</v>
      </c>
      <c r="I291" s="190">
        <v>8.1</v>
      </c>
      <c r="J291" s="190" t="s">
        <v>1023</v>
      </c>
      <c r="K291" s="148" t="s">
        <v>116</v>
      </c>
      <c r="L291" s="191">
        <v>1.9</v>
      </c>
      <c r="M291" s="149" t="s">
        <v>1023</v>
      </c>
      <c r="N291" s="149" t="s">
        <v>117</v>
      </c>
      <c r="O291" s="148" t="s">
        <v>1024</v>
      </c>
      <c r="P291" s="192">
        <v>1.3</v>
      </c>
      <c r="Q291" s="150" t="s">
        <v>1025</v>
      </c>
      <c r="R291" s="150" t="s">
        <v>116</v>
      </c>
      <c r="S291" s="193">
        <v>0.4</v>
      </c>
      <c r="T291" s="151" t="s">
        <v>1025</v>
      </c>
      <c r="U291" s="151" t="s">
        <v>117</v>
      </c>
      <c r="V291" s="152" t="s">
        <v>1026</v>
      </c>
      <c r="W291" s="196"/>
      <c r="X291" s="196"/>
      <c r="Y291" s="196"/>
      <c r="Z291" s="197"/>
      <c r="AA291" s="197"/>
      <c r="AB291" s="197"/>
      <c r="AC291" s="200"/>
      <c r="AD291" s="202"/>
      <c r="AE291" s="174">
        <f>IF(ISNUMBER(VLOOKUP(A291,NotghiID!A:A,1,FALSE)),1,0)</f>
        <v>1</v>
      </c>
    </row>
    <row r="292" spans="1:31" ht="14.25"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1022</v>
      </c>
      <c r="H292" s="198" t="s">
        <v>60</v>
      </c>
      <c r="I292" s="190">
        <v>6.1</v>
      </c>
      <c r="J292" s="190" t="s">
        <v>1023</v>
      </c>
      <c r="K292" s="148" t="s">
        <v>116</v>
      </c>
      <c r="L292" s="191">
        <v>1.9</v>
      </c>
      <c r="M292" s="149" t="s">
        <v>1023</v>
      </c>
      <c r="N292" s="149" t="s">
        <v>117</v>
      </c>
      <c r="O292" s="148" t="s">
        <v>1024</v>
      </c>
      <c r="P292" s="192">
        <v>0.8</v>
      </c>
      <c r="Q292" s="150" t="s">
        <v>1025</v>
      </c>
      <c r="R292" s="150" t="s">
        <v>116</v>
      </c>
      <c r="S292" s="193">
        <v>0.3</v>
      </c>
      <c r="T292" s="151" t="s">
        <v>1025</v>
      </c>
      <c r="U292" s="151" t="s">
        <v>117</v>
      </c>
      <c r="V292" s="152" t="s">
        <v>1026</v>
      </c>
      <c r="W292" s="196"/>
      <c r="X292" s="196"/>
      <c r="Y292" s="196"/>
      <c r="Z292" s="197"/>
      <c r="AA292" s="197"/>
      <c r="AB292" s="197"/>
      <c r="AC292" s="200"/>
      <c r="AD292" s="202"/>
      <c r="AE292" s="174">
        <f>IF(ISNUMBER(VLOOKUP(A292,NotghiID!A:A,1,FALSE)),1,0)</f>
        <v>1</v>
      </c>
    </row>
    <row r="293" spans="1:31" ht="14.25"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1022</v>
      </c>
      <c r="H293" s="198" t="s">
        <v>60</v>
      </c>
      <c r="I293" s="190">
        <v>7.3</v>
      </c>
      <c r="J293" s="190" t="s">
        <v>1023</v>
      </c>
      <c r="K293" s="148" t="s">
        <v>116</v>
      </c>
      <c r="L293" s="191">
        <v>2</v>
      </c>
      <c r="M293" s="149" t="s">
        <v>1023</v>
      </c>
      <c r="N293" s="149" t="s">
        <v>117</v>
      </c>
      <c r="O293" s="148" t="s">
        <v>1024</v>
      </c>
      <c r="P293" s="192">
        <v>1.2</v>
      </c>
      <c r="Q293" s="150" t="s">
        <v>1025</v>
      </c>
      <c r="R293" s="150" t="s">
        <v>116</v>
      </c>
      <c r="S293" s="193">
        <v>0.3</v>
      </c>
      <c r="T293" s="151" t="s">
        <v>1025</v>
      </c>
      <c r="U293" s="151" t="s">
        <v>117</v>
      </c>
      <c r="V293" s="152" t="s">
        <v>1026</v>
      </c>
      <c r="W293" s="196"/>
      <c r="X293" s="196"/>
      <c r="Y293" s="196"/>
      <c r="Z293" s="197"/>
      <c r="AA293" s="197"/>
      <c r="AB293" s="197"/>
      <c r="AC293" s="200"/>
      <c r="AD293" s="202"/>
      <c r="AE293" s="174">
        <f>IF(ISNUMBER(VLOOKUP(A293,NotghiID!A:A,1,FALSE)),1,0)</f>
        <v>1</v>
      </c>
    </row>
    <row r="294" spans="1:31" ht="14.25"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1022</v>
      </c>
      <c r="H294" s="198" t="s">
        <v>60</v>
      </c>
      <c r="I294" s="190">
        <v>10.7</v>
      </c>
      <c r="J294" s="190" t="s">
        <v>1023</v>
      </c>
      <c r="K294" s="148" t="s">
        <v>116</v>
      </c>
      <c r="L294" s="191">
        <v>3.4</v>
      </c>
      <c r="M294" s="149" t="s">
        <v>1023</v>
      </c>
      <c r="N294" s="149" t="s">
        <v>117</v>
      </c>
      <c r="O294" s="148" t="s">
        <v>1024</v>
      </c>
      <c r="P294" s="192">
        <v>2.1</v>
      </c>
      <c r="Q294" s="150" t="s">
        <v>1025</v>
      </c>
      <c r="R294" s="150" t="s">
        <v>116</v>
      </c>
      <c r="S294" s="193">
        <v>0.9</v>
      </c>
      <c r="T294" s="151" t="s">
        <v>1025</v>
      </c>
      <c r="U294" s="151" t="s">
        <v>117</v>
      </c>
      <c r="V294" s="152" t="s">
        <v>1026</v>
      </c>
      <c r="W294" s="196"/>
      <c r="X294" s="196"/>
      <c r="Y294" s="196"/>
      <c r="Z294" s="197"/>
      <c r="AA294" s="197"/>
      <c r="AB294" s="197"/>
      <c r="AC294" s="200"/>
      <c r="AD294" s="202"/>
      <c r="AE294" s="174">
        <f>IF(ISNUMBER(VLOOKUP(A294,NotghiID!A:A,1,FALSE)),1,0)</f>
        <v>1</v>
      </c>
    </row>
    <row r="295" spans="1:31" ht="14.25"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0.001 mg</v>
      </c>
      <c r="E295" s="206" t="str">
        <f>IF(AND(A295&lt;&gt;"",ISNUMBER(A295)),VLOOKUP(A295,Studies!A:BR,5,FALSE),"")</f>
        <v>Midazolam</v>
      </c>
      <c r="F295" s="175">
        <v>0</v>
      </c>
      <c r="G295" s="198" t="s">
        <v>1022</v>
      </c>
      <c r="H295" s="198" t="s">
        <v>60</v>
      </c>
      <c r="I295" s="190">
        <v>37.9</v>
      </c>
      <c r="J295" s="190" t="s">
        <v>1047</v>
      </c>
      <c r="K295" s="190" t="s">
        <v>1028</v>
      </c>
      <c r="L295" s="191">
        <v>13.2</v>
      </c>
      <c r="M295" s="191" t="s">
        <v>517</v>
      </c>
      <c r="N295" s="191" t="s">
        <v>1029</v>
      </c>
      <c r="O295" s="190" t="s">
        <v>1024</v>
      </c>
      <c r="P295" s="192">
        <v>39.1</v>
      </c>
      <c r="Q295" s="192" t="s">
        <v>1030</v>
      </c>
      <c r="R295" s="192" t="s">
        <v>1028</v>
      </c>
      <c r="S295" s="193">
        <v>43.7</v>
      </c>
      <c r="T295" s="193" t="s">
        <v>517</v>
      </c>
      <c r="U295" s="193" t="s">
        <v>1029</v>
      </c>
      <c r="V295" s="152" t="s">
        <v>1026</v>
      </c>
      <c r="W295" s="196">
        <v>439</v>
      </c>
      <c r="X295" s="196" t="s">
        <v>1042</v>
      </c>
      <c r="Y295" s="196" t="s">
        <v>1097</v>
      </c>
      <c r="Z295" s="197">
        <v>11.9</v>
      </c>
      <c r="AA295" s="197" t="s">
        <v>517</v>
      </c>
      <c r="AB295" s="197" t="s">
        <v>1029</v>
      </c>
      <c r="AC295" s="200" t="s">
        <v>1063</v>
      </c>
      <c r="AD295" s="202"/>
      <c r="AE295" s="174">
        <f>IF(ISNUMBER(VLOOKUP(A295,NotghiID!A:A,1,FALSE)),1,0)</f>
        <v>1</v>
      </c>
    </row>
    <row r="296" spans="1:31" ht="14.25"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1022</v>
      </c>
      <c r="H296" s="198" t="s">
        <v>60</v>
      </c>
      <c r="I296" s="190">
        <v>39000</v>
      </c>
      <c r="J296" s="190" t="s">
        <v>1047</v>
      </c>
      <c r="K296" s="190" t="s">
        <v>1028</v>
      </c>
      <c r="L296" s="191">
        <v>14</v>
      </c>
      <c r="M296" s="191" t="s">
        <v>517</v>
      </c>
      <c r="N296" s="191" t="s">
        <v>1029</v>
      </c>
      <c r="O296" s="190" t="s">
        <v>1024</v>
      </c>
      <c r="P296" s="192">
        <v>37100</v>
      </c>
      <c r="Q296" s="192" t="s">
        <v>1030</v>
      </c>
      <c r="R296" s="192" t="s">
        <v>1028</v>
      </c>
      <c r="S296" s="193">
        <v>61.3</v>
      </c>
      <c r="T296" s="193" t="s">
        <v>517</v>
      </c>
      <c r="U296" s="193" t="s">
        <v>1029</v>
      </c>
      <c r="V296" s="152" t="s">
        <v>1026</v>
      </c>
      <c r="W296" s="196">
        <v>428</v>
      </c>
      <c r="X296" s="196" t="s">
        <v>1042</v>
      </c>
      <c r="Y296" s="196" t="s">
        <v>1097</v>
      </c>
      <c r="Z296" s="197">
        <v>14.9</v>
      </c>
      <c r="AA296" s="197" t="s">
        <v>517</v>
      </c>
      <c r="AB296" s="197" t="s">
        <v>1029</v>
      </c>
      <c r="AC296" s="200" t="s">
        <v>1063</v>
      </c>
      <c r="AD296" s="202"/>
      <c r="AE296" s="174">
        <f>IF(ISNUMBER(VLOOKUP(A296,NotghiID!A:A,1,FALSE)),1,0)</f>
        <v>1</v>
      </c>
    </row>
    <row r="297" spans="1:31" ht="14.25"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0.003 mg</v>
      </c>
      <c r="E297" s="206" t="str">
        <f>IF(AND(A297&lt;&gt;"",ISNUMBER(A297)),VLOOKUP(A297,Studies!A:BR,5,FALSE),"")</f>
        <v>Midazolam</v>
      </c>
      <c r="F297" s="175">
        <v>0</v>
      </c>
      <c r="G297" s="198" t="s">
        <v>1022</v>
      </c>
      <c r="H297" s="198" t="s">
        <v>60</v>
      </c>
      <c r="I297" s="190">
        <v>26.6</v>
      </c>
      <c r="J297" s="190" t="s">
        <v>1047</v>
      </c>
      <c r="K297" s="190" t="s">
        <v>1028</v>
      </c>
      <c r="L297" s="191">
        <v>30.9</v>
      </c>
      <c r="M297" s="191" t="s">
        <v>517</v>
      </c>
      <c r="N297" s="191" t="s">
        <v>1029</v>
      </c>
      <c r="O297" s="190" t="s">
        <v>1024</v>
      </c>
      <c r="P297" s="192">
        <v>11.9</v>
      </c>
      <c r="Q297" s="192" t="s">
        <v>1030</v>
      </c>
      <c r="R297" s="192" t="s">
        <v>1028</v>
      </c>
      <c r="S297" s="193">
        <v>38.200000000000003</v>
      </c>
      <c r="T297" s="193" t="s">
        <v>517</v>
      </c>
      <c r="U297" s="193" t="s">
        <v>1029</v>
      </c>
      <c r="V297" s="152" t="s">
        <v>1026</v>
      </c>
      <c r="W297" s="196">
        <v>1880</v>
      </c>
      <c r="X297" s="196" t="s">
        <v>1042</v>
      </c>
      <c r="Y297" s="196" t="s">
        <v>1097</v>
      </c>
      <c r="Z297" s="197">
        <v>32.299999999999997</v>
      </c>
      <c r="AA297" s="197" t="s">
        <v>517</v>
      </c>
      <c r="AB297" s="197" t="s">
        <v>1029</v>
      </c>
      <c r="AC297" s="200" t="s">
        <v>1032</v>
      </c>
      <c r="AD297" s="202"/>
      <c r="AE297" s="174">
        <f>IF(ISNUMBER(VLOOKUP(A297,NotghiID!A:A,1,FALSE)),1,0)</f>
        <v>1</v>
      </c>
    </row>
    <row r="298" spans="1:31" ht="14.25"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1022</v>
      </c>
      <c r="H298" s="198" t="s">
        <v>60</v>
      </c>
      <c r="I298" s="190">
        <v>24400</v>
      </c>
      <c r="J298" s="190" t="s">
        <v>1047</v>
      </c>
      <c r="K298" s="190" t="s">
        <v>1028</v>
      </c>
      <c r="L298" s="191">
        <v>31.3</v>
      </c>
      <c r="M298" s="191" t="s">
        <v>517</v>
      </c>
      <c r="N298" s="191" t="s">
        <v>1029</v>
      </c>
      <c r="O298" s="190" t="s">
        <v>1024</v>
      </c>
      <c r="P298" s="192">
        <v>9990</v>
      </c>
      <c r="Q298" s="192" t="s">
        <v>1030</v>
      </c>
      <c r="R298" s="192" t="s">
        <v>1028</v>
      </c>
      <c r="S298" s="193">
        <v>51</v>
      </c>
      <c r="T298" s="193" t="s">
        <v>517</v>
      </c>
      <c r="U298" s="193" t="s">
        <v>1029</v>
      </c>
      <c r="V298" s="152" t="s">
        <v>1026</v>
      </c>
      <c r="W298" s="196">
        <v>2050</v>
      </c>
      <c r="X298" s="196" t="s">
        <v>1042</v>
      </c>
      <c r="Y298" s="196" t="s">
        <v>1097</v>
      </c>
      <c r="Z298" s="197">
        <v>35.799999999999997</v>
      </c>
      <c r="AA298" s="197" t="s">
        <v>517</v>
      </c>
      <c r="AB298" s="197" t="s">
        <v>1029</v>
      </c>
      <c r="AC298" s="200" t="s">
        <v>1032</v>
      </c>
      <c r="AD298" s="202"/>
      <c r="AE298" s="174">
        <f>IF(ISNUMBER(VLOOKUP(A298,NotghiID!A:A,1,FALSE)),1,0)</f>
        <v>1</v>
      </c>
    </row>
    <row r="299" spans="1:31" ht="14.25"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1022</v>
      </c>
      <c r="H299" s="158" t="s">
        <v>60</v>
      </c>
      <c r="I299" s="190">
        <v>40.9</v>
      </c>
      <c r="J299" s="190" t="s">
        <v>1023</v>
      </c>
      <c r="K299" s="190" t="s">
        <v>116</v>
      </c>
      <c r="L299" s="191">
        <v>7.6</v>
      </c>
      <c r="M299" s="191" t="s">
        <v>1023</v>
      </c>
      <c r="N299" s="191" t="s">
        <v>117</v>
      </c>
      <c r="O299" s="190" t="s">
        <v>1024</v>
      </c>
      <c r="P299" s="192">
        <v>62</v>
      </c>
      <c r="Q299" s="192" t="s">
        <v>1025</v>
      </c>
      <c r="R299" s="192" t="s">
        <v>389</v>
      </c>
      <c r="S299" s="193">
        <v>29</v>
      </c>
      <c r="T299" s="193" t="s">
        <v>1025</v>
      </c>
      <c r="U299" s="193" t="s">
        <v>117</v>
      </c>
      <c r="V299" s="201" t="s">
        <v>1026</v>
      </c>
      <c r="W299" s="196">
        <v>5.9</v>
      </c>
      <c r="X299" s="196" t="s">
        <v>1070</v>
      </c>
      <c r="Y299" s="196" t="s">
        <v>116</v>
      </c>
      <c r="Z299" s="197">
        <v>1.6</v>
      </c>
      <c r="AA299" s="197" t="s">
        <v>1070</v>
      </c>
      <c r="AB299" s="197" t="s">
        <v>117</v>
      </c>
      <c r="AC299" s="200" t="s">
        <v>1063</v>
      </c>
      <c r="AD299" s="202"/>
      <c r="AE299" s="174">
        <f>IF(ISNUMBER(VLOOKUP(A299,NotghiID!A:A,1,FALSE)),1,0)</f>
        <v>1</v>
      </c>
    </row>
    <row r="300" spans="1:31" ht="14.25"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1023</v>
      </c>
      <c r="K300" s="190" t="s">
        <v>116</v>
      </c>
      <c r="L300" s="191">
        <v>6.5</v>
      </c>
      <c r="M300" s="191" t="s">
        <v>1023</v>
      </c>
      <c r="N300" s="191" t="s">
        <v>117</v>
      </c>
      <c r="O300" s="190" t="s">
        <v>1024</v>
      </c>
      <c r="P300" s="192">
        <v>64</v>
      </c>
      <c r="Q300" s="192" t="s">
        <v>1025</v>
      </c>
      <c r="R300" s="192" t="s">
        <v>389</v>
      </c>
      <c r="S300" s="193">
        <v>26</v>
      </c>
      <c r="T300" s="193" t="s">
        <v>1025</v>
      </c>
      <c r="U300" s="193" t="s">
        <v>117</v>
      </c>
      <c r="V300" s="201" t="s">
        <v>1026</v>
      </c>
      <c r="W300" s="196">
        <v>7.1</v>
      </c>
      <c r="X300" s="196" t="s">
        <v>1070</v>
      </c>
      <c r="Y300" s="196" t="s">
        <v>116</v>
      </c>
      <c r="Z300" s="197">
        <v>2.1</v>
      </c>
      <c r="AA300" s="197" t="s">
        <v>1070</v>
      </c>
      <c r="AB300" s="197" t="s">
        <v>117</v>
      </c>
      <c r="AC300" s="200" t="s">
        <v>1063</v>
      </c>
      <c r="AD300" s="202"/>
      <c r="AE300" s="174">
        <f>IF(ISNUMBER(VLOOKUP(A300,NotghiID!A:A,1,FALSE)),1,0)</f>
        <v>1</v>
      </c>
    </row>
    <row r="301" spans="1:31" ht="14.25"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1023</v>
      </c>
      <c r="K301" s="190" t="s">
        <v>116</v>
      </c>
      <c r="L301" s="191">
        <v>4.5</v>
      </c>
      <c r="M301" s="191" t="s">
        <v>1023</v>
      </c>
      <c r="N301" s="191" t="s">
        <v>117</v>
      </c>
      <c r="O301" s="190" t="s">
        <v>1024</v>
      </c>
      <c r="P301" s="192">
        <v>66</v>
      </c>
      <c r="Q301" s="192" t="s">
        <v>1025</v>
      </c>
      <c r="R301" s="192" t="s">
        <v>389</v>
      </c>
      <c r="S301" s="193">
        <v>19</v>
      </c>
      <c r="T301" s="193" t="s">
        <v>1025</v>
      </c>
      <c r="U301" s="193" t="s">
        <v>117</v>
      </c>
      <c r="V301" s="201" t="s">
        <v>1026</v>
      </c>
      <c r="W301" s="196">
        <v>7.6</v>
      </c>
      <c r="X301" s="196" t="s">
        <v>1070</v>
      </c>
      <c r="Y301" s="196" t="s">
        <v>116</v>
      </c>
      <c r="Z301" s="197">
        <v>2</v>
      </c>
      <c r="AA301" s="197" t="s">
        <v>1070</v>
      </c>
      <c r="AB301" s="197" t="s">
        <v>117</v>
      </c>
      <c r="AC301" s="200" t="s">
        <v>1063</v>
      </c>
      <c r="AD301" s="202"/>
      <c r="AE301" s="174">
        <f>IF(ISNUMBER(VLOOKUP(A301,NotghiID!A:A,1,FALSE)),1,0)</f>
        <v>1</v>
      </c>
    </row>
    <row r="302" spans="1:31" ht="14.25"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1023</v>
      </c>
      <c r="K302" s="190" t="s">
        <v>116</v>
      </c>
      <c r="L302" s="191">
        <v>3.6</v>
      </c>
      <c r="M302" s="191" t="s">
        <v>1023</v>
      </c>
      <c r="N302" s="191" t="s">
        <v>117</v>
      </c>
      <c r="O302" s="190" t="s">
        <v>1024</v>
      </c>
      <c r="P302" s="192">
        <v>52</v>
      </c>
      <c r="Q302" s="192" t="s">
        <v>1025</v>
      </c>
      <c r="R302" s="192" t="s">
        <v>389</v>
      </c>
      <c r="S302" s="193">
        <v>23</v>
      </c>
      <c r="T302" s="193" t="s">
        <v>1025</v>
      </c>
      <c r="U302" s="193" t="s">
        <v>117</v>
      </c>
      <c r="V302" s="201" t="s">
        <v>1026</v>
      </c>
      <c r="W302" s="196">
        <v>9.3000000000000007</v>
      </c>
      <c r="X302" s="196" t="s">
        <v>1070</v>
      </c>
      <c r="Y302" s="196" t="s">
        <v>116</v>
      </c>
      <c r="Z302" s="197">
        <v>1.8</v>
      </c>
      <c r="AA302" s="197" t="s">
        <v>1070</v>
      </c>
      <c r="AB302" s="197" t="s">
        <v>117</v>
      </c>
      <c r="AC302" s="200" t="s">
        <v>1063</v>
      </c>
      <c r="AD302" s="202"/>
      <c r="AE302" s="174">
        <f>IF(ISNUMBER(VLOOKUP(A302,NotghiID!A:A,1,FALSE)),1,0)</f>
        <v>1</v>
      </c>
    </row>
    <row r="303" spans="1:31" ht="14.25"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1023</v>
      </c>
      <c r="K303" s="190" t="s">
        <v>116</v>
      </c>
      <c r="L303" s="191">
        <v>4.5</v>
      </c>
      <c r="M303" s="191" t="s">
        <v>1023</v>
      </c>
      <c r="N303" s="191" t="s">
        <v>117</v>
      </c>
      <c r="O303" s="190" t="s">
        <v>1024</v>
      </c>
      <c r="P303" s="192">
        <v>82</v>
      </c>
      <c r="Q303" s="192" t="s">
        <v>1025</v>
      </c>
      <c r="R303" s="192" t="s">
        <v>389</v>
      </c>
      <c r="S303" s="193">
        <v>34</v>
      </c>
      <c r="T303" s="193" t="s">
        <v>1025</v>
      </c>
      <c r="U303" s="193" t="s">
        <v>117</v>
      </c>
      <c r="V303" s="201" t="s">
        <v>1026</v>
      </c>
      <c r="W303" s="196">
        <v>9.8000000000000007</v>
      </c>
      <c r="X303" s="196" t="s">
        <v>1070</v>
      </c>
      <c r="Y303" s="196" t="s">
        <v>116</v>
      </c>
      <c r="Z303" s="197">
        <v>1.6</v>
      </c>
      <c r="AA303" s="197" t="s">
        <v>1070</v>
      </c>
      <c r="AB303" s="197" t="s">
        <v>117</v>
      </c>
      <c r="AC303" s="200" t="s">
        <v>1063</v>
      </c>
      <c r="AD303" s="202"/>
      <c r="AE303" s="174">
        <f>IF(ISNUMBER(VLOOKUP(A303,NotghiID!A:A,1,FALSE)),1,0)</f>
        <v>1</v>
      </c>
    </row>
    <row r="304" spans="1:31" ht="14.25"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1022</v>
      </c>
      <c r="H304" s="158" t="s">
        <v>60</v>
      </c>
      <c r="I304" s="190">
        <v>78</v>
      </c>
      <c r="J304" s="190" t="s">
        <v>1023</v>
      </c>
      <c r="K304" s="190" t="s">
        <v>116</v>
      </c>
      <c r="L304" s="191">
        <v>30.7</v>
      </c>
      <c r="M304" s="191" t="s">
        <v>1023</v>
      </c>
      <c r="N304" s="191" t="s">
        <v>117</v>
      </c>
      <c r="O304" s="190" t="s">
        <v>1024</v>
      </c>
      <c r="P304" s="192">
        <v>102</v>
      </c>
      <c r="Q304" s="192" t="s">
        <v>1025</v>
      </c>
      <c r="R304" s="192" t="s">
        <v>389</v>
      </c>
      <c r="S304" s="193">
        <v>37</v>
      </c>
      <c r="T304" s="193" t="s">
        <v>1025</v>
      </c>
      <c r="U304" s="193" t="s">
        <v>117</v>
      </c>
      <c r="V304" s="201" t="s">
        <v>1026</v>
      </c>
      <c r="W304" s="196">
        <v>3.7</v>
      </c>
      <c r="X304" s="196" t="s">
        <v>1070</v>
      </c>
      <c r="Y304" s="196" t="s">
        <v>116</v>
      </c>
      <c r="Z304" s="197">
        <v>1.4</v>
      </c>
      <c r="AA304" s="197" t="s">
        <v>1070</v>
      </c>
      <c r="AB304" s="197" t="s">
        <v>117</v>
      </c>
      <c r="AC304" s="200" t="s">
        <v>1063</v>
      </c>
      <c r="AD304" s="202"/>
      <c r="AE304" s="174">
        <f>IF(ISNUMBER(VLOOKUP(A304,NotghiID!A:A,1,FALSE)),1,0)</f>
        <v>1</v>
      </c>
    </row>
    <row r="305" spans="1:31" ht="14.25"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1023</v>
      </c>
      <c r="K305" s="190" t="s">
        <v>116</v>
      </c>
      <c r="L305" s="191">
        <v>19.399999999999999</v>
      </c>
      <c r="M305" s="191" t="s">
        <v>1023</v>
      </c>
      <c r="N305" s="191" t="s">
        <v>117</v>
      </c>
      <c r="O305" s="190" t="s">
        <v>1024</v>
      </c>
      <c r="P305" s="192">
        <v>106</v>
      </c>
      <c r="Q305" s="192" t="s">
        <v>1025</v>
      </c>
      <c r="R305" s="192" t="s">
        <v>389</v>
      </c>
      <c r="S305" s="193">
        <v>35</v>
      </c>
      <c r="T305" s="193" t="s">
        <v>1025</v>
      </c>
      <c r="U305" s="193" t="s">
        <v>117</v>
      </c>
      <c r="V305" s="201" t="s">
        <v>1026</v>
      </c>
      <c r="W305" s="196">
        <v>4.4000000000000004</v>
      </c>
      <c r="X305" s="196" t="s">
        <v>1070</v>
      </c>
      <c r="Y305" s="196" t="s">
        <v>116</v>
      </c>
      <c r="Z305" s="197">
        <v>1.2</v>
      </c>
      <c r="AA305" s="197" t="s">
        <v>1070</v>
      </c>
      <c r="AB305" s="197" t="s">
        <v>117</v>
      </c>
      <c r="AC305" s="200" t="s">
        <v>1063</v>
      </c>
      <c r="AD305" s="202"/>
      <c r="AE305" s="174">
        <f>IF(ISNUMBER(VLOOKUP(A305,NotghiID!A:A,1,FALSE)),1,0)</f>
        <v>1</v>
      </c>
    </row>
    <row r="306" spans="1:31" ht="14.25"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1023</v>
      </c>
      <c r="K306" s="190" t="s">
        <v>116</v>
      </c>
      <c r="L306" s="191">
        <v>16.7</v>
      </c>
      <c r="M306" s="191" t="s">
        <v>1023</v>
      </c>
      <c r="N306" s="191" t="s">
        <v>117</v>
      </c>
      <c r="O306" s="190" t="s">
        <v>1024</v>
      </c>
      <c r="P306" s="192">
        <v>107</v>
      </c>
      <c r="Q306" s="192" t="s">
        <v>1025</v>
      </c>
      <c r="R306" s="192" t="s">
        <v>389</v>
      </c>
      <c r="S306" s="193">
        <v>23</v>
      </c>
      <c r="T306" s="193" t="s">
        <v>1025</v>
      </c>
      <c r="U306" s="193" t="s">
        <v>117</v>
      </c>
      <c r="V306" s="201" t="s">
        <v>1026</v>
      </c>
      <c r="W306" s="196">
        <v>4.9000000000000004</v>
      </c>
      <c r="X306" s="196" t="s">
        <v>1070</v>
      </c>
      <c r="Y306" s="196" t="s">
        <v>116</v>
      </c>
      <c r="Z306" s="197">
        <v>1.4</v>
      </c>
      <c r="AA306" s="197" t="s">
        <v>1070</v>
      </c>
      <c r="AB306" s="197" t="s">
        <v>117</v>
      </c>
      <c r="AC306" s="200" t="s">
        <v>1063</v>
      </c>
      <c r="AD306" s="202"/>
      <c r="AE306" s="174">
        <f>IF(ISNUMBER(VLOOKUP(A306,NotghiID!A:A,1,FALSE)),1,0)</f>
        <v>1</v>
      </c>
    </row>
    <row r="307" spans="1:31" ht="14.25"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1023</v>
      </c>
      <c r="K307" s="190" t="s">
        <v>116</v>
      </c>
      <c r="L307" s="191">
        <v>15.9</v>
      </c>
      <c r="M307" s="191" t="s">
        <v>1023</v>
      </c>
      <c r="N307" s="191" t="s">
        <v>117</v>
      </c>
      <c r="O307" s="190" t="s">
        <v>1024</v>
      </c>
      <c r="P307" s="192">
        <v>102</v>
      </c>
      <c r="Q307" s="192" t="s">
        <v>1025</v>
      </c>
      <c r="R307" s="192" t="s">
        <v>389</v>
      </c>
      <c r="S307" s="193">
        <v>27</v>
      </c>
      <c r="T307" s="193" t="s">
        <v>1025</v>
      </c>
      <c r="U307" s="193" t="s">
        <v>117</v>
      </c>
      <c r="V307" s="201" t="s">
        <v>1026</v>
      </c>
      <c r="W307" s="196">
        <v>6.3</v>
      </c>
      <c r="X307" s="196" t="s">
        <v>1070</v>
      </c>
      <c r="Y307" s="196" t="s">
        <v>116</v>
      </c>
      <c r="Z307" s="197">
        <v>1.8</v>
      </c>
      <c r="AA307" s="197" t="s">
        <v>1070</v>
      </c>
      <c r="AB307" s="197" t="s">
        <v>117</v>
      </c>
      <c r="AC307" s="200" t="s">
        <v>1063</v>
      </c>
      <c r="AD307" s="202"/>
      <c r="AE307" s="174">
        <f>IF(ISNUMBER(VLOOKUP(A307,NotghiID!A:A,1,FALSE)),1,0)</f>
        <v>1</v>
      </c>
    </row>
    <row r="308" spans="1:31" ht="14.25"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1023</v>
      </c>
      <c r="K308" s="190" t="s">
        <v>116</v>
      </c>
      <c r="L308" s="191">
        <v>37</v>
      </c>
      <c r="M308" s="191" t="s">
        <v>1023</v>
      </c>
      <c r="N308" s="191" t="s">
        <v>117</v>
      </c>
      <c r="O308" s="190" t="s">
        <v>1024</v>
      </c>
      <c r="P308" s="192">
        <v>105</v>
      </c>
      <c r="Q308" s="192" t="s">
        <v>1025</v>
      </c>
      <c r="R308" s="192" t="s">
        <v>389</v>
      </c>
      <c r="S308" s="193">
        <v>26</v>
      </c>
      <c r="T308" s="193" t="s">
        <v>1025</v>
      </c>
      <c r="U308" s="193" t="s">
        <v>117</v>
      </c>
      <c r="V308" s="201" t="s">
        <v>1026</v>
      </c>
      <c r="W308" s="196">
        <v>7.1</v>
      </c>
      <c r="X308" s="196" t="s">
        <v>1070</v>
      </c>
      <c r="Y308" s="196" t="s">
        <v>116</v>
      </c>
      <c r="Z308" s="197">
        <v>1.4</v>
      </c>
      <c r="AA308" s="197" t="s">
        <v>1070</v>
      </c>
      <c r="AB308" s="197" t="s">
        <v>117</v>
      </c>
      <c r="AC308" s="200" t="s">
        <v>1063</v>
      </c>
      <c r="AD308" s="202"/>
      <c r="AE308" s="174">
        <f>IF(ISNUMBER(VLOOKUP(A308,NotghiID!A:A,1,FALSE)),1,0)</f>
        <v>1</v>
      </c>
    </row>
    <row r="309" spans="1:31" ht="14.25"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1022</v>
      </c>
      <c r="H309" s="158" t="s">
        <v>60</v>
      </c>
      <c r="I309" s="190">
        <v>35</v>
      </c>
      <c r="J309" s="190" t="s">
        <v>1023</v>
      </c>
      <c r="K309" s="190" t="s">
        <v>116</v>
      </c>
      <c r="L309" s="191">
        <v>12.8</v>
      </c>
      <c r="M309" s="191" t="s">
        <v>1023</v>
      </c>
      <c r="N309" s="191" t="s">
        <v>117</v>
      </c>
      <c r="O309" s="190" t="s">
        <v>1024</v>
      </c>
      <c r="P309" s="192">
        <v>15</v>
      </c>
      <c r="Q309" s="192" t="s">
        <v>1025</v>
      </c>
      <c r="R309" s="192" t="s">
        <v>389</v>
      </c>
      <c r="S309" s="193">
        <v>5</v>
      </c>
      <c r="T309" s="193" t="s">
        <v>1025</v>
      </c>
      <c r="U309" s="193" t="s">
        <v>117</v>
      </c>
      <c r="V309" s="201" t="s">
        <v>1026</v>
      </c>
      <c r="W309" s="196">
        <v>23</v>
      </c>
      <c r="X309" s="196" t="s">
        <v>1070</v>
      </c>
      <c r="Y309" s="196" t="s">
        <v>116</v>
      </c>
      <c r="Z309" s="197">
        <v>10</v>
      </c>
      <c r="AA309" s="197" t="s">
        <v>1070</v>
      </c>
      <c r="AB309" s="197" t="s">
        <v>117</v>
      </c>
      <c r="AC309" s="200" t="s">
        <v>1032</v>
      </c>
      <c r="AD309" s="202"/>
      <c r="AE309" s="174">
        <f>IF(ISNUMBER(VLOOKUP(A309,NotghiID!A:A,1,FALSE)),1,0)</f>
        <v>1</v>
      </c>
    </row>
    <row r="310" spans="1:31" ht="14.25"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1022</v>
      </c>
      <c r="H310" s="158" t="s">
        <v>60</v>
      </c>
      <c r="I310" s="190">
        <v>26.8</v>
      </c>
      <c r="J310" s="190" t="s">
        <v>1023</v>
      </c>
      <c r="K310" s="190" t="s">
        <v>116</v>
      </c>
      <c r="L310" s="191">
        <v>8.4</v>
      </c>
      <c r="M310" s="191" t="s">
        <v>1023</v>
      </c>
      <c r="N310" s="191" t="s">
        <v>117</v>
      </c>
      <c r="O310" s="190" t="s">
        <v>1024</v>
      </c>
      <c r="P310" s="192">
        <v>12</v>
      </c>
      <c r="Q310" s="192" t="s">
        <v>1025</v>
      </c>
      <c r="R310" s="192" t="s">
        <v>389</v>
      </c>
      <c r="S310" s="193">
        <v>4</v>
      </c>
      <c r="T310" s="193" t="s">
        <v>1025</v>
      </c>
      <c r="U310" s="193" t="s">
        <v>117</v>
      </c>
      <c r="V310" s="201" t="s">
        <v>1026</v>
      </c>
      <c r="W310" s="196">
        <v>28.4</v>
      </c>
      <c r="X310" s="196" t="s">
        <v>1070</v>
      </c>
      <c r="Y310" s="196" t="s">
        <v>116</v>
      </c>
      <c r="Z310" s="197">
        <v>10</v>
      </c>
      <c r="AA310" s="197" t="s">
        <v>1070</v>
      </c>
      <c r="AB310" s="197" t="s">
        <v>117</v>
      </c>
      <c r="AC310" s="200" t="s">
        <v>1032</v>
      </c>
      <c r="AD310" s="202"/>
      <c r="AE310" s="174">
        <f>IF(ISNUMBER(VLOOKUP(A310,NotghiID!A:A,1,FALSE)),1,0)</f>
        <v>1</v>
      </c>
    </row>
    <row r="311" spans="1:31" ht="14.25"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1022</v>
      </c>
      <c r="H311" s="158" t="s">
        <v>60</v>
      </c>
      <c r="I311" s="190">
        <v>22.7</v>
      </c>
      <c r="J311" s="190" t="s">
        <v>1023</v>
      </c>
      <c r="K311" s="190" t="s">
        <v>116</v>
      </c>
      <c r="L311" s="191">
        <v>6.9</v>
      </c>
      <c r="M311" s="191" t="s">
        <v>1023</v>
      </c>
      <c r="N311" s="191" t="s">
        <v>117</v>
      </c>
      <c r="O311" s="190" t="s">
        <v>1024</v>
      </c>
      <c r="P311" s="192">
        <v>14</v>
      </c>
      <c r="Q311" s="192" t="s">
        <v>1025</v>
      </c>
      <c r="R311" s="192" t="s">
        <v>389</v>
      </c>
      <c r="S311" s="193">
        <v>6</v>
      </c>
      <c r="T311" s="193" t="s">
        <v>1025</v>
      </c>
      <c r="U311" s="193" t="s">
        <v>117</v>
      </c>
      <c r="V311" s="201" t="s">
        <v>1026</v>
      </c>
      <c r="W311" s="196">
        <v>33.4</v>
      </c>
      <c r="X311" s="196" t="s">
        <v>1070</v>
      </c>
      <c r="Y311" s="196" t="s">
        <v>116</v>
      </c>
      <c r="Z311" s="197">
        <v>12.8</v>
      </c>
      <c r="AA311" s="197" t="s">
        <v>1070</v>
      </c>
      <c r="AB311" s="197" t="s">
        <v>117</v>
      </c>
      <c r="AC311" s="200" t="s">
        <v>1032</v>
      </c>
      <c r="AD311" s="202"/>
      <c r="AE311" s="174">
        <f>IF(ISNUMBER(VLOOKUP(A311,NotghiID!A:A,1,FALSE)),1,0)</f>
        <v>1</v>
      </c>
    </row>
    <row r="312" spans="1:31" ht="14.25"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1022</v>
      </c>
      <c r="H312" s="158" t="s">
        <v>60</v>
      </c>
      <c r="I312" s="190">
        <v>13.3</v>
      </c>
      <c r="J312" s="190" t="s">
        <v>1023</v>
      </c>
      <c r="K312" s="190" t="s">
        <v>116</v>
      </c>
      <c r="L312" s="191">
        <v>3.3</v>
      </c>
      <c r="M312" s="191" t="s">
        <v>1023</v>
      </c>
      <c r="N312" s="191" t="s">
        <v>117</v>
      </c>
      <c r="O312" s="190" t="s">
        <v>1024</v>
      </c>
      <c r="P312" s="192">
        <v>7.6</v>
      </c>
      <c r="Q312" s="192" t="s">
        <v>1025</v>
      </c>
      <c r="R312" s="192" t="s">
        <v>389</v>
      </c>
      <c r="S312" s="193">
        <v>3</v>
      </c>
      <c r="T312" s="193" t="s">
        <v>1025</v>
      </c>
      <c r="U312" s="193" t="s">
        <v>117</v>
      </c>
      <c r="V312" s="201" t="s">
        <v>1026</v>
      </c>
      <c r="W312" s="196">
        <v>56.5</v>
      </c>
      <c r="X312" s="196" t="s">
        <v>1070</v>
      </c>
      <c r="Y312" s="196" t="s">
        <v>116</v>
      </c>
      <c r="Z312" s="197">
        <v>19.399999999999999</v>
      </c>
      <c r="AA312" s="197" t="s">
        <v>1070</v>
      </c>
      <c r="AB312" s="197" t="s">
        <v>117</v>
      </c>
      <c r="AC312" s="200" t="s">
        <v>1032</v>
      </c>
      <c r="AD312" s="202"/>
      <c r="AE312" s="174">
        <f>IF(ISNUMBER(VLOOKUP(A312,NotghiID!A:A,1,FALSE)),1,0)</f>
        <v>1</v>
      </c>
    </row>
    <row r="313" spans="1:31" ht="14.25"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1022</v>
      </c>
      <c r="H313" s="158" t="s">
        <v>60</v>
      </c>
      <c r="I313" s="190">
        <v>8.1</v>
      </c>
      <c r="J313" s="190" t="s">
        <v>1023</v>
      </c>
      <c r="K313" s="190" t="s">
        <v>116</v>
      </c>
      <c r="L313" s="191">
        <v>1.9</v>
      </c>
      <c r="M313" s="191" t="s">
        <v>1023</v>
      </c>
      <c r="N313" s="191" t="s">
        <v>117</v>
      </c>
      <c r="O313" s="190" t="s">
        <v>1024</v>
      </c>
      <c r="P313" s="192">
        <v>5.0999999999999996</v>
      </c>
      <c r="Q313" s="192" t="s">
        <v>1025</v>
      </c>
      <c r="R313" s="192" t="s">
        <v>389</v>
      </c>
      <c r="S313" s="193">
        <v>1.9</v>
      </c>
      <c r="T313" s="193" t="s">
        <v>1025</v>
      </c>
      <c r="U313" s="193" t="s">
        <v>117</v>
      </c>
      <c r="V313" s="201" t="s">
        <v>1026</v>
      </c>
      <c r="W313" s="196">
        <v>95.5</v>
      </c>
      <c r="X313" s="196" t="s">
        <v>1070</v>
      </c>
      <c r="Y313" s="196" t="s">
        <v>116</v>
      </c>
      <c r="Z313" s="197">
        <v>35.799999999999997</v>
      </c>
      <c r="AA313" s="197" t="s">
        <v>1070</v>
      </c>
      <c r="AB313" s="197" t="s">
        <v>117</v>
      </c>
      <c r="AC313" s="200" t="s">
        <v>1032</v>
      </c>
      <c r="AD313" s="202"/>
      <c r="AE313" s="174">
        <f>IF(ISNUMBER(VLOOKUP(A313,NotghiID!A:A,1,FALSE)),1,0)</f>
        <v>1</v>
      </c>
    </row>
    <row r="314" spans="1:31" ht="14.25"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1022</v>
      </c>
      <c r="H314" s="158" t="s">
        <v>60</v>
      </c>
      <c r="I314" s="190">
        <v>146</v>
      </c>
      <c r="J314" s="190" t="s">
        <v>1023</v>
      </c>
      <c r="K314" s="190" t="s">
        <v>116</v>
      </c>
      <c r="L314" s="191">
        <v>84</v>
      </c>
      <c r="M314" s="191" t="s">
        <v>1023</v>
      </c>
      <c r="N314" s="191" t="s">
        <v>117</v>
      </c>
      <c r="O314" s="190" t="s">
        <v>1024</v>
      </c>
      <c r="P314" s="192">
        <v>51</v>
      </c>
      <c r="Q314" s="192" t="s">
        <v>1025</v>
      </c>
      <c r="R314" s="192" t="s">
        <v>389</v>
      </c>
      <c r="S314" s="193">
        <v>21</v>
      </c>
      <c r="T314" s="193" t="s">
        <v>1025</v>
      </c>
      <c r="U314" s="193" t="s">
        <v>117</v>
      </c>
      <c r="V314" s="201" t="s">
        <v>1026</v>
      </c>
      <c r="W314" s="196">
        <v>11.1</v>
      </c>
      <c r="X314" s="196" t="s">
        <v>1070</v>
      </c>
      <c r="Y314" s="196" t="s">
        <v>116</v>
      </c>
      <c r="Z314" s="197">
        <v>5.7</v>
      </c>
      <c r="AA314" s="197" t="s">
        <v>1070</v>
      </c>
      <c r="AB314" s="197" t="s">
        <v>117</v>
      </c>
      <c r="AC314" s="200" t="s">
        <v>1032</v>
      </c>
      <c r="AD314" s="202"/>
      <c r="AE314" s="174">
        <f>IF(ISNUMBER(VLOOKUP(A314,NotghiID!A:A,1,FALSE)),1,0)</f>
        <v>1</v>
      </c>
    </row>
    <row r="315" spans="1:31" ht="14.25"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1022</v>
      </c>
      <c r="H315" s="158" t="s">
        <v>60</v>
      </c>
      <c r="I315" s="190">
        <v>101</v>
      </c>
      <c r="J315" s="190" t="s">
        <v>1023</v>
      </c>
      <c r="K315" s="190" t="s">
        <v>116</v>
      </c>
      <c r="L315" s="191">
        <v>42</v>
      </c>
      <c r="M315" s="191" t="s">
        <v>1023</v>
      </c>
      <c r="N315" s="191" t="s">
        <v>117</v>
      </c>
      <c r="O315" s="190" t="s">
        <v>1024</v>
      </c>
      <c r="P315" s="192">
        <v>44</v>
      </c>
      <c r="Q315" s="192" t="s">
        <v>1025</v>
      </c>
      <c r="R315" s="192" t="s">
        <v>389</v>
      </c>
      <c r="S315" s="193">
        <v>15</v>
      </c>
      <c r="T315" s="193" t="s">
        <v>1025</v>
      </c>
      <c r="U315" s="193" t="s">
        <v>117</v>
      </c>
      <c r="V315" s="201" t="s">
        <v>1026</v>
      </c>
      <c r="W315" s="196">
        <v>14.8</v>
      </c>
      <c r="X315" s="196" t="s">
        <v>1070</v>
      </c>
      <c r="Y315" s="196" t="s">
        <v>116</v>
      </c>
      <c r="Z315" s="197">
        <v>7.2</v>
      </c>
      <c r="AA315" s="197" t="s">
        <v>1070</v>
      </c>
      <c r="AB315" s="197" t="s">
        <v>117</v>
      </c>
      <c r="AC315" s="200" t="s">
        <v>1032</v>
      </c>
      <c r="AD315" s="202"/>
      <c r="AE315" s="174">
        <f>IF(ISNUMBER(VLOOKUP(A315,NotghiID!A:A,1,FALSE)),1,0)</f>
        <v>1</v>
      </c>
    </row>
    <row r="316" spans="1:31" ht="14.25"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1022</v>
      </c>
      <c r="H316" s="158" t="s">
        <v>60</v>
      </c>
      <c r="I316" s="190">
        <v>81</v>
      </c>
      <c r="J316" s="190" t="s">
        <v>1023</v>
      </c>
      <c r="K316" s="190" t="s">
        <v>116</v>
      </c>
      <c r="L316" s="191">
        <v>41</v>
      </c>
      <c r="M316" s="191" t="s">
        <v>1023</v>
      </c>
      <c r="N316" s="191" t="s">
        <v>117</v>
      </c>
      <c r="O316" s="190" t="s">
        <v>1024</v>
      </c>
      <c r="P316" s="192">
        <v>44</v>
      </c>
      <c r="Q316" s="192" t="s">
        <v>1025</v>
      </c>
      <c r="R316" s="192" t="s">
        <v>389</v>
      </c>
      <c r="S316" s="193">
        <v>17</v>
      </c>
      <c r="T316" s="193" t="s">
        <v>1025</v>
      </c>
      <c r="U316" s="193" t="s">
        <v>117</v>
      </c>
      <c r="V316" s="201" t="s">
        <v>1026</v>
      </c>
      <c r="W316" s="196">
        <v>19.7</v>
      </c>
      <c r="X316" s="196" t="s">
        <v>1070</v>
      </c>
      <c r="Y316" s="196" t="s">
        <v>116</v>
      </c>
      <c r="Z316" s="197">
        <v>11.6</v>
      </c>
      <c r="AA316" s="197" t="s">
        <v>1070</v>
      </c>
      <c r="AB316" s="197" t="s">
        <v>117</v>
      </c>
      <c r="AC316" s="200" t="s">
        <v>1032</v>
      </c>
      <c r="AD316" s="202"/>
      <c r="AE316" s="174">
        <f>IF(ISNUMBER(VLOOKUP(A316,NotghiID!A:A,1,FALSE)),1,0)</f>
        <v>1</v>
      </c>
    </row>
    <row r="317" spans="1:31" ht="14.25"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1022</v>
      </c>
      <c r="H317" s="158" t="s">
        <v>60</v>
      </c>
      <c r="I317" s="190">
        <v>43</v>
      </c>
      <c r="J317" s="190" t="s">
        <v>1023</v>
      </c>
      <c r="K317" s="190" t="s">
        <v>116</v>
      </c>
      <c r="L317" s="191">
        <v>27</v>
      </c>
      <c r="M317" s="191" t="s">
        <v>1023</v>
      </c>
      <c r="N317" s="191" t="s">
        <v>117</v>
      </c>
      <c r="O317" s="190" t="s">
        <v>1024</v>
      </c>
      <c r="P317" s="192">
        <v>25</v>
      </c>
      <c r="Q317" s="192" t="s">
        <v>1025</v>
      </c>
      <c r="R317" s="192" t="s">
        <v>389</v>
      </c>
      <c r="S317" s="193">
        <v>12</v>
      </c>
      <c r="T317" s="193" t="s">
        <v>1025</v>
      </c>
      <c r="U317" s="193" t="s">
        <v>117</v>
      </c>
      <c r="V317" s="201" t="s">
        <v>1026</v>
      </c>
      <c r="W317" s="196">
        <v>41.9</v>
      </c>
      <c r="X317" s="196" t="s">
        <v>1070</v>
      </c>
      <c r="Y317" s="196" t="s">
        <v>116</v>
      </c>
      <c r="Z317" s="197">
        <v>28.7</v>
      </c>
      <c r="AA317" s="197" t="s">
        <v>1070</v>
      </c>
      <c r="AB317" s="197" t="s">
        <v>117</v>
      </c>
      <c r="AC317" s="200" t="s">
        <v>1032</v>
      </c>
      <c r="AD317" s="202"/>
      <c r="AE317" s="174">
        <f>IF(ISNUMBER(VLOOKUP(A317,NotghiID!A:A,1,FALSE)),1,0)</f>
        <v>1</v>
      </c>
    </row>
    <row r="318" spans="1:31" ht="14.25"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1022</v>
      </c>
      <c r="H318" s="158" t="s">
        <v>60</v>
      </c>
      <c r="I318" s="190">
        <v>18</v>
      </c>
      <c r="J318" s="190" t="s">
        <v>1023</v>
      </c>
      <c r="K318" s="190" t="s">
        <v>116</v>
      </c>
      <c r="L318" s="191">
        <v>13</v>
      </c>
      <c r="M318" s="191" t="s">
        <v>1023</v>
      </c>
      <c r="N318" s="191" t="s">
        <v>117</v>
      </c>
      <c r="O318" s="190" t="s">
        <v>1024</v>
      </c>
      <c r="P318" s="192">
        <v>13</v>
      </c>
      <c r="Q318" s="192" t="s">
        <v>1025</v>
      </c>
      <c r="R318" s="192" t="s">
        <v>389</v>
      </c>
      <c r="S318" s="193">
        <v>10</v>
      </c>
      <c r="T318" s="193" t="s">
        <v>1025</v>
      </c>
      <c r="U318" s="193" t="s">
        <v>117</v>
      </c>
      <c r="V318" s="201" t="s">
        <v>1026</v>
      </c>
      <c r="W318" s="196">
        <v>91.7</v>
      </c>
      <c r="X318" s="196" t="s">
        <v>1070</v>
      </c>
      <c r="Y318" s="196" t="s">
        <v>116</v>
      </c>
      <c r="Z318" s="197">
        <v>44.6</v>
      </c>
      <c r="AA318" s="197" t="s">
        <v>1070</v>
      </c>
      <c r="AB318" s="197" t="s">
        <v>117</v>
      </c>
      <c r="AC318" s="200" t="s">
        <v>1032</v>
      </c>
      <c r="AD318" s="202"/>
      <c r="AE318" s="174">
        <f>IF(ISNUMBER(VLOOKUP(A318,NotghiID!A:A,1,FALSE)),1,0)</f>
        <v>1</v>
      </c>
    </row>
    <row r="319" spans="1:31" ht="14.25"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1022</v>
      </c>
      <c r="H319" s="198" t="s">
        <v>60</v>
      </c>
      <c r="I319" s="190">
        <v>5367</v>
      </c>
      <c r="J319" s="190" t="s">
        <v>1098</v>
      </c>
      <c r="K319" s="190" t="s">
        <v>389</v>
      </c>
      <c r="L319" s="191">
        <v>981</v>
      </c>
      <c r="M319" s="191" t="s">
        <v>1098</v>
      </c>
      <c r="N319" s="191" t="s">
        <v>117</v>
      </c>
      <c r="O319" s="190" t="s">
        <v>1024</v>
      </c>
      <c r="P319" s="192"/>
      <c r="Q319" s="192"/>
      <c r="R319" s="192"/>
      <c r="S319" s="193"/>
      <c r="T319" s="193"/>
      <c r="U319" s="193"/>
      <c r="V319" s="201"/>
      <c r="W319" s="196">
        <v>10.1</v>
      </c>
      <c r="X319" s="196" t="s">
        <v>1070</v>
      </c>
      <c r="Y319" s="196" t="s">
        <v>389</v>
      </c>
      <c r="Z319" s="197">
        <v>2.2000000000000002</v>
      </c>
      <c r="AA319" s="197" t="s">
        <v>1070</v>
      </c>
      <c r="AB319" s="197" t="s">
        <v>117</v>
      </c>
      <c r="AC319" s="200" t="s">
        <v>1063</v>
      </c>
      <c r="AD319" s="202"/>
      <c r="AE319" s="174">
        <f>IF(ISNUMBER(VLOOKUP(A319,NotghiID!A:A,1,FALSE)),1,0)</f>
        <v>1</v>
      </c>
    </row>
    <row r="320" spans="1:31" ht="14.25"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1022</v>
      </c>
      <c r="H320" s="198" t="s">
        <v>60</v>
      </c>
      <c r="I320" s="190">
        <v>3110</v>
      </c>
      <c r="J320" s="190" t="s">
        <v>1098</v>
      </c>
      <c r="K320" s="190" t="s">
        <v>389</v>
      </c>
      <c r="L320" s="191">
        <v>420</v>
      </c>
      <c r="M320" s="191" t="s">
        <v>1098</v>
      </c>
      <c r="N320" s="191" t="s">
        <v>117</v>
      </c>
      <c r="O320" s="190" t="s">
        <v>1024</v>
      </c>
      <c r="P320" s="192"/>
      <c r="Q320" s="192"/>
      <c r="R320" s="192"/>
      <c r="S320" s="193"/>
      <c r="T320" s="193"/>
      <c r="U320" s="193"/>
      <c r="V320" s="201"/>
      <c r="W320" s="196">
        <v>16.2</v>
      </c>
      <c r="X320" s="196" t="s">
        <v>1070</v>
      </c>
      <c r="Y320" s="196" t="s">
        <v>389</v>
      </c>
      <c r="Z320" s="197">
        <v>22.9</v>
      </c>
      <c r="AA320" s="197" t="s">
        <v>1070</v>
      </c>
      <c r="AB320" s="197" t="s">
        <v>117</v>
      </c>
      <c r="AC320" s="200" t="s">
        <v>1063</v>
      </c>
      <c r="AD320" s="202"/>
      <c r="AE320" s="174">
        <f>IF(ISNUMBER(VLOOKUP(A320,NotghiID!A:A,1,FALSE)),1,0)</f>
        <v>1</v>
      </c>
    </row>
    <row r="321" spans="1:31" ht="14.25"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1022</v>
      </c>
      <c r="H321" s="198" t="s">
        <v>60</v>
      </c>
      <c r="I321" s="190">
        <v>125.8</v>
      </c>
      <c r="J321" s="190" t="s">
        <v>1023</v>
      </c>
      <c r="K321" s="190" t="s">
        <v>622</v>
      </c>
      <c r="L321" s="191"/>
      <c r="M321" s="191"/>
      <c r="N321" s="191"/>
      <c r="O321" s="190" t="s">
        <v>1024</v>
      </c>
      <c r="P321" s="192">
        <v>151</v>
      </c>
      <c r="Q321" s="192" t="s">
        <v>1025</v>
      </c>
      <c r="R321" s="192" t="s">
        <v>622</v>
      </c>
      <c r="S321" s="193"/>
      <c r="T321" s="193"/>
      <c r="U321" s="193"/>
      <c r="V321" s="201" t="s">
        <v>1026</v>
      </c>
      <c r="W321" s="196">
        <v>15.9</v>
      </c>
      <c r="X321" s="196" t="s">
        <v>1060</v>
      </c>
      <c r="Y321" s="196" t="s">
        <v>622</v>
      </c>
      <c r="Z321" s="197"/>
      <c r="AA321" s="197"/>
      <c r="AB321" s="197"/>
      <c r="AC321" s="200" t="s">
        <v>1063</v>
      </c>
      <c r="AD321" s="198"/>
      <c r="AE321" s="174">
        <f>IF(ISNUMBER(VLOOKUP(A321,NotghiID!A:A,1,FALSE)),1,0)</f>
        <v>1</v>
      </c>
    </row>
    <row r="322" spans="1:31" ht="14.25"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1022</v>
      </c>
      <c r="H322" s="198" t="s">
        <v>60</v>
      </c>
      <c r="I322" s="190">
        <v>82.4</v>
      </c>
      <c r="J322" s="190" t="s">
        <v>1023</v>
      </c>
      <c r="K322" s="190" t="s">
        <v>622</v>
      </c>
      <c r="L322" s="191"/>
      <c r="M322" s="191"/>
      <c r="N322" s="191"/>
      <c r="O322" s="190" t="s">
        <v>1024</v>
      </c>
      <c r="P322" s="192">
        <v>167</v>
      </c>
      <c r="Q322" s="192" t="s">
        <v>1025</v>
      </c>
      <c r="R322" s="192" t="s">
        <v>622</v>
      </c>
      <c r="S322" s="193"/>
      <c r="T322" s="193"/>
      <c r="U322" s="193"/>
      <c r="V322" s="201" t="s">
        <v>1026</v>
      </c>
      <c r="W322" s="196">
        <v>24.4</v>
      </c>
      <c r="X322" s="196" t="s">
        <v>1060</v>
      </c>
      <c r="Y322" s="196" t="s">
        <v>622</v>
      </c>
      <c r="Z322" s="197"/>
      <c r="AA322" s="197"/>
      <c r="AB322" s="197"/>
      <c r="AC322" s="200" t="s">
        <v>1063</v>
      </c>
      <c r="AD322" s="198"/>
      <c r="AE322" s="174">
        <f>IF(ISNUMBER(VLOOKUP(A322,NotghiID!A:A,1,FALSE)),1,0)</f>
        <v>1</v>
      </c>
    </row>
    <row r="323" spans="1:31" ht="14.25"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1022</v>
      </c>
      <c r="H323" s="198" t="s">
        <v>60</v>
      </c>
      <c r="I323" s="190">
        <v>102.9</v>
      </c>
      <c r="J323" s="190" t="s">
        <v>1023</v>
      </c>
      <c r="K323" s="190" t="s">
        <v>622</v>
      </c>
      <c r="L323" s="191"/>
      <c r="M323" s="191"/>
      <c r="N323" s="191"/>
      <c r="O323" s="190" t="s">
        <v>1024</v>
      </c>
      <c r="P323" s="192">
        <v>63.1</v>
      </c>
      <c r="Q323" s="192" t="s">
        <v>1025</v>
      </c>
      <c r="R323" s="192" t="s">
        <v>622</v>
      </c>
      <c r="S323" s="193"/>
      <c r="T323" s="193"/>
      <c r="U323" s="193"/>
      <c r="V323" s="201" t="s">
        <v>1026</v>
      </c>
      <c r="W323" s="196"/>
      <c r="X323" s="196"/>
      <c r="Y323" s="196"/>
      <c r="Z323" s="197"/>
      <c r="AA323" s="197"/>
      <c r="AB323" s="197"/>
      <c r="AC323" s="200"/>
      <c r="AD323" s="198"/>
      <c r="AE323" s="174">
        <f>IF(ISNUMBER(VLOOKUP(A323,NotghiID!A:A,1,FALSE)),1,0)</f>
        <v>1</v>
      </c>
    </row>
    <row r="324" spans="1:31" ht="14.25"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1022</v>
      </c>
      <c r="H324" s="198" t="s">
        <v>60</v>
      </c>
      <c r="I324" s="190">
        <v>1.6</v>
      </c>
      <c r="J324" s="190" t="s">
        <v>1023</v>
      </c>
      <c r="K324" s="190" t="s">
        <v>622</v>
      </c>
      <c r="L324" s="191"/>
      <c r="M324" s="191"/>
      <c r="N324" s="191"/>
      <c r="O324" s="190" t="s">
        <v>1024</v>
      </c>
      <c r="P324" s="192">
        <v>2.2000000000000002</v>
      </c>
      <c r="Q324" s="192" t="s">
        <v>1025</v>
      </c>
      <c r="R324" s="192" t="s">
        <v>622</v>
      </c>
      <c r="S324" s="193"/>
      <c r="T324" s="193"/>
      <c r="U324" s="193"/>
      <c r="V324" s="201" t="s">
        <v>1026</v>
      </c>
      <c r="W324" s="196"/>
      <c r="X324" s="196"/>
      <c r="Y324" s="196"/>
      <c r="Z324" s="197"/>
      <c r="AA324" s="197"/>
      <c r="AB324" s="197"/>
      <c r="AC324" s="200"/>
      <c r="AD324" s="198"/>
      <c r="AE324" s="174">
        <f>IF(ISNUMBER(VLOOKUP(A324,NotghiID!A:A,1,FALSE)),1,0)</f>
        <v>1</v>
      </c>
    </row>
    <row r="325" spans="1:31" s="174" customFormat="1" x14ac:dyDescent="0.25">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1022</v>
      </c>
      <c r="H325" s="198" t="s">
        <v>60</v>
      </c>
      <c r="I325" s="190">
        <v>79.790000000000006</v>
      </c>
      <c r="J325" s="190" t="s">
        <v>1050</v>
      </c>
      <c r="K325" s="190" t="s">
        <v>116</v>
      </c>
      <c r="L325" s="191">
        <v>27.35</v>
      </c>
      <c r="M325" s="191" t="s">
        <v>1050</v>
      </c>
      <c r="N325" s="191" t="s">
        <v>117</v>
      </c>
      <c r="O325" s="190" t="s">
        <v>1024</v>
      </c>
      <c r="P325" s="192">
        <v>13.61</v>
      </c>
      <c r="Q325" s="192" t="s">
        <v>1053</v>
      </c>
      <c r="R325" s="192" t="s">
        <v>116</v>
      </c>
      <c r="S325" s="193">
        <v>3.96</v>
      </c>
      <c r="T325" s="193" t="s">
        <v>1053</v>
      </c>
      <c r="U325" s="193" t="s">
        <v>117</v>
      </c>
      <c r="V325" s="201" t="s">
        <v>1026</v>
      </c>
      <c r="W325" s="196">
        <v>8.3000000000000007</v>
      </c>
      <c r="X325" s="196" t="s">
        <v>1060</v>
      </c>
      <c r="Y325" s="196" t="s">
        <v>116</v>
      </c>
      <c r="Z325" s="197">
        <v>2.5</v>
      </c>
      <c r="AA325" s="197" t="s">
        <v>1060</v>
      </c>
      <c r="AB325" s="197" t="s">
        <v>117</v>
      </c>
      <c r="AC325" s="200" t="s">
        <v>1032</v>
      </c>
      <c r="AD325" s="202"/>
    </row>
    <row r="326" spans="1:31" x14ac:dyDescent="0.25">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1022</v>
      </c>
      <c r="H326" s="198" t="s">
        <v>60</v>
      </c>
      <c r="I326" s="190">
        <v>57.15</v>
      </c>
      <c r="J326" s="190" t="s">
        <v>1050</v>
      </c>
      <c r="K326" s="190" t="s">
        <v>389</v>
      </c>
      <c r="L326" s="191">
        <v>23</v>
      </c>
      <c r="M326" s="191" t="s">
        <v>517</v>
      </c>
      <c r="N326" s="191" t="s">
        <v>1055</v>
      </c>
      <c r="O326" s="190" t="s">
        <v>1024</v>
      </c>
      <c r="P326" s="192">
        <v>10.54</v>
      </c>
      <c r="Q326" s="192" t="s">
        <v>1053</v>
      </c>
      <c r="R326" s="192" t="s">
        <v>116</v>
      </c>
      <c r="S326" s="193">
        <v>30</v>
      </c>
      <c r="T326" s="193" t="s">
        <v>517</v>
      </c>
      <c r="U326" s="193" t="s">
        <v>1055</v>
      </c>
      <c r="V326" s="152" t="s">
        <v>1026</v>
      </c>
      <c r="W326" s="196"/>
      <c r="X326" s="196"/>
      <c r="Y326" s="196"/>
      <c r="Z326" s="197"/>
      <c r="AA326" s="197"/>
      <c r="AB326" s="197"/>
      <c r="AC326" s="200"/>
      <c r="AD326" s="202"/>
      <c r="AE326" s="174">
        <f>IF(ISNUMBER(VLOOKUP(A326,NotghiID!A:A,1,FALSE)),1,0)</f>
        <v>1</v>
      </c>
    </row>
    <row r="327" spans="1:31" x14ac:dyDescent="0.25">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1022</v>
      </c>
      <c r="H327" s="198" t="s">
        <v>60</v>
      </c>
      <c r="I327" s="190">
        <v>58.98</v>
      </c>
      <c r="J327" s="190" t="s">
        <v>1050</v>
      </c>
      <c r="K327" s="190" t="s">
        <v>389</v>
      </c>
      <c r="L327" s="191">
        <v>27</v>
      </c>
      <c r="M327" s="191" t="s">
        <v>517</v>
      </c>
      <c r="N327" s="191" t="s">
        <v>1055</v>
      </c>
      <c r="O327" s="190" t="s">
        <v>1024</v>
      </c>
      <c r="P327" s="192">
        <v>11.32</v>
      </c>
      <c r="Q327" s="192" t="s">
        <v>1053</v>
      </c>
      <c r="R327" s="192" t="s">
        <v>116</v>
      </c>
      <c r="S327" s="193">
        <v>27</v>
      </c>
      <c r="T327" s="193" t="s">
        <v>517</v>
      </c>
      <c r="U327" s="193" t="s">
        <v>1055</v>
      </c>
      <c r="V327" s="152" t="s">
        <v>1026</v>
      </c>
      <c r="W327" s="196"/>
      <c r="X327" s="196"/>
      <c r="Y327" s="196"/>
      <c r="Z327" s="197"/>
      <c r="AA327" s="197"/>
      <c r="AB327" s="197"/>
      <c r="AC327" s="200"/>
      <c r="AD327" s="202"/>
      <c r="AE327" s="174">
        <f>IF(ISNUMBER(VLOOKUP(A327,NotghiID!A:A,1,FALSE)),1,0)</f>
        <v>1</v>
      </c>
    </row>
    <row r="328" spans="1:31" x14ac:dyDescent="0.25">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1022</v>
      </c>
      <c r="H328" s="198" t="s">
        <v>60</v>
      </c>
      <c r="I328" s="190">
        <v>58.37</v>
      </c>
      <c r="J328" s="190" t="s">
        <v>1050</v>
      </c>
      <c r="K328" s="190" t="s">
        <v>389</v>
      </c>
      <c r="L328" s="191">
        <v>32</v>
      </c>
      <c r="M328" s="191" t="s">
        <v>517</v>
      </c>
      <c r="N328" s="191" t="s">
        <v>1055</v>
      </c>
      <c r="O328" s="190" t="s">
        <v>1024</v>
      </c>
      <c r="P328" s="192">
        <v>10.89</v>
      </c>
      <c r="Q328" s="192" t="s">
        <v>1053</v>
      </c>
      <c r="R328" s="192" t="s">
        <v>116</v>
      </c>
      <c r="S328" s="193">
        <v>48</v>
      </c>
      <c r="T328" s="193" t="s">
        <v>517</v>
      </c>
      <c r="U328" s="193" t="s">
        <v>1055</v>
      </c>
      <c r="V328" s="152" t="s">
        <v>1026</v>
      </c>
      <c r="W328" s="196"/>
      <c r="X328" s="196"/>
      <c r="Y328" s="196"/>
      <c r="Z328" s="197"/>
      <c r="AA328" s="197"/>
      <c r="AB328" s="197"/>
      <c r="AC328" s="200"/>
      <c r="AD328" s="202"/>
      <c r="AE328" s="174">
        <f>IF(ISNUMBER(VLOOKUP(A328,NotghiID!A:A,1,FALSE)),1,0)</f>
        <v>1</v>
      </c>
    </row>
    <row r="329" spans="1:31" x14ac:dyDescent="0.25">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1022</v>
      </c>
      <c r="H329" s="198" t="s">
        <v>60</v>
      </c>
      <c r="I329" s="190">
        <v>55.2</v>
      </c>
      <c r="J329" s="190" t="s">
        <v>1050</v>
      </c>
      <c r="K329" s="190" t="s">
        <v>389</v>
      </c>
      <c r="L329" s="191">
        <v>26</v>
      </c>
      <c r="M329" s="191" t="s">
        <v>517</v>
      </c>
      <c r="N329" s="191" t="s">
        <v>1055</v>
      </c>
      <c r="O329" s="190" t="s">
        <v>1024</v>
      </c>
      <c r="P329" s="192">
        <v>7.27</v>
      </c>
      <c r="Q329" s="192" t="s">
        <v>1053</v>
      </c>
      <c r="R329" s="192" t="s">
        <v>116</v>
      </c>
      <c r="S329" s="193">
        <v>31</v>
      </c>
      <c r="T329" s="193" t="s">
        <v>517</v>
      </c>
      <c r="U329" s="193" t="s">
        <v>1055</v>
      </c>
      <c r="V329" s="152" t="s">
        <v>1026</v>
      </c>
      <c r="W329" s="196"/>
      <c r="X329" s="196"/>
      <c r="Y329" s="196"/>
      <c r="Z329" s="197"/>
      <c r="AA329" s="197"/>
      <c r="AB329" s="197"/>
      <c r="AC329" s="200"/>
      <c r="AD329" s="202"/>
      <c r="AE329" s="174">
        <f>IF(ISNUMBER(VLOOKUP(A329,NotghiID!A:A,1,FALSE)),1,0)</f>
        <v>1</v>
      </c>
    </row>
    <row r="330" spans="1:31" ht="14.25"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1022</v>
      </c>
      <c r="H330" s="198" t="s">
        <v>1040</v>
      </c>
      <c r="I330" s="190">
        <v>15016</v>
      </c>
      <c r="J330" s="190" t="s">
        <v>1098</v>
      </c>
      <c r="K330" s="190" t="s">
        <v>389</v>
      </c>
      <c r="L330" s="191">
        <v>3778</v>
      </c>
      <c r="M330" s="191" t="s">
        <v>1098</v>
      </c>
      <c r="N330" s="191" t="s">
        <v>117</v>
      </c>
      <c r="O330" s="190" t="s">
        <v>1024</v>
      </c>
      <c r="P330" s="192">
        <v>118.8</v>
      </c>
      <c r="Q330" s="192" t="s">
        <v>1025</v>
      </c>
      <c r="R330" s="192" t="s">
        <v>116</v>
      </c>
      <c r="S330" s="193" t="s">
        <v>1099</v>
      </c>
      <c r="T330" s="193" t="s">
        <v>1025</v>
      </c>
      <c r="U330" s="193" t="s">
        <v>1068</v>
      </c>
      <c r="V330" s="152" t="s">
        <v>1026</v>
      </c>
      <c r="W330" s="196">
        <v>362.6</v>
      </c>
      <c r="X330" s="196" t="s">
        <v>1042</v>
      </c>
      <c r="Y330" s="196" t="s">
        <v>116</v>
      </c>
      <c r="Z330" s="197">
        <v>85.2</v>
      </c>
      <c r="AA330" s="197" t="s">
        <v>1042</v>
      </c>
      <c r="AB330" s="197" t="s">
        <v>117</v>
      </c>
      <c r="AC330" s="200" t="s">
        <v>1063</v>
      </c>
      <c r="AD330" s="202"/>
      <c r="AE330" s="174">
        <f>IF(ISNUMBER(VLOOKUP(A330,NotghiID!A:A,1,FALSE)),1,0)</f>
        <v>1</v>
      </c>
    </row>
    <row r="331" spans="1:31" ht="14.25"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1022</v>
      </c>
      <c r="H331" s="198" t="s">
        <v>60</v>
      </c>
      <c r="I331" s="190">
        <v>0.17</v>
      </c>
      <c r="J331" s="190" t="s">
        <v>1054</v>
      </c>
      <c r="K331" s="190" t="s">
        <v>389</v>
      </c>
      <c r="L331" s="191">
        <v>0.28000000000000003</v>
      </c>
      <c r="M331" s="191" t="s">
        <v>1054</v>
      </c>
      <c r="N331" s="191" t="s">
        <v>117</v>
      </c>
      <c r="O331" s="190" t="s">
        <v>1024</v>
      </c>
      <c r="P331" s="192">
        <v>0.26</v>
      </c>
      <c r="Q331" s="192" t="s">
        <v>1056</v>
      </c>
      <c r="R331" s="192" t="s">
        <v>116</v>
      </c>
      <c r="S331" s="193">
        <v>0.72</v>
      </c>
      <c r="T331" s="193" t="s">
        <v>1056</v>
      </c>
      <c r="U331" s="193" t="s">
        <v>117</v>
      </c>
      <c r="V331" s="152" t="s">
        <v>1026</v>
      </c>
      <c r="W331" s="196">
        <v>26.4</v>
      </c>
      <c r="X331" s="196" t="s">
        <v>1060</v>
      </c>
      <c r="Y331" s="196" t="s">
        <v>116</v>
      </c>
      <c r="Z331" s="197">
        <v>12.27</v>
      </c>
      <c r="AA331" s="197" t="s">
        <v>1060</v>
      </c>
      <c r="AB331" s="197" t="s">
        <v>117</v>
      </c>
      <c r="AC331" s="200" t="s">
        <v>1063</v>
      </c>
      <c r="AD331" s="202"/>
      <c r="AE331" s="174">
        <f>IF(ISNUMBER(VLOOKUP(A331,NotghiID!A:A,1,FALSE)),1,0)</f>
        <v>1</v>
      </c>
    </row>
    <row r="332" spans="1:31" ht="14.25"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1022</v>
      </c>
      <c r="H332" s="198" t="s">
        <v>60</v>
      </c>
      <c r="I332" s="190">
        <v>0.27</v>
      </c>
      <c r="J332" s="190" t="s">
        <v>1054</v>
      </c>
      <c r="K332" s="190" t="s">
        <v>389</v>
      </c>
      <c r="L332" s="191">
        <v>0.15</v>
      </c>
      <c r="M332" s="191" t="s">
        <v>1054</v>
      </c>
      <c r="N332" s="191" t="s">
        <v>117</v>
      </c>
      <c r="O332" s="190" t="s">
        <v>1024</v>
      </c>
      <c r="P332" s="192">
        <v>0.06</v>
      </c>
      <c r="Q332" s="192" t="s">
        <v>1056</v>
      </c>
      <c r="R332" s="192" t="s">
        <v>116</v>
      </c>
      <c r="S332" s="193">
        <v>0.03</v>
      </c>
      <c r="T332" s="193" t="s">
        <v>1056</v>
      </c>
      <c r="U332" s="193" t="s">
        <v>117</v>
      </c>
      <c r="V332" s="152" t="s">
        <v>1026</v>
      </c>
      <c r="W332" s="196">
        <v>4.49</v>
      </c>
      <c r="X332" s="196" t="s">
        <v>1060</v>
      </c>
      <c r="Y332" s="196" t="s">
        <v>116</v>
      </c>
      <c r="Z332" s="197">
        <v>1.82</v>
      </c>
      <c r="AA332" s="197" t="s">
        <v>1060</v>
      </c>
      <c r="AB332" s="197" t="s">
        <v>117</v>
      </c>
      <c r="AC332" s="200" t="s">
        <v>1063</v>
      </c>
      <c r="AD332" s="202"/>
      <c r="AE332" s="174">
        <f>IF(ISNUMBER(VLOOKUP(A332,NotghiID!A:A,1,FALSE)),1,0)</f>
        <v>1</v>
      </c>
    </row>
    <row r="333" spans="1:31" ht="14.25"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1022</v>
      </c>
      <c r="H333" s="198" t="s">
        <v>60</v>
      </c>
      <c r="I333" s="190">
        <v>3180</v>
      </c>
      <c r="J333" s="190" t="s">
        <v>1098</v>
      </c>
      <c r="K333" s="190" t="s">
        <v>389</v>
      </c>
      <c r="L333" s="191">
        <v>840</v>
      </c>
      <c r="M333" s="191" t="s">
        <v>1098</v>
      </c>
      <c r="N333" s="191" t="s">
        <v>117</v>
      </c>
      <c r="O333" s="190" t="s">
        <v>1024</v>
      </c>
      <c r="P333" s="192"/>
      <c r="Q333" s="192"/>
      <c r="R333" s="192"/>
      <c r="S333" s="193"/>
      <c r="T333" s="193"/>
      <c r="U333" s="193"/>
      <c r="V333" s="152"/>
      <c r="W333" s="196">
        <v>4.37</v>
      </c>
      <c r="X333" s="196" t="s">
        <v>1070</v>
      </c>
      <c r="Y333" s="196" t="s">
        <v>389</v>
      </c>
      <c r="Z333" s="197">
        <v>1.29</v>
      </c>
      <c r="AA333" s="197" t="s">
        <v>1070</v>
      </c>
      <c r="AB333" s="197" t="s">
        <v>117</v>
      </c>
      <c r="AC333" s="200" t="s">
        <v>1063</v>
      </c>
      <c r="AD333" s="202"/>
      <c r="AE333" s="174">
        <f>IF(ISNUMBER(VLOOKUP(A333,NotghiID!A:A,1,FALSE)),1,0)</f>
        <v>1</v>
      </c>
    </row>
    <row r="334" spans="1:31" ht="14.25"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1022</v>
      </c>
      <c r="H334" s="198" t="s">
        <v>60</v>
      </c>
      <c r="I334" s="190">
        <v>1530</v>
      </c>
      <c r="J334" s="190" t="s">
        <v>1098</v>
      </c>
      <c r="K334" s="190" t="s">
        <v>389</v>
      </c>
      <c r="L334" s="191">
        <v>290</v>
      </c>
      <c r="M334" s="191" t="s">
        <v>1098</v>
      </c>
      <c r="N334" s="191" t="s">
        <v>117</v>
      </c>
      <c r="O334" s="190" t="s">
        <v>1024</v>
      </c>
      <c r="P334" s="192"/>
      <c r="Q334" s="192"/>
      <c r="R334" s="192"/>
      <c r="S334" s="193"/>
      <c r="T334" s="193"/>
      <c r="U334" s="193"/>
      <c r="V334" s="152"/>
      <c r="W334" s="196">
        <v>8.7799999999999994</v>
      </c>
      <c r="X334" s="196" t="s">
        <v>1070</v>
      </c>
      <c r="Y334" s="196" t="s">
        <v>389</v>
      </c>
      <c r="Z334" s="197">
        <v>1.6</v>
      </c>
      <c r="AA334" s="197" t="s">
        <v>1070</v>
      </c>
      <c r="AB334" s="197" t="s">
        <v>117</v>
      </c>
      <c r="AC334" s="200" t="s">
        <v>1063</v>
      </c>
      <c r="AD334" s="202"/>
      <c r="AE334" s="174">
        <f>IF(ISNUMBER(VLOOKUP(A334,NotghiID!A:A,1,FALSE)),1,0)</f>
        <v>1</v>
      </c>
    </row>
    <row r="335" spans="1:31" ht="14.25"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1022</v>
      </c>
      <c r="H335" s="198" t="s">
        <v>60</v>
      </c>
      <c r="I335" s="190">
        <v>6680</v>
      </c>
      <c r="J335" s="190" t="s">
        <v>1098</v>
      </c>
      <c r="K335" s="190" t="s">
        <v>389</v>
      </c>
      <c r="L335" s="191">
        <v>3480</v>
      </c>
      <c r="M335" s="191" t="s">
        <v>1098</v>
      </c>
      <c r="N335" s="191" t="s">
        <v>117</v>
      </c>
      <c r="O335" s="190" t="s">
        <v>1024</v>
      </c>
      <c r="P335" s="192"/>
      <c r="Q335" s="192"/>
      <c r="R335" s="192"/>
      <c r="S335" s="193"/>
      <c r="T335" s="193"/>
      <c r="U335" s="193"/>
      <c r="V335" s="152"/>
      <c r="W335" s="196">
        <v>2.84</v>
      </c>
      <c r="X335" s="196" t="s">
        <v>1070</v>
      </c>
      <c r="Y335" s="196" t="s">
        <v>389</v>
      </c>
      <c r="Z335" s="197">
        <v>1.44</v>
      </c>
      <c r="AA335" s="197" t="s">
        <v>1070</v>
      </c>
      <c r="AB335" s="197" t="s">
        <v>117</v>
      </c>
      <c r="AC335" s="200" t="s">
        <v>1063</v>
      </c>
      <c r="AD335" s="202"/>
      <c r="AE335" s="174">
        <f>IF(ISNUMBER(VLOOKUP(A335,NotghiID!A:A,1,FALSE)),1,0)</f>
        <v>1</v>
      </c>
    </row>
    <row r="336" spans="1:31" ht="14.25"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1022</v>
      </c>
      <c r="H336" s="198" t="s">
        <v>60</v>
      </c>
      <c r="I336" s="190">
        <v>2890</v>
      </c>
      <c r="J336" s="190" t="s">
        <v>1098</v>
      </c>
      <c r="K336" s="190" t="s">
        <v>389</v>
      </c>
      <c r="L336" s="191">
        <v>568</v>
      </c>
      <c r="M336" s="191" t="s">
        <v>1098</v>
      </c>
      <c r="N336" s="191" t="s">
        <v>117</v>
      </c>
      <c r="O336" s="190" t="s">
        <v>1024</v>
      </c>
      <c r="P336" s="192"/>
      <c r="Q336" s="192"/>
      <c r="R336" s="192"/>
      <c r="S336" s="193"/>
      <c r="T336" s="193"/>
      <c r="U336" s="193"/>
      <c r="V336" s="152"/>
      <c r="W336" s="196">
        <v>5.33</v>
      </c>
      <c r="X336" s="196" t="s">
        <v>1070</v>
      </c>
      <c r="Y336" s="196" t="s">
        <v>389</v>
      </c>
      <c r="Z336" s="197">
        <v>0.95</v>
      </c>
      <c r="AA336" s="197" t="s">
        <v>1070</v>
      </c>
      <c r="AB336" s="197" t="s">
        <v>117</v>
      </c>
      <c r="AC336" s="200" t="s">
        <v>1063</v>
      </c>
      <c r="AD336" s="202"/>
      <c r="AE336" s="174">
        <f>IF(ISNUMBER(VLOOKUP(A336,NotghiID!A:A,1,FALSE)),1,0)</f>
        <v>1</v>
      </c>
    </row>
    <row r="337" spans="1:31" ht="14.25"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1022</v>
      </c>
      <c r="H337" s="198" t="s">
        <v>60</v>
      </c>
      <c r="I337" s="190">
        <v>91</v>
      </c>
      <c r="J337" s="190" t="s">
        <v>1023</v>
      </c>
      <c r="K337" s="190" t="s">
        <v>389</v>
      </c>
      <c r="L337" s="191">
        <v>30</v>
      </c>
      <c r="M337" s="191" t="s">
        <v>1023</v>
      </c>
      <c r="N337" s="191" t="s">
        <v>117</v>
      </c>
      <c r="O337" s="190" t="s">
        <v>1024</v>
      </c>
      <c r="P337" s="192">
        <v>24.1</v>
      </c>
      <c r="Q337" s="192" t="s">
        <v>1025</v>
      </c>
      <c r="R337" s="192" t="s">
        <v>116</v>
      </c>
      <c r="S337" s="193">
        <v>7.2</v>
      </c>
      <c r="T337" s="193" t="s">
        <v>1025</v>
      </c>
      <c r="U337" s="193" t="s">
        <v>117</v>
      </c>
      <c r="V337" s="152" t="s">
        <v>1026</v>
      </c>
      <c r="W337" s="196">
        <v>20.100000000000001</v>
      </c>
      <c r="X337" s="196" t="s">
        <v>1070</v>
      </c>
      <c r="Y337" s="196" t="s">
        <v>389</v>
      </c>
      <c r="Z337" s="197">
        <v>8.1</v>
      </c>
      <c r="AA337" s="197" t="s">
        <v>1070</v>
      </c>
      <c r="AB337" s="197" t="s">
        <v>117</v>
      </c>
      <c r="AC337" s="200" t="s">
        <v>1032</v>
      </c>
      <c r="AD337" s="202"/>
      <c r="AE337" s="174">
        <f>IF(ISNUMBER(VLOOKUP(A337,NotghiID!A:A,1,FALSE)),1,0)</f>
        <v>1</v>
      </c>
    </row>
    <row r="338" spans="1:31" ht="14.25"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1022</v>
      </c>
      <c r="H338" s="198" t="s">
        <v>60</v>
      </c>
      <c r="I338" s="190">
        <v>855</v>
      </c>
      <c r="J338" s="190" t="s">
        <v>1023</v>
      </c>
      <c r="K338" s="190" t="s">
        <v>389</v>
      </c>
      <c r="L338" s="191">
        <v>104</v>
      </c>
      <c r="M338" s="191" t="s">
        <v>1023</v>
      </c>
      <c r="N338" s="191" t="s">
        <v>117</v>
      </c>
      <c r="O338" s="190" t="s">
        <v>1027</v>
      </c>
      <c r="P338" s="192">
        <v>86.6</v>
      </c>
      <c r="Q338" s="192" t="s">
        <v>1025</v>
      </c>
      <c r="R338" s="192" t="s">
        <v>116</v>
      </c>
      <c r="S338" s="193">
        <v>26.2</v>
      </c>
      <c r="T338" s="193" t="s">
        <v>1025</v>
      </c>
      <c r="U338" s="193" t="s">
        <v>117</v>
      </c>
      <c r="V338" s="152" t="s">
        <v>1026</v>
      </c>
      <c r="W338" s="196">
        <v>1.9</v>
      </c>
      <c r="X338" s="196" t="s">
        <v>1070</v>
      </c>
      <c r="Y338" s="196" t="s">
        <v>389</v>
      </c>
      <c r="Z338" s="197">
        <v>0.3</v>
      </c>
      <c r="AA338" s="197" t="s">
        <v>1070</v>
      </c>
      <c r="AB338" s="197" t="s">
        <v>117</v>
      </c>
      <c r="AC338" s="200" t="s">
        <v>1032</v>
      </c>
      <c r="AD338" s="202"/>
      <c r="AE338" s="174">
        <f>IF(ISNUMBER(VLOOKUP(A338,NotghiID!A:A,1,FALSE)),1,0)</f>
        <v>1</v>
      </c>
    </row>
    <row r="339" spans="1:31" ht="14.25"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1023</v>
      </c>
      <c r="K339" s="190" t="s">
        <v>389</v>
      </c>
      <c r="L339" s="191">
        <v>6044</v>
      </c>
      <c r="M339" s="191" t="s">
        <v>1023</v>
      </c>
      <c r="N339" s="191" t="s">
        <v>117</v>
      </c>
      <c r="O339" s="190" t="s">
        <v>1051</v>
      </c>
      <c r="P339" s="192">
        <v>1441</v>
      </c>
      <c r="Q339" s="192" t="s">
        <v>1025</v>
      </c>
      <c r="R339" s="192" t="s">
        <v>116</v>
      </c>
      <c r="S339" s="193">
        <v>329</v>
      </c>
      <c r="T339" s="193" t="s">
        <v>1025</v>
      </c>
      <c r="U339" s="193" t="s">
        <v>117</v>
      </c>
      <c r="V339" s="152" t="s">
        <v>1026</v>
      </c>
      <c r="W339" s="196"/>
      <c r="X339" s="196"/>
      <c r="Y339" s="196"/>
      <c r="Z339" s="197"/>
      <c r="AA339" s="197"/>
      <c r="AB339" s="197"/>
      <c r="AC339" s="200"/>
      <c r="AD339" s="202"/>
      <c r="AE339" s="174">
        <f>IF(ISNUMBER(VLOOKUP(A339,NotghiID!A:A,1,FALSE)),1,0)</f>
        <v>1</v>
      </c>
    </row>
    <row r="340" spans="1:31" ht="14.25"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1022</v>
      </c>
      <c r="H340" s="198" t="s">
        <v>60</v>
      </c>
      <c r="I340" s="190">
        <v>151</v>
      </c>
      <c r="J340" s="190" t="s">
        <v>1023</v>
      </c>
      <c r="K340" s="190" t="s">
        <v>389</v>
      </c>
      <c r="L340" s="191">
        <v>40</v>
      </c>
      <c r="M340" s="191" t="s">
        <v>1023</v>
      </c>
      <c r="N340" s="191" t="s">
        <v>117</v>
      </c>
      <c r="O340" s="190" t="s">
        <v>1024</v>
      </c>
      <c r="P340" s="192"/>
      <c r="Q340" s="192"/>
      <c r="R340" s="192"/>
      <c r="S340" s="193"/>
      <c r="T340" s="193"/>
      <c r="U340" s="193"/>
      <c r="V340" s="152"/>
      <c r="W340" s="196">
        <v>5.9</v>
      </c>
      <c r="X340" s="196" t="s">
        <v>1070</v>
      </c>
      <c r="Y340" s="196" t="s">
        <v>389</v>
      </c>
      <c r="Z340" s="197">
        <v>1.5</v>
      </c>
      <c r="AA340" s="197" t="s">
        <v>1070</v>
      </c>
      <c r="AB340" s="197" t="s">
        <v>117</v>
      </c>
      <c r="AC340" s="200" t="s">
        <v>1063</v>
      </c>
      <c r="AD340" s="202"/>
      <c r="AE340" s="174">
        <f>IF(ISNUMBER(VLOOKUP(A340,NotghiID!A:A,1,FALSE)),1,0)</f>
        <v>1</v>
      </c>
    </row>
    <row r="341" spans="1:31" ht="14.25"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1022</v>
      </c>
      <c r="H341" s="198" t="s">
        <v>60</v>
      </c>
      <c r="I341" s="190">
        <v>534</v>
      </c>
      <c r="J341" s="190" t="s">
        <v>1023</v>
      </c>
      <c r="K341" s="190" t="s">
        <v>389</v>
      </c>
      <c r="L341" s="191">
        <v>88</v>
      </c>
      <c r="M341" s="191" t="s">
        <v>1023</v>
      </c>
      <c r="N341" s="191" t="s">
        <v>117</v>
      </c>
      <c r="O341" s="190" t="s">
        <v>1024</v>
      </c>
      <c r="P341" s="192"/>
      <c r="Q341" s="192"/>
      <c r="R341" s="192"/>
      <c r="S341" s="193"/>
      <c r="T341" s="193"/>
      <c r="U341" s="193"/>
      <c r="V341" s="152"/>
      <c r="W341" s="196">
        <v>1.6</v>
      </c>
      <c r="X341" s="196" t="s">
        <v>1070</v>
      </c>
      <c r="Y341" s="196" t="s">
        <v>389</v>
      </c>
      <c r="Z341" s="197">
        <v>0.3</v>
      </c>
      <c r="AA341" s="197" t="s">
        <v>1070</v>
      </c>
      <c r="AB341" s="197" t="s">
        <v>117</v>
      </c>
      <c r="AC341" s="200" t="s">
        <v>1063</v>
      </c>
      <c r="AD341" s="202"/>
      <c r="AE341" s="174">
        <f>IF(ISNUMBER(VLOOKUP(A341,NotghiID!A:A,1,FALSE)),1,0)</f>
        <v>1</v>
      </c>
    </row>
    <row r="342" spans="1:31" ht="14.25"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1023</v>
      </c>
      <c r="K342" s="190" t="s">
        <v>389</v>
      </c>
      <c r="L342" s="191">
        <v>10758</v>
      </c>
      <c r="M342" s="191" t="s">
        <v>1023</v>
      </c>
      <c r="N342" s="191" t="s">
        <v>117</v>
      </c>
      <c r="O342" s="190" t="s">
        <v>1051</v>
      </c>
      <c r="P342" s="192">
        <v>1495</v>
      </c>
      <c r="Q342" s="192" t="s">
        <v>1025</v>
      </c>
      <c r="R342" s="192" t="s">
        <v>116</v>
      </c>
      <c r="S342" s="193">
        <v>609</v>
      </c>
      <c r="T342" s="193" t="s">
        <v>1025</v>
      </c>
      <c r="U342" s="193" t="s">
        <v>117</v>
      </c>
      <c r="V342" s="152" t="s">
        <v>1026</v>
      </c>
      <c r="W342" s="196"/>
      <c r="X342" s="196"/>
      <c r="Y342" s="196"/>
      <c r="Z342" s="197"/>
      <c r="AA342" s="197"/>
      <c r="AB342" s="197"/>
      <c r="AC342" s="200"/>
      <c r="AD342" s="202"/>
      <c r="AE342" s="174">
        <f>IF(ISNUMBER(VLOOKUP(A342,NotghiID!A:A,1,FALSE)),1,0)</f>
        <v>1</v>
      </c>
    </row>
    <row r="343" spans="1:31" ht="14.25"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1022</v>
      </c>
      <c r="H343" s="198" t="s">
        <v>60</v>
      </c>
      <c r="I343" s="190">
        <v>277</v>
      </c>
      <c r="J343" s="190" t="s">
        <v>1091</v>
      </c>
      <c r="K343" s="190" t="s">
        <v>389</v>
      </c>
      <c r="L343" s="191">
        <v>72</v>
      </c>
      <c r="M343" s="191" t="s">
        <v>1091</v>
      </c>
      <c r="N343" s="191" t="s">
        <v>1033</v>
      </c>
      <c r="O343" s="190" t="s">
        <v>1024</v>
      </c>
      <c r="P343" s="192">
        <v>69.5</v>
      </c>
      <c r="Q343" s="192" t="s">
        <v>1025</v>
      </c>
      <c r="R343" s="192" t="s">
        <v>116</v>
      </c>
      <c r="S343" s="193">
        <v>10.4</v>
      </c>
      <c r="T343" s="193" t="s">
        <v>1089</v>
      </c>
      <c r="U343" s="193" t="s">
        <v>1033</v>
      </c>
      <c r="V343" s="201" t="s">
        <v>1026</v>
      </c>
      <c r="W343" s="196"/>
      <c r="X343" s="196"/>
      <c r="Y343" s="196"/>
      <c r="Z343" s="197"/>
      <c r="AA343" s="197"/>
      <c r="AB343" s="197"/>
      <c r="AC343" s="200"/>
      <c r="AD343" s="202"/>
      <c r="AE343" s="174">
        <f>IF(ISNUMBER(VLOOKUP(A343,NotghiID!A:A,1,FALSE)),1,0)</f>
        <v>1</v>
      </c>
    </row>
    <row r="344" spans="1:31" ht="14.25"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1091</v>
      </c>
      <c r="K344" s="190" t="s">
        <v>389</v>
      </c>
      <c r="L344" s="191">
        <v>1</v>
      </c>
      <c r="M344" s="191" t="s">
        <v>1091</v>
      </c>
      <c r="N344" s="191" t="s">
        <v>1033</v>
      </c>
      <c r="O344" s="190" t="s">
        <v>1024</v>
      </c>
      <c r="P344" s="192">
        <v>3.4</v>
      </c>
      <c r="Q344" s="192" t="s">
        <v>1025</v>
      </c>
      <c r="R344" s="192" t="s">
        <v>116</v>
      </c>
      <c r="S344" s="193">
        <v>0.8</v>
      </c>
      <c r="T344" s="193" t="s">
        <v>1089</v>
      </c>
      <c r="U344" s="193" t="s">
        <v>1033</v>
      </c>
      <c r="V344" s="201" t="s">
        <v>1026</v>
      </c>
      <c r="W344" s="196"/>
      <c r="X344" s="196"/>
      <c r="Y344" s="196"/>
      <c r="Z344" s="197"/>
      <c r="AA344" s="197"/>
      <c r="AB344" s="197"/>
      <c r="AC344" s="200"/>
      <c r="AD344" s="202"/>
      <c r="AE344" s="174">
        <f>IF(ISNUMBER(VLOOKUP(A344,NotghiID!A:A,1,FALSE)),1,0)</f>
        <v>1</v>
      </c>
    </row>
    <row r="345" spans="1:31" ht="14.25"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1022</v>
      </c>
      <c r="H345" s="198" t="s">
        <v>60</v>
      </c>
      <c r="I345" s="190">
        <v>27.1</v>
      </c>
      <c r="J345" s="190" t="s">
        <v>1091</v>
      </c>
      <c r="K345" s="190" t="s">
        <v>389</v>
      </c>
      <c r="L345" s="191">
        <v>5.0999999999999996</v>
      </c>
      <c r="M345" s="191" t="s">
        <v>1091</v>
      </c>
      <c r="N345" s="191" t="s">
        <v>1033</v>
      </c>
      <c r="O345" s="190" t="s">
        <v>1024</v>
      </c>
      <c r="P345" s="192">
        <v>13.4</v>
      </c>
      <c r="Q345" s="192" t="s">
        <v>1025</v>
      </c>
      <c r="R345" s="192" t="s">
        <v>116</v>
      </c>
      <c r="S345" s="193">
        <v>3.7</v>
      </c>
      <c r="T345" s="193" t="s">
        <v>1089</v>
      </c>
      <c r="U345" s="193" t="s">
        <v>1033</v>
      </c>
      <c r="V345" s="201" t="s">
        <v>1026</v>
      </c>
      <c r="W345" s="196"/>
      <c r="X345" s="196"/>
      <c r="Y345" s="196"/>
      <c r="Z345" s="197"/>
      <c r="AA345" s="197"/>
      <c r="AB345" s="197"/>
      <c r="AC345" s="200"/>
      <c r="AD345" s="202"/>
      <c r="AE345" s="174">
        <f>IF(ISNUMBER(VLOOKUP(A345,NotghiID!A:A,1,FALSE)),1,0)</f>
        <v>1</v>
      </c>
    </row>
    <row r="346" spans="1:31" ht="14.25"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1091</v>
      </c>
      <c r="K346" s="190" t="s">
        <v>389</v>
      </c>
      <c r="L346" s="191">
        <f>204</f>
        <v>204</v>
      </c>
      <c r="M346" s="191" t="s">
        <v>1091</v>
      </c>
      <c r="N346" s="191" t="s">
        <v>1033</v>
      </c>
      <c r="O346" s="190" t="s">
        <v>1024</v>
      </c>
      <c r="P346" s="192">
        <f>202</f>
        <v>202</v>
      </c>
      <c r="Q346" s="192" t="s">
        <v>1025</v>
      </c>
      <c r="R346" s="192" t="s">
        <v>116</v>
      </c>
      <c r="S346" s="193">
        <f>30</f>
        <v>30</v>
      </c>
      <c r="T346" s="193" t="s">
        <v>1089</v>
      </c>
      <c r="U346" s="193" t="s">
        <v>1033</v>
      </c>
      <c r="V346" s="201" t="s">
        <v>1026</v>
      </c>
      <c r="W346" s="196"/>
      <c r="X346" s="196"/>
      <c r="Y346" s="196"/>
      <c r="Z346" s="197"/>
      <c r="AA346" s="197"/>
      <c r="AB346" s="197"/>
      <c r="AC346" s="200"/>
      <c r="AD346" s="202"/>
      <c r="AE346" s="174">
        <f>IF(ISNUMBER(VLOOKUP(A346,NotghiID!A:A,1,FALSE)),1,0)</f>
        <v>1</v>
      </c>
    </row>
    <row r="347" spans="1:31" ht="14.25"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1022</v>
      </c>
      <c r="H347" s="198" t="s">
        <v>60</v>
      </c>
      <c r="I347" s="190">
        <f>695</f>
        <v>695</v>
      </c>
      <c r="J347" s="190" t="s">
        <v>1091</v>
      </c>
      <c r="K347" s="190" t="s">
        <v>389</v>
      </c>
      <c r="L347" s="191">
        <f>208</f>
        <v>208</v>
      </c>
      <c r="M347" s="191" t="s">
        <v>1091</v>
      </c>
      <c r="N347" s="191" t="s">
        <v>1033</v>
      </c>
      <c r="O347" s="190" t="s">
        <v>1024</v>
      </c>
      <c r="P347" s="192">
        <f>120</f>
        <v>120</v>
      </c>
      <c r="Q347" s="192" t="s">
        <v>1025</v>
      </c>
      <c r="R347" s="192" t="s">
        <v>116</v>
      </c>
      <c r="S347" s="193">
        <f>7</f>
        <v>7</v>
      </c>
      <c r="T347" s="193" t="s">
        <v>1089</v>
      </c>
      <c r="U347" s="193" t="s">
        <v>1033</v>
      </c>
      <c r="V347" s="201" t="s">
        <v>1026</v>
      </c>
      <c r="W347" s="196"/>
      <c r="X347" s="196"/>
      <c r="Y347" s="196"/>
      <c r="Z347" s="197"/>
      <c r="AA347" s="197"/>
      <c r="AB347" s="197"/>
      <c r="AC347" s="200"/>
      <c r="AD347" s="202"/>
      <c r="AE347" s="174">
        <f>IF(ISNUMBER(VLOOKUP(A347,NotghiID!A:A,1,FALSE)),1,0)</f>
        <v>1</v>
      </c>
    </row>
    <row r="348" spans="1:31" x14ac:dyDescent="0.25">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1022</v>
      </c>
      <c r="H348" s="198" t="s">
        <v>60</v>
      </c>
      <c r="I348" s="190">
        <v>25.57</v>
      </c>
      <c r="J348" s="190" t="s">
        <v>1050</v>
      </c>
      <c r="K348" s="190" t="s">
        <v>389</v>
      </c>
      <c r="L348" s="191">
        <v>12.16</v>
      </c>
      <c r="M348" s="191" t="s">
        <v>1050</v>
      </c>
      <c r="N348" s="191" t="s">
        <v>117</v>
      </c>
      <c r="O348" s="190" t="s">
        <v>1024</v>
      </c>
      <c r="P348" s="192">
        <v>6.06</v>
      </c>
      <c r="Q348" s="192" t="s">
        <v>1053</v>
      </c>
      <c r="R348" s="192" t="s">
        <v>116</v>
      </c>
      <c r="S348" s="193">
        <v>2.95</v>
      </c>
      <c r="T348" s="193" t="s">
        <v>1053</v>
      </c>
      <c r="U348" s="193" t="s">
        <v>117</v>
      </c>
      <c r="V348" s="201" t="s">
        <v>1026</v>
      </c>
      <c r="W348" s="196"/>
      <c r="X348" s="196"/>
      <c r="Y348" s="196"/>
      <c r="Z348" s="197"/>
      <c r="AA348" s="197"/>
      <c r="AB348" s="197"/>
      <c r="AC348" s="200"/>
      <c r="AD348" s="202"/>
      <c r="AE348" s="174">
        <f>IF(ISNUMBER(VLOOKUP(A348,NotghiID!A:A,1,FALSE)),1,0)</f>
        <v>1</v>
      </c>
    </row>
    <row r="349" spans="1:31" x14ac:dyDescent="0.25">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1022</v>
      </c>
      <c r="H349" s="198" t="s">
        <v>60</v>
      </c>
      <c r="I349" s="190">
        <v>26.11</v>
      </c>
      <c r="J349" s="190" t="s">
        <v>1050</v>
      </c>
      <c r="K349" s="190" t="s">
        <v>389</v>
      </c>
      <c r="L349" s="191">
        <v>9.1</v>
      </c>
      <c r="M349" s="191" t="s">
        <v>1050</v>
      </c>
      <c r="N349" s="191" t="s">
        <v>117</v>
      </c>
      <c r="O349" s="190" t="s">
        <v>1024</v>
      </c>
      <c r="P349" s="192">
        <v>6.55</v>
      </c>
      <c r="Q349" s="192" t="s">
        <v>1053</v>
      </c>
      <c r="R349" s="192" t="s">
        <v>116</v>
      </c>
      <c r="S349" s="193">
        <v>2.4700000000000002</v>
      </c>
      <c r="T349" s="193" t="s">
        <v>1053</v>
      </c>
      <c r="U349" s="193" t="s">
        <v>117</v>
      </c>
      <c r="V349" s="201" t="s">
        <v>1026</v>
      </c>
      <c r="W349" s="196"/>
      <c r="X349" s="196"/>
      <c r="Y349" s="196"/>
      <c r="Z349" s="197"/>
      <c r="AA349" s="197"/>
      <c r="AB349" s="197"/>
      <c r="AC349" s="200"/>
      <c r="AD349" s="202"/>
      <c r="AE349" s="174">
        <f>IF(ISNUMBER(VLOOKUP(A349,NotghiID!A:A,1,FALSE)),1,0)</f>
        <v>1</v>
      </c>
    </row>
    <row r="350" spans="1:31" ht="14.25"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1022</v>
      </c>
      <c r="H350" s="198" t="s">
        <v>60</v>
      </c>
      <c r="I350" s="190">
        <v>53.8</v>
      </c>
      <c r="J350" s="190" t="s">
        <v>1023</v>
      </c>
      <c r="K350" s="190" t="s">
        <v>389</v>
      </c>
      <c r="L350" s="191">
        <v>19.5</v>
      </c>
      <c r="M350" s="191" t="s">
        <v>1023</v>
      </c>
      <c r="N350" s="191" t="s">
        <v>117</v>
      </c>
      <c r="O350" s="190" t="s">
        <v>1024</v>
      </c>
      <c r="P350" s="192">
        <v>18.7</v>
      </c>
      <c r="Q350" s="192" t="s">
        <v>1025</v>
      </c>
      <c r="R350" s="192" t="s">
        <v>116</v>
      </c>
      <c r="S350" s="193">
        <v>6.3</v>
      </c>
      <c r="T350" s="193" t="s">
        <v>1025</v>
      </c>
      <c r="U350" s="193" t="s">
        <v>117</v>
      </c>
      <c r="V350" s="201" t="s">
        <v>1026</v>
      </c>
      <c r="W350" s="196">
        <v>1717.6</v>
      </c>
      <c r="X350" s="196" t="s">
        <v>1042</v>
      </c>
      <c r="Y350" s="196" t="s">
        <v>116</v>
      </c>
      <c r="Z350" s="197">
        <v>529.20000000000005</v>
      </c>
      <c r="AA350" s="197" t="s">
        <v>1042</v>
      </c>
      <c r="AB350" s="197" t="s">
        <v>117</v>
      </c>
      <c r="AC350" s="200" t="s">
        <v>1032</v>
      </c>
      <c r="AD350" s="202"/>
      <c r="AE350" s="174">
        <f>IF(ISNUMBER(VLOOKUP(A350,NotghiID!A:A,1,FALSE)),1,0)</f>
        <v>1</v>
      </c>
    </row>
    <row r="351" spans="1:31" ht="14.25"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1022</v>
      </c>
      <c r="H351" s="198" t="s">
        <v>60</v>
      </c>
      <c r="I351" s="190">
        <v>76.900000000000006</v>
      </c>
      <c r="J351" s="190" t="s">
        <v>1023</v>
      </c>
      <c r="K351" s="190" t="s">
        <v>389</v>
      </c>
      <c r="L351" s="191">
        <v>16.5</v>
      </c>
      <c r="M351" s="191" t="s">
        <v>1023</v>
      </c>
      <c r="N351" s="191" t="s">
        <v>117</v>
      </c>
      <c r="O351" s="190" t="s">
        <v>1024</v>
      </c>
      <c r="P351" s="192"/>
      <c r="Q351" s="192"/>
      <c r="R351" s="192"/>
      <c r="S351" s="193"/>
      <c r="T351" s="193"/>
      <c r="U351" s="193"/>
      <c r="V351" s="201"/>
      <c r="W351" s="196">
        <v>451.9</v>
      </c>
      <c r="X351" s="196" t="s">
        <v>1042</v>
      </c>
      <c r="Y351" s="196" t="s">
        <v>116</v>
      </c>
      <c r="Z351" s="197">
        <v>92.1</v>
      </c>
      <c r="AA351" s="197" t="s">
        <v>1042</v>
      </c>
      <c r="AB351" s="197" t="s">
        <v>117</v>
      </c>
      <c r="AC351" s="200" t="s">
        <v>1063</v>
      </c>
      <c r="AD351" s="202"/>
      <c r="AE351" s="174">
        <f>IF(ISNUMBER(VLOOKUP(A351,NotghiID!A:A,1,FALSE)),1,0)</f>
        <v>1</v>
      </c>
    </row>
    <row r="352" spans="1:31" x14ac:dyDescent="0.25">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1022</v>
      </c>
      <c r="H352" s="198" t="s">
        <v>60</v>
      </c>
      <c r="I352" s="190">
        <v>47.3</v>
      </c>
      <c r="J352" s="190" t="s">
        <v>1050</v>
      </c>
      <c r="K352" s="190" t="s">
        <v>389</v>
      </c>
      <c r="L352" s="191">
        <v>20.399999999999999</v>
      </c>
      <c r="M352" s="191" t="s">
        <v>1050</v>
      </c>
      <c r="N352" s="191" t="s">
        <v>117</v>
      </c>
      <c r="O352" s="190" t="s">
        <v>1024</v>
      </c>
      <c r="P352" s="192">
        <v>5.01</v>
      </c>
      <c r="Q352" s="192" t="s">
        <v>1053</v>
      </c>
      <c r="R352" s="192" t="s">
        <v>116</v>
      </c>
      <c r="S352" s="193">
        <v>1.1599999999999999</v>
      </c>
      <c r="T352" s="193" t="s">
        <v>1053</v>
      </c>
      <c r="U352" s="193" t="s">
        <v>117</v>
      </c>
      <c r="V352" s="201" t="s">
        <v>1026</v>
      </c>
      <c r="W352" s="196">
        <v>84.3</v>
      </c>
      <c r="X352" s="196" t="s">
        <v>1042</v>
      </c>
      <c r="Y352" s="196" t="s">
        <v>116</v>
      </c>
      <c r="Z352" s="197">
        <v>37.200000000000003</v>
      </c>
      <c r="AA352" s="197" t="s">
        <v>1042</v>
      </c>
      <c r="AB352" s="197" t="s">
        <v>117</v>
      </c>
      <c r="AC352" s="200" t="s">
        <v>1032</v>
      </c>
      <c r="AD352" s="202" t="s">
        <v>1100</v>
      </c>
      <c r="AE352" s="174">
        <f>IF(ISNUMBER(VLOOKUP(A352,NotghiID!A:A,1,FALSE)),1,0)</f>
        <v>1</v>
      </c>
    </row>
    <row r="353" spans="1:31" x14ac:dyDescent="0.25">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1022</v>
      </c>
      <c r="H353" s="198" t="s">
        <v>60</v>
      </c>
      <c r="I353" s="190">
        <v>48</v>
      </c>
      <c r="J353" s="190" t="s">
        <v>1061</v>
      </c>
      <c r="K353" s="190" t="s">
        <v>389</v>
      </c>
      <c r="L353" s="191">
        <v>21</v>
      </c>
      <c r="M353" s="191" t="s">
        <v>1101</v>
      </c>
      <c r="N353" s="191" t="s">
        <v>117</v>
      </c>
      <c r="O353" s="190" t="s">
        <v>1024</v>
      </c>
      <c r="P353" s="192"/>
      <c r="Q353" s="192"/>
      <c r="R353" s="192"/>
      <c r="S353" s="193"/>
      <c r="T353" s="193"/>
      <c r="U353" s="193"/>
      <c r="V353" s="201"/>
      <c r="W353" s="196">
        <v>103</v>
      </c>
      <c r="X353" s="196" t="s">
        <v>1060</v>
      </c>
      <c r="Y353" s="196" t="s">
        <v>116</v>
      </c>
      <c r="Z353" s="197">
        <v>53</v>
      </c>
      <c r="AA353" s="197" t="s">
        <v>1060</v>
      </c>
      <c r="AB353" s="197" t="s">
        <v>117</v>
      </c>
      <c r="AC353" s="200" t="s">
        <v>1032</v>
      </c>
      <c r="AD353" s="202"/>
      <c r="AE353" s="174">
        <f>IF(ISNUMBER(VLOOKUP(A353,NotghiID!A:A,1,FALSE)),1,0)</f>
        <v>1</v>
      </c>
    </row>
    <row r="354" spans="1:31" x14ac:dyDescent="0.25">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1022</v>
      </c>
      <c r="H354" s="198" t="s">
        <v>60</v>
      </c>
      <c r="I354" s="190">
        <v>336</v>
      </c>
      <c r="J354" s="190" t="s">
        <v>1061</v>
      </c>
      <c r="K354" s="190" t="s">
        <v>389</v>
      </c>
      <c r="L354" s="191">
        <v>140</v>
      </c>
      <c r="M354" s="191" t="s">
        <v>1101</v>
      </c>
      <c r="N354" s="191" t="s">
        <v>117</v>
      </c>
      <c r="O354" s="190" t="s">
        <v>1024</v>
      </c>
      <c r="P354" s="192"/>
      <c r="Q354" s="192"/>
      <c r="R354" s="192"/>
      <c r="S354" s="193"/>
      <c r="T354" s="193"/>
      <c r="U354" s="193"/>
      <c r="V354" s="201"/>
      <c r="W354" s="196">
        <v>15</v>
      </c>
      <c r="X354" s="196" t="s">
        <v>1060</v>
      </c>
      <c r="Y354" s="196" t="s">
        <v>116</v>
      </c>
      <c r="Z354" s="197">
        <v>8.6999999999999993</v>
      </c>
      <c r="AA354" s="197" t="s">
        <v>1060</v>
      </c>
      <c r="AB354" s="197" t="s">
        <v>117</v>
      </c>
      <c r="AC354" s="200" t="s">
        <v>1032</v>
      </c>
      <c r="AD354" s="202"/>
      <c r="AE354" s="174">
        <f>IF(ISNUMBER(VLOOKUP(A354,NotghiID!A:A,1,FALSE)),1,0)</f>
        <v>1</v>
      </c>
    </row>
    <row r="355" spans="1:31" x14ac:dyDescent="0.25">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1022</v>
      </c>
      <c r="H355" s="198" t="s">
        <v>60</v>
      </c>
      <c r="I355" s="190">
        <v>127</v>
      </c>
      <c r="J355" s="190" t="s">
        <v>1061</v>
      </c>
      <c r="K355" s="190" t="s">
        <v>389</v>
      </c>
      <c r="L355" s="191">
        <v>61</v>
      </c>
      <c r="M355" s="191" t="s">
        <v>1101</v>
      </c>
      <c r="N355" s="191" t="s">
        <v>117</v>
      </c>
      <c r="O355" s="190" t="s">
        <v>1024</v>
      </c>
      <c r="P355" s="192"/>
      <c r="Q355" s="192"/>
      <c r="R355" s="192"/>
      <c r="S355" s="193"/>
      <c r="T355" s="193"/>
      <c r="U355" s="193"/>
      <c r="V355" s="201"/>
      <c r="W355" s="196">
        <v>27.8</v>
      </c>
      <c r="X355" s="196" t="s">
        <v>1060</v>
      </c>
      <c r="Y355" s="196" t="s">
        <v>116</v>
      </c>
      <c r="Z355" s="197">
        <v>9.3000000000000007</v>
      </c>
      <c r="AA355" s="197" t="s">
        <v>1060</v>
      </c>
      <c r="AB355" s="197" t="s">
        <v>117</v>
      </c>
      <c r="AC355" s="200" t="s">
        <v>1063</v>
      </c>
      <c r="AD355" s="202"/>
      <c r="AE355" s="174">
        <f>IF(ISNUMBER(VLOOKUP(A355,NotghiID!A:A,1,FALSE)),1,0)</f>
        <v>1</v>
      </c>
    </row>
    <row r="356" spans="1:31" x14ac:dyDescent="0.25">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1022</v>
      </c>
      <c r="H356" s="198" t="s">
        <v>60</v>
      </c>
      <c r="I356" s="190">
        <v>349</v>
      </c>
      <c r="J356" s="190" t="s">
        <v>1061</v>
      </c>
      <c r="K356" s="190" t="s">
        <v>389</v>
      </c>
      <c r="L356" s="191">
        <v>119</v>
      </c>
      <c r="M356" s="191" t="s">
        <v>1101</v>
      </c>
      <c r="N356" s="191" t="s">
        <v>117</v>
      </c>
      <c r="O356" s="190" t="s">
        <v>1024</v>
      </c>
      <c r="P356" s="192"/>
      <c r="Q356" s="192"/>
      <c r="R356" s="192"/>
      <c r="S356" s="193"/>
      <c r="T356" s="193"/>
      <c r="U356" s="193"/>
      <c r="V356" s="201"/>
      <c r="W356" s="196">
        <v>10.1</v>
      </c>
      <c r="X356" s="196" t="s">
        <v>1060</v>
      </c>
      <c r="Y356" s="196" t="s">
        <v>116</v>
      </c>
      <c r="Z356" s="197">
        <v>3.2</v>
      </c>
      <c r="AA356" s="197" t="s">
        <v>1060</v>
      </c>
      <c r="AB356" s="197" t="s">
        <v>117</v>
      </c>
      <c r="AC356" s="200" t="s">
        <v>1063</v>
      </c>
      <c r="AD356" s="202"/>
      <c r="AE356" s="174">
        <f>IF(ISNUMBER(VLOOKUP(A356,NotghiID!A:A,1,FALSE)),1,0)</f>
        <v>1</v>
      </c>
    </row>
    <row r="357" spans="1:31" x14ac:dyDescent="0.25">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1022</v>
      </c>
      <c r="H357" s="198" t="s">
        <v>60</v>
      </c>
      <c r="I357" s="190">
        <v>35.799999999999997</v>
      </c>
      <c r="J357" s="190" t="s">
        <v>1061</v>
      </c>
      <c r="K357" s="190" t="s">
        <v>389</v>
      </c>
      <c r="L357" s="191">
        <v>20.8</v>
      </c>
      <c r="M357" s="191" t="s">
        <v>1061</v>
      </c>
      <c r="N357" s="191" t="s">
        <v>117</v>
      </c>
      <c r="O357" s="190" t="s">
        <v>1024</v>
      </c>
      <c r="P357" s="192">
        <v>17.899999999999999</v>
      </c>
      <c r="Q357" s="192" t="s">
        <v>1025</v>
      </c>
      <c r="R357" s="192" t="s">
        <v>116</v>
      </c>
      <c r="S357" s="193">
        <v>7.6</v>
      </c>
      <c r="T357" s="193" t="s">
        <v>1025</v>
      </c>
      <c r="U357" s="193" t="s">
        <v>117</v>
      </c>
      <c r="V357" s="201" t="s">
        <v>1026</v>
      </c>
      <c r="W357" s="196">
        <v>115.9</v>
      </c>
      <c r="X357" s="196" t="s">
        <v>1060</v>
      </c>
      <c r="Y357" s="196" t="s">
        <v>116</v>
      </c>
      <c r="Z357" s="197">
        <v>58.6</v>
      </c>
      <c r="AA357" s="197" t="s">
        <v>1060</v>
      </c>
      <c r="AB357" s="197" t="s">
        <v>117</v>
      </c>
      <c r="AC357" s="200" t="s">
        <v>1032</v>
      </c>
      <c r="AD357" s="202"/>
      <c r="AE357" s="174">
        <f>IF(ISNUMBER(VLOOKUP(A357,NotghiID!A:A,1,FALSE)),1,0)</f>
        <v>1</v>
      </c>
    </row>
    <row r="358" spans="1:31" x14ac:dyDescent="0.25">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1022</v>
      </c>
      <c r="H358" s="198" t="s">
        <v>60</v>
      </c>
      <c r="I358" s="190">
        <v>3.7</v>
      </c>
      <c r="J358" s="190" t="s">
        <v>1061</v>
      </c>
      <c r="K358" s="190" t="s">
        <v>389</v>
      </c>
      <c r="L358" s="191">
        <v>2.8</v>
      </c>
      <c r="M358" s="191" t="s">
        <v>1061</v>
      </c>
      <c r="N358" s="191" t="s">
        <v>117</v>
      </c>
      <c r="O358" s="190" t="s">
        <v>1024</v>
      </c>
      <c r="P358" s="192">
        <v>1.8</v>
      </c>
      <c r="Q358" s="192" t="s">
        <v>1025</v>
      </c>
      <c r="R358" s="192" t="s">
        <v>116</v>
      </c>
      <c r="S358" s="193">
        <v>1.1000000000000001</v>
      </c>
      <c r="T358" s="193" t="s">
        <v>1025</v>
      </c>
      <c r="U358" s="193" t="s">
        <v>117</v>
      </c>
      <c r="V358" s="201" t="s">
        <v>1026</v>
      </c>
      <c r="W358" s="196">
        <v>2691.4</v>
      </c>
      <c r="X358" s="196" t="s">
        <v>1060</v>
      </c>
      <c r="Y358" s="196" t="s">
        <v>116</v>
      </c>
      <c r="Z358" s="197">
        <v>1996.1</v>
      </c>
      <c r="AA358" s="197" t="s">
        <v>1060</v>
      </c>
      <c r="AB358" s="197" t="s">
        <v>117</v>
      </c>
      <c r="AC358" s="200" t="s">
        <v>1032</v>
      </c>
      <c r="AD358" s="202"/>
      <c r="AE358" s="174">
        <f>IF(ISNUMBER(VLOOKUP(A358,NotghiID!A:A,1,FALSE)),1,0)</f>
        <v>1</v>
      </c>
    </row>
    <row r="359" spans="1:31" x14ac:dyDescent="0.25">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1022</v>
      </c>
      <c r="H359" s="198" t="s">
        <v>60</v>
      </c>
      <c r="I359" s="190">
        <v>117.6</v>
      </c>
      <c r="J359" s="190" t="s">
        <v>1061</v>
      </c>
      <c r="K359" s="190" t="s">
        <v>389</v>
      </c>
      <c r="L359" s="191">
        <v>41.6</v>
      </c>
      <c r="M359" s="191" t="s">
        <v>1061</v>
      </c>
      <c r="N359" s="191" t="s">
        <v>117</v>
      </c>
      <c r="O359" s="190" t="s">
        <v>1024</v>
      </c>
      <c r="P359" s="192"/>
      <c r="Q359" s="192"/>
      <c r="R359" s="192"/>
      <c r="S359" s="193"/>
      <c r="T359" s="193"/>
      <c r="U359" s="193"/>
      <c r="V359" s="201"/>
      <c r="W359" s="196">
        <v>32.799999999999997</v>
      </c>
      <c r="X359" s="196" t="s">
        <v>1060</v>
      </c>
      <c r="Y359" s="196" t="s">
        <v>116</v>
      </c>
      <c r="Z359" s="197">
        <v>12.2</v>
      </c>
      <c r="AA359" s="197" t="s">
        <v>1060</v>
      </c>
      <c r="AB359" s="197" t="s">
        <v>117</v>
      </c>
      <c r="AC359" s="200" t="s">
        <v>1063</v>
      </c>
      <c r="AD359" s="202"/>
      <c r="AE359" s="174">
        <f>IF(ISNUMBER(VLOOKUP(A359,NotghiID!A:A,1,FALSE)),1,0)</f>
        <v>1</v>
      </c>
    </row>
    <row r="360" spans="1:31" x14ac:dyDescent="0.25">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1022</v>
      </c>
      <c r="H360" s="198" t="s">
        <v>60</v>
      </c>
      <c r="I360" s="190">
        <v>52.8</v>
      </c>
      <c r="J360" s="190" t="s">
        <v>1061</v>
      </c>
      <c r="K360" s="190" t="s">
        <v>389</v>
      </c>
      <c r="L360" s="191">
        <v>15.7</v>
      </c>
      <c r="M360" s="191" t="s">
        <v>1061</v>
      </c>
      <c r="N360" s="191" t="s">
        <v>117</v>
      </c>
      <c r="O360" s="190" t="s">
        <v>1024</v>
      </c>
      <c r="P360" s="192"/>
      <c r="Q360" s="192"/>
      <c r="R360" s="192"/>
      <c r="S360" s="193"/>
      <c r="T360" s="193"/>
      <c r="U360" s="193"/>
      <c r="V360" s="201"/>
      <c r="W360" s="196">
        <v>70.8</v>
      </c>
      <c r="X360" s="196" t="s">
        <v>1060</v>
      </c>
      <c r="Y360" s="196" t="s">
        <v>116</v>
      </c>
      <c r="Z360" s="197">
        <v>20.100000000000001</v>
      </c>
      <c r="AA360" s="197" t="s">
        <v>1060</v>
      </c>
      <c r="AB360" s="197" t="s">
        <v>117</v>
      </c>
      <c r="AC360" s="200" t="s">
        <v>1063</v>
      </c>
      <c r="AD360" s="202"/>
      <c r="AE360" s="174">
        <f>IF(ISNUMBER(VLOOKUP(A360,NotghiID!A:A,1,FALSE)),1,0)</f>
        <v>1</v>
      </c>
    </row>
    <row r="361" spans="1:31" ht="14.25"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1022</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ht="14.25"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1022</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ht="14.25"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1022</v>
      </c>
      <c r="H363" s="198" t="s">
        <v>60</v>
      </c>
      <c r="I363" s="190"/>
      <c r="J363" s="190"/>
      <c r="K363" s="190"/>
      <c r="L363" s="191"/>
      <c r="M363" s="191"/>
      <c r="N363" s="191"/>
      <c r="O363" s="190"/>
      <c r="P363" s="192"/>
      <c r="Q363" s="192"/>
      <c r="R363" s="192"/>
      <c r="S363" s="193"/>
      <c r="T363" s="193"/>
      <c r="U363" s="193"/>
      <c r="V363" s="201"/>
      <c r="W363" s="196">
        <v>534</v>
      </c>
      <c r="X363" s="196" t="s">
        <v>1102</v>
      </c>
      <c r="Y363" s="196" t="s">
        <v>116</v>
      </c>
      <c r="Z363" s="197">
        <v>32</v>
      </c>
      <c r="AA363" s="197" t="s">
        <v>1102</v>
      </c>
      <c r="AB363" s="197" t="s">
        <v>117</v>
      </c>
      <c r="AC363" s="200" t="s">
        <v>1063</v>
      </c>
      <c r="AD363" s="202"/>
      <c r="AE363" s="174">
        <f>IF(ISNUMBER(VLOOKUP(A363,NotghiID!A:A,1,FALSE)),1,0)</f>
        <v>1</v>
      </c>
    </row>
    <row r="364" spans="1:31" ht="14.25"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1022</v>
      </c>
      <c r="H364" s="198" t="s">
        <v>60</v>
      </c>
      <c r="I364" s="190"/>
      <c r="J364" s="190"/>
      <c r="K364" s="190"/>
      <c r="L364" s="191"/>
      <c r="M364" s="191"/>
      <c r="N364" s="191"/>
      <c r="O364" s="190"/>
      <c r="P364" s="192"/>
      <c r="Q364" s="192"/>
      <c r="R364" s="192"/>
      <c r="S364" s="193"/>
      <c r="T364" s="193"/>
      <c r="U364" s="193"/>
      <c r="V364" s="201"/>
      <c r="W364" s="196">
        <v>339</v>
      </c>
      <c r="X364" s="196" t="s">
        <v>1102</v>
      </c>
      <c r="Y364" s="196" t="s">
        <v>116</v>
      </c>
      <c r="Z364" s="197">
        <v>43</v>
      </c>
      <c r="AA364" s="197" t="s">
        <v>1102</v>
      </c>
      <c r="AB364" s="197" t="s">
        <v>117</v>
      </c>
      <c r="AC364" s="200" t="s">
        <v>1063</v>
      </c>
      <c r="AD364" s="202"/>
      <c r="AE364" s="174">
        <f>IF(ISNUMBER(VLOOKUP(A364,NotghiID!A:A,1,FALSE)),1,0)</f>
        <v>1</v>
      </c>
    </row>
    <row r="365" spans="1:31" ht="14.25"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1022</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ht="14.25"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1022</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ht="14.25"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1022</v>
      </c>
      <c r="H367" s="198" t="s">
        <v>60</v>
      </c>
      <c r="I367" s="190"/>
      <c r="J367" s="190"/>
      <c r="K367" s="190"/>
      <c r="L367" s="191"/>
      <c r="M367" s="191"/>
      <c r="N367" s="191"/>
      <c r="O367" s="190"/>
      <c r="P367" s="192">
        <v>69</v>
      </c>
      <c r="Q367" s="192" t="s">
        <v>1089</v>
      </c>
      <c r="R367" s="192" t="s">
        <v>116</v>
      </c>
      <c r="S367" s="193">
        <v>12</v>
      </c>
      <c r="T367" s="193" t="s">
        <v>1089</v>
      </c>
      <c r="U367" s="193" t="s">
        <v>117</v>
      </c>
      <c r="V367" s="201" t="s">
        <v>1026</v>
      </c>
      <c r="W367" s="196"/>
      <c r="X367" s="196"/>
      <c r="Y367" s="196"/>
      <c r="Z367" s="197"/>
      <c r="AA367" s="197"/>
      <c r="AB367" s="197"/>
      <c r="AC367" s="200"/>
      <c r="AD367" s="202"/>
      <c r="AE367" s="174">
        <f>IF(ISNUMBER(VLOOKUP(A367,NotghiID!A:A,1,FALSE)),1,0)</f>
        <v>1</v>
      </c>
    </row>
    <row r="368" spans="1:31" ht="14.25"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1022</v>
      </c>
      <c r="H368" s="198" t="s">
        <v>60</v>
      </c>
      <c r="I368" s="190"/>
      <c r="J368" s="190"/>
      <c r="K368" s="190"/>
      <c r="L368" s="191"/>
      <c r="M368" s="191"/>
      <c r="N368" s="191"/>
      <c r="O368" s="190"/>
      <c r="P368" s="192">
        <v>85</v>
      </c>
      <c r="Q368" s="192" t="s">
        <v>1089</v>
      </c>
      <c r="R368" s="192" t="s">
        <v>116</v>
      </c>
      <c r="S368" s="193">
        <v>11</v>
      </c>
      <c r="T368" s="193" t="s">
        <v>1089</v>
      </c>
      <c r="U368" s="193" t="s">
        <v>117</v>
      </c>
      <c r="V368" s="201" t="s">
        <v>1026</v>
      </c>
      <c r="W368" s="196"/>
      <c r="X368" s="196"/>
      <c r="Y368" s="196"/>
      <c r="Z368" s="197"/>
      <c r="AA368" s="197"/>
      <c r="AB368" s="197"/>
      <c r="AC368" s="200"/>
      <c r="AD368" s="202"/>
      <c r="AE368" s="174">
        <f>IF(ISNUMBER(VLOOKUP(A368,NotghiID!A:A,1,FALSE)),1,0)</f>
        <v>1</v>
      </c>
    </row>
    <row r="369" spans="1:31" ht="14.25"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1022</v>
      </c>
      <c r="H369" s="198" t="s">
        <v>60</v>
      </c>
      <c r="I369" s="190">
        <v>64.900000000000006</v>
      </c>
      <c r="J369" s="190" t="s">
        <v>1023</v>
      </c>
      <c r="K369" s="190" t="s">
        <v>389</v>
      </c>
      <c r="L369" s="191">
        <v>7.2</v>
      </c>
      <c r="M369" s="191" t="s">
        <v>1023</v>
      </c>
      <c r="N369" s="191" t="s">
        <v>1103</v>
      </c>
      <c r="O369" s="190" t="s">
        <v>1024</v>
      </c>
      <c r="P369" s="192">
        <v>18.8</v>
      </c>
      <c r="Q369" s="192" t="s">
        <v>1025</v>
      </c>
      <c r="R369" s="192" t="s">
        <v>116</v>
      </c>
      <c r="S369" s="193">
        <v>1.9</v>
      </c>
      <c r="T369" s="193" t="s">
        <v>1025</v>
      </c>
      <c r="U369" s="193" t="s">
        <v>1103</v>
      </c>
      <c r="V369" s="201" t="s">
        <v>1026</v>
      </c>
      <c r="W369" s="196">
        <v>27.5</v>
      </c>
      <c r="X369" s="196" t="s">
        <v>1070</v>
      </c>
      <c r="Y369" s="196" t="s">
        <v>116</v>
      </c>
      <c r="Z369" s="197">
        <v>3.5</v>
      </c>
      <c r="AA369" s="197" t="s">
        <v>1070</v>
      </c>
      <c r="AB369" s="197" t="s">
        <v>1033</v>
      </c>
      <c r="AC369" s="200" t="s">
        <v>1032</v>
      </c>
      <c r="AD369" s="202"/>
      <c r="AE369" s="174">
        <f>IF(ISNUMBER(VLOOKUP(A369,NotghiID!A:A,1,FALSE)),1,0)</f>
        <v>1</v>
      </c>
    </row>
    <row r="370" spans="1:31" ht="14.25"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1022</v>
      </c>
      <c r="H370" s="198" t="s">
        <v>60</v>
      </c>
      <c r="I370" s="190">
        <v>106.8</v>
      </c>
      <c r="J370" s="190" t="s">
        <v>1023</v>
      </c>
      <c r="K370" s="190" t="s">
        <v>389</v>
      </c>
      <c r="L370" s="191">
        <v>12.1</v>
      </c>
      <c r="M370" s="191" t="s">
        <v>1023</v>
      </c>
      <c r="N370" s="191" t="s">
        <v>1103</v>
      </c>
      <c r="O370" s="190" t="s">
        <v>1024</v>
      </c>
      <c r="P370" s="192">
        <v>29.1</v>
      </c>
      <c r="Q370" s="192" t="s">
        <v>1025</v>
      </c>
      <c r="R370" s="192" t="s">
        <v>116</v>
      </c>
      <c r="S370" s="193">
        <v>2.7</v>
      </c>
      <c r="T370" s="193" t="s">
        <v>1025</v>
      </c>
      <c r="U370" s="193" t="s">
        <v>1103</v>
      </c>
      <c r="V370" s="201" t="s">
        <v>1026</v>
      </c>
      <c r="W370" s="196">
        <v>18.8</v>
      </c>
      <c r="X370" s="196" t="s">
        <v>1070</v>
      </c>
      <c r="Y370" s="196" t="s">
        <v>116</v>
      </c>
      <c r="Z370" s="197">
        <v>2.1</v>
      </c>
      <c r="AA370" s="197" t="s">
        <v>1070</v>
      </c>
      <c r="AB370" s="197" t="s">
        <v>1033</v>
      </c>
      <c r="AC370" s="200" t="s">
        <v>1032</v>
      </c>
      <c r="AD370" s="202"/>
      <c r="AE370" s="174">
        <f>IF(ISNUMBER(VLOOKUP(A370,NotghiID!A:A,1,FALSE)),1,0)</f>
        <v>1</v>
      </c>
    </row>
    <row r="371" spans="1:31" ht="14.25"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1022</v>
      </c>
      <c r="H371" s="198" t="s">
        <v>60</v>
      </c>
      <c r="I371" s="190"/>
      <c r="J371" s="190"/>
      <c r="K371" s="190"/>
      <c r="L371" s="191"/>
      <c r="M371" s="191"/>
      <c r="N371" s="191"/>
      <c r="O371" s="190"/>
      <c r="P371" s="192"/>
      <c r="Q371" s="192"/>
      <c r="R371" s="192"/>
      <c r="S371" s="193"/>
      <c r="T371" s="193"/>
      <c r="U371" s="193"/>
      <c r="V371" s="201"/>
      <c r="W371" s="196">
        <v>3.3</v>
      </c>
      <c r="X371" s="196" t="s">
        <v>1070</v>
      </c>
      <c r="Y371" s="196" t="s">
        <v>116</v>
      </c>
      <c r="Z371" s="197">
        <v>1</v>
      </c>
      <c r="AA371" s="197" t="s">
        <v>1070</v>
      </c>
      <c r="AB371" s="197" t="s">
        <v>117</v>
      </c>
      <c r="AC371" s="200" t="s">
        <v>1063</v>
      </c>
      <c r="AD371" s="202"/>
      <c r="AE371" s="174">
        <f>IF(ISNUMBER(VLOOKUP(A371,NotghiID!A:A,1,FALSE)),1,0)</f>
        <v>1</v>
      </c>
    </row>
    <row r="372" spans="1:31" ht="14.25"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1022</v>
      </c>
      <c r="H372" s="198" t="s">
        <v>60</v>
      </c>
      <c r="I372" s="190"/>
      <c r="J372" s="190"/>
      <c r="K372" s="190"/>
      <c r="L372" s="191"/>
      <c r="M372" s="191"/>
      <c r="N372" s="191"/>
      <c r="O372" s="190"/>
      <c r="P372" s="192"/>
      <c r="Q372" s="192"/>
      <c r="R372" s="192"/>
      <c r="S372" s="193"/>
      <c r="T372" s="193"/>
      <c r="U372" s="193"/>
      <c r="V372" s="201"/>
      <c r="W372" s="196">
        <v>8.6999999999999993</v>
      </c>
      <c r="X372" s="196" t="s">
        <v>1070</v>
      </c>
      <c r="Y372" s="196" t="s">
        <v>116</v>
      </c>
      <c r="Z372" s="197">
        <v>1.4</v>
      </c>
      <c r="AA372" s="197" t="s">
        <v>1070</v>
      </c>
      <c r="AB372" s="197" t="s">
        <v>117</v>
      </c>
      <c r="AC372" s="200" t="s">
        <v>1063</v>
      </c>
      <c r="AD372" s="202"/>
      <c r="AE372" s="174">
        <f>IF(ISNUMBER(VLOOKUP(A372,NotghiID!A:A,1,FALSE)),1,0)</f>
        <v>1</v>
      </c>
    </row>
    <row r="373" spans="1:31" ht="14.25"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1022</v>
      </c>
      <c r="H373" s="198" t="s">
        <v>60</v>
      </c>
      <c r="I373" s="190"/>
      <c r="J373" s="190"/>
      <c r="K373" s="190"/>
      <c r="L373" s="191"/>
      <c r="M373" s="191"/>
      <c r="N373" s="191"/>
      <c r="O373" s="190"/>
      <c r="P373" s="192"/>
      <c r="Q373" s="192"/>
      <c r="R373" s="192"/>
      <c r="S373" s="193"/>
      <c r="T373" s="193"/>
      <c r="U373" s="193"/>
      <c r="V373" s="201"/>
      <c r="W373" s="196">
        <v>5.3</v>
      </c>
      <c r="X373" s="196" t="s">
        <v>1070</v>
      </c>
      <c r="Y373" s="196" t="s">
        <v>116</v>
      </c>
      <c r="Z373" s="197">
        <v>2.2999999999999998</v>
      </c>
      <c r="AA373" s="197" t="s">
        <v>1070</v>
      </c>
      <c r="AB373" s="197" t="s">
        <v>117</v>
      </c>
      <c r="AC373" s="200" t="s">
        <v>1063</v>
      </c>
      <c r="AD373" s="202"/>
      <c r="AE373" s="174">
        <f>IF(ISNUMBER(VLOOKUP(A373,NotghiID!A:A,1,FALSE)),1,0)</f>
        <v>1</v>
      </c>
    </row>
    <row r="374" spans="1:31" ht="14.25"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1022</v>
      </c>
      <c r="H374" s="198" t="s">
        <v>60</v>
      </c>
      <c r="I374" s="190"/>
      <c r="J374" s="190"/>
      <c r="K374" s="190"/>
      <c r="L374" s="191"/>
      <c r="M374" s="191"/>
      <c r="N374" s="191"/>
      <c r="O374" s="190"/>
      <c r="P374" s="192"/>
      <c r="Q374" s="192"/>
      <c r="R374" s="192"/>
      <c r="S374" s="193"/>
      <c r="T374" s="193"/>
      <c r="U374" s="193"/>
      <c r="V374" s="201"/>
      <c r="W374" s="196">
        <v>14.6</v>
      </c>
      <c r="X374" s="196" t="s">
        <v>1070</v>
      </c>
      <c r="Y374" s="196" t="s">
        <v>116</v>
      </c>
      <c r="Z374" s="197">
        <v>3.8</v>
      </c>
      <c r="AA374" s="197" t="s">
        <v>1070</v>
      </c>
      <c r="AB374" s="197" t="s">
        <v>117</v>
      </c>
      <c r="AC374" s="200" t="s">
        <v>1063</v>
      </c>
      <c r="AD374" s="163" t="s">
        <v>1104</v>
      </c>
      <c r="AE374" s="174">
        <f>IF(ISNUMBER(VLOOKUP(A374,NotghiID!A:A,1,FALSE)),1,0)</f>
        <v>1</v>
      </c>
    </row>
    <row r="375" spans="1:31" s="174" customFormat="1" ht="14.25"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1022</v>
      </c>
      <c r="H375" s="198" t="s">
        <v>60</v>
      </c>
      <c r="I375" s="190">
        <v>78</v>
      </c>
      <c r="J375" s="190" t="s">
        <v>1023</v>
      </c>
      <c r="K375" s="190" t="s">
        <v>116</v>
      </c>
      <c r="L375" s="191">
        <v>24</v>
      </c>
      <c r="M375" s="191" t="s">
        <v>1023</v>
      </c>
      <c r="N375" s="191" t="s">
        <v>117</v>
      </c>
      <c r="O375" s="190" t="s">
        <v>1024</v>
      </c>
      <c r="P375" s="192">
        <v>28</v>
      </c>
      <c r="Q375" s="192" t="s">
        <v>1025</v>
      </c>
      <c r="R375" s="192" t="s">
        <v>116</v>
      </c>
      <c r="S375" s="193">
        <v>9</v>
      </c>
      <c r="T375" s="193" t="s">
        <v>1025</v>
      </c>
      <c r="U375" s="193" t="s">
        <v>117</v>
      </c>
      <c r="V375" s="201" t="s">
        <v>1026</v>
      </c>
      <c r="W375" s="196"/>
      <c r="X375" s="196"/>
      <c r="Y375" s="196"/>
      <c r="Z375" s="197"/>
      <c r="AA375" s="197"/>
      <c r="AB375" s="197"/>
      <c r="AC375" s="200"/>
      <c r="AD375" s="202" t="s">
        <v>1105</v>
      </c>
    </row>
    <row r="376" spans="1:31" s="174" customFormat="1" ht="14.25"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1022</v>
      </c>
      <c r="H376" s="198" t="s">
        <v>60</v>
      </c>
      <c r="I376" s="190"/>
      <c r="J376" s="190"/>
      <c r="K376" s="190"/>
      <c r="L376" s="191"/>
      <c r="M376" s="191"/>
      <c r="N376" s="191"/>
      <c r="O376" s="190"/>
      <c r="P376" s="192"/>
      <c r="Q376" s="192"/>
      <c r="R376" s="192"/>
      <c r="S376" s="193"/>
      <c r="T376" s="193"/>
      <c r="U376" s="193"/>
      <c r="V376" s="201"/>
      <c r="W376" s="196">
        <v>8.6999999999999993</v>
      </c>
      <c r="X376" s="196" t="s">
        <v>1070</v>
      </c>
      <c r="Y376" s="196" t="s">
        <v>116</v>
      </c>
      <c r="Z376" s="197">
        <v>2.7</v>
      </c>
      <c r="AA376" s="197" t="s">
        <v>1070</v>
      </c>
      <c r="AB376" s="197" t="s">
        <v>117</v>
      </c>
      <c r="AC376" s="200" t="s">
        <v>1063</v>
      </c>
      <c r="AD376" s="202"/>
    </row>
    <row r="377" spans="1:31" s="174" customFormat="1" ht="14.25"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1022</v>
      </c>
      <c r="H377" s="198" t="s">
        <v>60</v>
      </c>
      <c r="I377" s="190">
        <v>87</v>
      </c>
      <c r="J377" s="190" t="s">
        <v>1023</v>
      </c>
      <c r="K377" s="190" t="s">
        <v>116</v>
      </c>
      <c r="L377" s="191">
        <v>39</v>
      </c>
      <c r="M377" s="191" t="s">
        <v>1023</v>
      </c>
      <c r="N377" s="191" t="s">
        <v>117</v>
      </c>
      <c r="O377" s="190" t="s">
        <v>1024</v>
      </c>
      <c r="P377" s="192">
        <v>35</v>
      </c>
      <c r="Q377" s="192" t="s">
        <v>1025</v>
      </c>
      <c r="R377" s="192" t="s">
        <v>116</v>
      </c>
      <c r="S377" s="193">
        <v>14</v>
      </c>
      <c r="T377" s="193" t="s">
        <v>1025</v>
      </c>
      <c r="U377" s="193" t="s">
        <v>117</v>
      </c>
      <c r="V377" s="201" t="s">
        <v>1026</v>
      </c>
      <c r="W377" s="196"/>
      <c r="X377" s="196"/>
      <c r="Y377" s="196"/>
      <c r="Z377" s="197"/>
      <c r="AA377" s="197"/>
      <c r="AB377" s="197"/>
      <c r="AC377" s="200"/>
      <c r="AD377" s="202" t="s">
        <v>1105</v>
      </c>
    </row>
    <row r="378" spans="1:31" s="174" customFormat="1" ht="14.25"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1023</v>
      </c>
      <c r="K378" s="190" t="s">
        <v>116</v>
      </c>
      <c r="L378" s="191">
        <v>107</v>
      </c>
      <c r="M378" s="191" t="s">
        <v>1023</v>
      </c>
      <c r="N378" s="191" t="s">
        <v>117</v>
      </c>
      <c r="O378" s="190" t="s">
        <v>1024</v>
      </c>
      <c r="P378" s="192">
        <v>49</v>
      </c>
      <c r="Q378" s="192" t="s">
        <v>1025</v>
      </c>
      <c r="R378" s="192" t="s">
        <v>116</v>
      </c>
      <c r="S378" s="193">
        <v>20</v>
      </c>
      <c r="T378" s="193" t="s">
        <v>1025</v>
      </c>
      <c r="U378" s="193" t="s">
        <v>117</v>
      </c>
      <c r="V378" s="201" t="s">
        <v>1026</v>
      </c>
      <c r="W378" s="196"/>
      <c r="X378" s="196"/>
      <c r="Y378" s="196"/>
      <c r="Z378" s="197"/>
      <c r="AA378" s="197"/>
      <c r="AB378" s="197"/>
      <c r="AC378" s="200"/>
      <c r="AD378" s="202" t="s">
        <v>1105</v>
      </c>
    </row>
    <row r="379" spans="1:31" s="174" customFormat="1" ht="14.25"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1070</v>
      </c>
      <c r="Y379" s="196" t="s">
        <v>116</v>
      </c>
      <c r="Z379" s="197">
        <v>1.6</v>
      </c>
      <c r="AA379" s="197" t="s">
        <v>1070</v>
      </c>
      <c r="AB379" s="197" t="s">
        <v>117</v>
      </c>
      <c r="AC379" s="200" t="s">
        <v>1063</v>
      </c>
      <c r="AD379" s="202"/>
    </row>
    <row r="380" spans="1:31" s="174" customFormat="1" ht="14.25"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1022</v>
      </c>
      <c r="H380" s="198" t="s">
        <v>60</v>
      </c>
      <c r="I380" s="190">
        <v>578</v>
      </c>
      <c r="J380" s="190" t="s">
        <v>1023</v>
      </c>
      <c r="K380" s="190" t="s">
        <v>116</v>
      </c>
      <c r="L380" s="191">
        <v>142</v>
      </c>
      <c r="M380" s="191" t="s">
        <v>1023</v>
      </c>
      <c r="N380" s="191" t="s">
        <v>117</v>
      </c>
      <c r="O380" s="190" t="s">
        <v>1024</v>
      </c>
      <c r="P380" s="192">
        <v>88</v>
      </c>
      <c r="Q380" s="192" t="s">
        <v>1025</v>
      </c>
      <c r="R380" s="192" t="s">
        <v>116</v>
      </c>
      <c r="S380" s="193">
        <v>15</v>
      </c>
      <c r="T380" s="193" t="s">
        <v>1025</v>
      </c>
      <c r="U380" s="193" t="s">
        <v>117</v>
      </c>
      <c r="V380" s="201" t="s">
        <v>1026</v>
      </c>
      <c r="W380" s="196"/>
      <c r="X380" s="196"/>
      <c r="Y380" s="196"/>
      <c r="Z380" s="197"/>
      <c r="AA380" s="197"/>
      <c r="AB380" s="197"/>
      <c r="AC380" s="200"/>
      <c r="AD380" s="202" t="s">
        <v>1105</v>
      </c>
    </row>
    <row r="381" spans="1:31" s="174" customFormat="1" ht="14.25"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1023</v>
      </c>
      <c r="K381" s="190" t="s">
        <v>116</v>
      </c>
      <c r="L381" s="191">
        <v>99</v>
      </c>
      <c r="M381" s="191" t="s">
        <v>1023</v>
      </c>
      <c r="N381" s="191" t="s">
        <v>117</v>
      </c>
      <c r="O381" s="190" t="s">
        <v>1024</v>
      </c>
      <c r="P381" s="192">
        <v>70</v>
      </c>
      <c r="Q381" s="192" t="s">
        <v>1025</v>
      </c>
      <c r="R381" s="192" t="s">
        <v>116</v>
      </c>
      <c r="S381" s="193">
        <v>28</v>
      </c>
      <c r="T381" s="193" t="s">
        <v>1025</v>
      </c>
      <c r="U381" s="193" t="s">
        <v>117</v>
      </c>
      <c r="V381" s="201" t="s">
        <v>1026</v>
      </c>
      <c r="W381" s="196"/>
      <c r="X381" s="196"/>
      <c r="Y381" s="196"/>
      <c r="Z381" s="197"/>
      <c r="AA381" s="197"/>
      <c r="AB381" s="197"/>
      <c r="AC381" s="200"/>
      <c r="AD381" s="202" t="s">
        <v>1105</v>
      </c>
    </row>
    <row r="382" spans="1:31" s="174" customFormat="1" ht="14.25"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1070</v>
      </c>
      <c r="Y382" s="196" t="s">
        <v>116</v>
      </c>
      <c r="Z382" s="197">
        <v>1.6</v>
      </c>
      <c r="AA382" s="197" t="s">
        <v>1070</v>
      </c>
      <c r="AB382" s="197" t="s">
        <v>117</v>
      </c>
      <c r="AC382" s="200" t="s">
        <v>1063</v>
      </c>
      <c r="AD382" s="202"/>
    </row>
    <row r="383" spans="1:31" s="174" customFormat="1" ht="14.25"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1022</v>
      </c>
      <c r="H383" s="198" t="s">
        <v>60</v>
      </c>
      <c r="I383" s="190">
        <v>313</v>
      </c>
      <c r="J383" s="190" t="s">
        <v>1023</v>
      </c>
      <c r="K383" s="190" t="s">
        <v>116</v>
      </c>
      <c r="L383" s="191">
        <v>117</v>
      </c>
      <c r="M383" s="191" t="s">
        <v>1023</v>
      </c>
      <c r="N383" s="191" t="s">
        <v>117</v>
      </c>
      <c r="O383" s="190" t="s">
        <v>1024</v>
      </c>
      <c r="P383" s="192">
        <v>61</v>
      </c>
      <c r="Q383" s="192" t="s">
        <v>1025</v>
      </c>
      <c r="R383" s="192" t="s">
        <v>116</v>
      </c>
      <c r="S383" s="193">
        <v>16</v>
      </c>
      <c r="T383" s="193" t="s">
        <v>1025</v>
      </c>
      <c r="U383" s="193" t="s">
        <v>117</v>
      </c>
      <c r="V383" s="201" t="s">
        <v>1026</v>
      </c>
      <c r="W383" s="196"/>
      <c r="X383" s="196"/>
      <c r="Y383" s="196"/>
      <c r="Z383" s="197"/>
      <c r="AA383" s="197"/>
      <c r="AB383" s="197"/>
      <c r="AC383" s="200"/>
      <c r="AD383" s="202" t="s">
        <v>1105</v>
      </c>
    </row>
    <row r="384" spans="1:31" s="174" customFormat="1" x14ac:dyDescent="0.25">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1022</v>
      </c>
      <c r="H384" s="198" t="s">
        <v>60</v>
      </c>
      <c r="I384" s="190">
        <v>3.9</v>
      </c>
      <c r="J384" s="190" t="s">
        <v>1106</v>
      </c>
      <c r="K384" s="190" t="s">
        <v>116</v>
      </c>
      <c r="L384" s="191">
        <v>0.6</v>
      </c>
      <c r="M384" s="191" t="s">
        <v>1106</v>
      </c>
      <c r="N384" s="191" t="s">
        <v>1033</v>
      </c>
      <c r="O384" s="190" t="s">
        <v>1024</v>
      </c>
      <c r="P384" s="192">
        <v>22</v>
      </c>
      <c r="Q384" s="192" t="s">
        <v>1025</v>
      </c>
      <c r="R384" s="192" t="s">
        <v>116</v>
      </c>
      <c r="S384" s="193">
        <v>6</v>
      </c>
      <c r="T384" s="193" t="s">
        <v>1025</v>
      </c>
      <c r="U384" s="193" t="s">
        <v>1033</v>
      </c>
      <c r="V384" s="201" t="s">
        <v>1026</v>
      </c>
      <c r="W384" s="196"/>
      <c r="X384" s="196"/>
      <c r="Y384" s="196"/>
      <c r="Z384" s="197"/>
      <c r="AA384" s="197"/>
      <c r="AB384" s="197"/>
      <c r="AC384" s="200"/>
      <c r="AD384" s="202"/>
    </row>
    <row r="385" spans="1:30" s="174" customFormat="1" x14ac:dyDescent="0.25">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1022</v>
      </c>
      <c r="H385" s="198" t="s">
        <v>60</v>
      </c>
      <c r="I385" s="190">
        <v>42</v>
      </c>
      <c r="J385" s="190" t="s">
        <v>1106</v>
      </c>
      <c r="K385" s="190" t="s">
        <v>116</v>
      </c>
      <c r="L385" s="191">
        <v>6</v>
      </c>
      <c r="M385" s="191" t="s">
        <v>1106</v>
      </c>
      <c r="N385" s="191" t="s">
        <v>1033</v>
      </c>
      <c r="O385" s="190" t="s">
        <v>1024</v>
      </c>
      <c r="P385" s="192">
        <v>75</v>
      </c>
      <c r="Q385" s="192" t="s">
        <v>1025</v>
      </c>
      <c r="R385" s="192" t="s">
        <v>116</v>
      </c>
      <c r="S385" s="193">
        <v>7</v>
      </c>
      <c r="T385" s="193" t="s">
        <v>1025</v>
      </c>
      <c r="U385" s="193" t="s">
        <v>1033</v>
      </c>
      <c r="V385" s="201" t="s">
        <v>1026</v>
      </c>
      <c r="W385" s="196"/>
      <c r="X385" s="196"/>
      <c r="Y385" s="196"/>
      <c r="Z385" s="197"/>
      <c r="AA385" s="197"/>
      <c r="AB385" s="197"/>
      <c r="AC385" s="200"/>
      <c r="AD385" s="202"/>
    </row>
    <row r="386" spans="1:30" s="174" customFormat="1" x14ac:dyDescent="0.25">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1022</v>
      </c>
      <c r="H386" s="198" t="s">
        <v>60</v>
      </c>
      <c r="I386" s="190">
        <v>62</v>
      </c>
      <c r="J386" s="190" t="s">
        <v>1106</v>
      </c>
      <c r="K386" s="190" t="s">
        <v>116</v>
      </c>
      <c r="L386" s="191">
        <v>6</v>
      </c>
      <c r="M386" s="191" t="s">
        <v>1106</v>
      </c>
      <c r="N386" s="191" t="s">
        <v>1033</v>
      </c>
      <c r="O386" s="190" t="s">
        <v>1024</v>
      </c>
      <c r="P386" s="192">
        <v>90</v>
      </c>
      <c r="Q386" s="192" t="s">
        <v>1025</v>
      </c>
      <c r="R386" s="192" t="s">
        <v>116</v>
      </c>
      <c r="S386" s="193">
        <v>7</v>
      </c>
      <c r="T386" s="193" t="s">
        <v>1025</v>
      </c>
      <c r="U386" s="193" t="s">
        <v>1033</v>
      </c>
      <c r="V386" s="201" t="s">
        <v>1026</v>
      </c>
      <c r="W386" s="196"/>
      <c r="X386" s="196"/>
      <c r="Y386" s="196"/>
      <c r="Z386" s="197"/>
      <c r="AA386" s="197"/>
      <c r="AB386" s="197"/>
      <c r="AC386" s="200"/>
      <c r="AD386" s="202"/>
    </row>
    <row r="387" spans="1:30" s="174" customFormat="1" x14ac:dyDescent="0.25">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1022</v>
      </c>
      <c r="H387" s="198" t="s">
        <v>60</v>
      </c>
      <c r="I387" s="190">
        <v>12</v>
      </c>
      <c r="J387" s="190" t="s">
        <v>1106</v>
      </c>
      <c r="K387" s="190" t="s">
        <v>116</v>
      </c>
      <c r="L387" s="191">
        <v>1</v>
      </c>
      <c r="M387" s="191" t="s">
        <v>1106</v>
      </c>
      <c r="N387" s="191" t="s">
        <v>1033</v>
      </c>
      <c r="O387" s="190" t="s">
        <v>1024</v>
      </c>
      <c r="P387" s="192">
        <v>70</v>
      </c>
      <c r="Q387" s="192" t="s">
        <v>1025</v>
      </c>
      <c r="R387" s="192" t="s">
        <v>116</v>
      </c>
      <c r="S387" s="193">
        <v>9</v>
      </c>
      <c r="T387" s="193" t="s">
        <v>1025</v>
      </c>
      <c r="U387" s="193" t="s">
        <v>1033</v>
      </c>
      <c r="V387" s="201" t="s">
        <v>1026</v>
      </c>
      <c r="W387" s="196"/>
      <c r="X387" s="196"/>
      <c r="Y387" s="196"/>
      <c r="Z387" s="197"/>
      <c r="AA387" s="197"/>
      <c r="AB387" s="197"/>
      <c r="AC387" s="200"/>
      <c r="AD387" s="202"/>
    </row>
    <row r="388" spans="1:30" s="174" customFormat="1" x14ac:dyDescent="0.25">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1022</v>
      </c>
      <c r="H388" s="198" t="s">
        <v>60</v>
      </c>
      <c r="I388" s="190">
        <v>53</v>
      </c>
      <c r="J388" s="190" t="s">
        <v>1106</v>
      </c>
      <c r="K388" s="190" t="s">
        <v>116</v>
      </c>
      <c r="L388" s="191">
        <v>7</v>
      </c>
      <c r="M388" s="191" t="s">
        <v>1106</v>
      </c>
      <c r="N388" s="191" t="s">
        <v>1033</v>
      </c>
      <c r="O388" s="190" t="s">
        <v>1024</v>
      </c>
      <c r="P388" s="192">
        <v>189</v>
      </c>
      <c r="Q388" s="192" t="s">
        <v>1025</v>
      </c>
      <c r="R388" s="192" t="s">
        <v>116</v>
      </c>
      <c r="S388" s="193">
        <v>16</v>
      </c>
      <c r="T388" s="193" t="s">
        <v>1025</v>
      </c>
      <c r="U388" s="193" t="s">
        <v>1033</v>
      </c>
      <c r="V388" s="201" t="s">
        <v>1026</v>
      </c>
      <c r="W388" s="196"/>
      <c r="X388" s="196"/>
      <c r="Y388" s="196"/>
      <c r="Z388" s="197"/>
      <c r="AA388" s="197"/>
      <c r="AB388" s="197"/>
      <c r="AC388" s="200"/>
      <c r="AD388" s="202"/>
    </row>
    <row r="389" spans="1:30" s="174" customFormat="1" ht="14.25"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1022</v>
      </c>
      <c r="H389" s="198" t="s">
        <v>60</v>
      </c>
      <c r="I389" s="190"/>
      <c r="J389" s="190"/>
      <c r="K389" s="190"/>
      <c r="L389" s="191"/>
      <c r="M389" s="191"/>
      <c r="N389" s="191"/>
      <c r="O389" s="190"/>
      <c r="P389" s="192"/>
      <c r="Q389" s="192"/>
      <c r="R389" s="192"/>
      <c r="S389" s="193"/>
      <c r="T389" s="193"/>
      <c r="U389" s="193"/>
      <c r="V389" s="201"/>
      <c r="W389" s="196">
        <v>7.8</v>
      </c>
      <c r="X389" s="196" t="s">
        <v>1070</v>
      </c>
      <c r="Y389" s="196" t="s">
        <v>116</v>
      </c>
      <c r="Z389" s="197">
        <v>0.6</v>
      </c>
      <c r="AA389" s="197" t="s">
        <v>1070</v>
      </c>
      <c r="AB389" s="197" t="s">
        <v>1033</v>
      </c>
      <c r="AC389" s="200" t="s">
        <v>1063</v>
      </c>
      <c r="AD389" s="202"/>
    </row>
    <row r="390" spans="1:30" s="174" customFormat="1" ht="14.25"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1022</v>
      </c>
      <c r="H390" s="198" t="s">
        <v>60</v>
      </c>
      <c r="I390" s="190"/>
      <c r="J390" s="190"/>
      <c r="K390" s="190"/>
      <c r="L390" s="191"/>
      <c r="M390" s="191"/>
      <c r="N390" s="191"/>
      <c r="O390" s="190"/>
      <c r="P390" s="192"/>
      <c r="Q390" s="192"/>
      <c r="R390" s="192"/>
      <c r="S390" s="193"/>
      <c r="T390" s="193"/>
      <c r="U390" s="193"/>
      <c r="V390" s="201"/>
      <c r="W390" s="196">
        <v>3.6</v>
      </c>
      <c r="X390" s="196" t="s">
        <v>1070</v>
      </c>
      <c r="Y390" s="196" t="s">
        <v>116</v>
      </c>
      <c r="Z390" s="197">
        <v>0.3</v>
      </c>
      <c r="AA390" s="197" t="s">
        <v>1070</v>
      </c>
      <c r="AB390" s="197" t="s">
        <v>1033</v>
      </c>
      <c r="AC390" s="200" t="s">
        <v>1063</v>
      </c>
      <c r="AD390" s="202"/>
    </row>
    <row r="391" spans="1:30" s="174" customFormat="1" ht="14.25"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1022</v>
      </c>
      <c r="H391" s="198" t="s">
        <v>60</v>
      </c>
      <c r="I391" s="190">
        <v>35.799999999999997</v>
      </c>
      <c r="J391" s="190" t="s">
        <v>1023</v>
      </c>
      <c r="K391" s="190" t="s">
        <v>116</v>
      </c>
      <c r="L391" s="191">
        <v>7.8</v>
      </c>
      <c r="M391" s="191" t="s">
        <v>1023</v>
      </c>
      <c r="N391" s="191" t="s">
        <v>117</v>
      </c>
      <c r="O391" s="190" t="s">
        <v>1024</v>
      </c>
      <c r="P391" s="192">
        <v>11</v>
      </c>
      <c r="Q391" s="192" t="s">
        <v>1025</v>
      </c>
      <c r="R391" s="192" t="s">
        <v>116</v>
      </c>
      <c r="S391" s="193">
        <v>2.6</v>
      </c>
      <c r="T391" s="193" t="s">
        <v>1025</v>
      </c>
      <c r="U391" s="193" t="s">
        <v>117</v>
      </c>
      <c r="V391" s="201" t="s">
        <v>1026</v>
      </c>
      <c r="W391" s="196">
        <v>19.3</v>
      </c>
      <c r="X391" s="196" t="s">
        <v>1070</v>
      </c>
      <c r="Y391" s="196" t="s">
        <v>116</v>
      </c>
      <c r="Z391" s="197">
        <v>5.5</v>
      </c>
      <c r="AA391" s="197" t="s">
        <v>1070</v>
      </c>
      <c r="AB391" s="197" t="s">
        <v>117</v>
      </c>
      <c r="AC391" s="200" t="s">
        <v>1032</v>
      </c>
      <c r="AD391" s="202"/>
    </row>
    <row r="392" spans="1:30" s="174" customFormat="1" ht="14.25"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1023</v>
      </c>
      <c r="K392" s="190" t="s">
        <v>116</v>
      </c>
      <c r="L392" s="191">
        <v>37.700000000000003</v>
      </c>
      <c r="M392" s="191" t="s">
        <v>1023</v>
      </c>
      <c r="N392" s="191" t="s">
        <v>117</v>
      </c>
      <c r="O392" s="190" t="s">
        <v>1024</v>
      </c>
      <c r="P392" s="192">
        <v>20</v>
      </c>
      <c r="Q392" s="192" t="s">
        <v>1025</v>
      </c>
      <c r="R392" s="192" t="s">
        <v>116</v>
      </c>
      <c r="S392" s="193">
        <v>5.9</v>
      </c>
      <c r="T392" s="193" t="s">
        <v>1025</v>
      </c>
      <c r="U392" s="193" t="s">
        <v>117</v>
      </c>
      <c r="V392" s="201" t="s">
        <v>1026</v>
      </c>
      <c r="W392" s="196">
        <v>9.4</v>
      </c>
      <c r="X392" s="196" t="s">
        <v>1070</v>
      </c>
      <c r="Y392" s="196" t="s">
        <v>116</v>
      </c>
      <c r="Z392" s="197">
        <v>4.2</v>
      </c>
      <c r="AA392" s="197" t="s">
        <v>1070</v>
      </c>
      <c r="AB392" s="197" t="s">
        <v>117</v>
      </c>
      <c r="AC392" s="200" t="s">
        <v>1032</v>
      </c>
      <c r="AD392" s="202"/>
    </row>
    <row r="393" spans="1:30" s="174" customFormat="1" ht="14.25"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1023</v>
      </c>
      <c r="K393" s="190" t="s">
        <v>116</v>
      </c>
      <c r="L393" s="191">
        <v>57</v>
      </c>
      <c r="M393" s="191" t="s">
        <v>1023</v>
      </c>
      <c r="N393" s="191" t="s">
        <v>117</v>
      </c>
      <c r="O393" s="190" t="s">
        <v>1024</v>
      </c>
      <c r="P393" s="192">
        <v>26.4</v>
      </c>
      <c r="Q393" s="192" t="s">
        <v>1025</v>
      </c>
      <c r="R393" s="192" t="s">
        <v>116</v>
      </c>
      <c r="S393" s="193">
        <v>8.6999999999999993</v>
      </c>
      <c r="T393" s="193" t="s">
        <v>1025</v>
      </c>
      <c r="U393" s="193" t="s">
        <v>117</v>
      </c>
      <c r="V393" s="201" t="s">
        <v>1026</v>
      </c>
      <c r="W393" s="196">
        <v>6.5</v>
      </c>
      <c r="X393" s="196" t="s">
        <v>1070</v>
      </c>
      <c r="Y393" s="196" t="s">
        <v>116</v>
      </c>
      <c r="Z393" s="197">
        <v>2.5</v>
      </c>
      <c r="AA393" s="197" t="s">
        <v>1070</v>
      </c>
      <c r="AB393" s="197" t="s">
        <v>117</v>
      </c>
      <c r="AC393" s="200" t="s">
        <v>1032</v>
      </c>
      <c r="AD393" s="202"/>
    </row>
    <row r="394" spans="1:30" s="174" customFormat="1" ht="14.25"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1022</v>
      </c>
      <c r="H394" s="198" t="s">
        <v>60</v>
      </c>
      <c r="I394" s="190">
        <v>119.2</v>
      </c>
      <c r="J394" s="190" t="s">
        <v>1023</v>
      </c>
      <c r="K394" s="190" t="s">
        <v>116</v>
      </c>
      <c r="L394" s="191">
        <v>50.8</v>
      </c>
      <c r="M394" s="191" t="s">
        <v>1023</v>
      </c>
      <c r="N394" s="191" t="s">
        <v>117</v>
      </c>
      <c r="O394" s="190" t="s">
        <v>1024</v>
      </c>
      <c r="P394" s="192">
        <v>25.8</v>
      </c>
      <c r="Q394" s="192" t="s">
        <v>1025</v>
      </c>
      <c r="R394" s="192" t="s">
        <v>116</v>
      </c>
      <c r="S394" s="193">
        <v>9.9</v>
      </c>
      <c r="T394" s="193" t="s">
        <v>1025</v>
      </c>
      <c r="U394" s="193" t="s">
        <v>117</v>
      </c>
      <c r="V394" s="201" t="s">
        <v>1026</v>
      </c>
      <c r="W394" s="196">
        <v>6.6</v>
      </c>
      <c r="X394" s="196" t="s">
        <v>1070</v>
      </c>
      <c r="Y394" s="196" t="s">
        <v>116</v>
      </c>
      <c r="Z394" s="197">
        <v>3</v>
      </c>
      <c r="AA394" s="197" t="s">
        <v>1070</v>
      </c>
      <c r="AB394" s="197" t="s">
        <v>117</v>
      </c>
      <c r="AC394" s="200" t="s">
        <v>1032</v>
      </c>
      <c r="AD394" s="202"/>
    </row>
    <row r="395" spans="1:30" s="174" customFormat="1" ht="14.25"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1022</v>
      </c>
      <c r="H395" s="198" t="s">
        <v>60</v>
      </c>
      <c r="I395" s="190">
        <v>75.400000000000006</v>
      </c>
      <c r="J395" s="190" t="s">
        <v>1023</v>
      </c>
      <c r="K395" s="190" t="s">
        <v>116</v>
      </c>
      <c r="L395" s="191">
        <v>8.57</v>
      </c>
      <c r="M395" s="191" t="s">
        <v>1023</v>
      </c>
      <c r="N395" s="191" t="s">
        <v>117</v>
      </c>
      <c r="O395" s="190" t="s">
        <v>1024</v>
      </c>
      <c r="P395" s="192">
        <v>71.599999999999994</v>
      </c>
      <c r="Q395" s="192" t="s">
        <v>1025</v>
      </c>
      <c r="R395" s="192" t="s">
        <v>116</v>
      </c>
      <c r="S395" s="193">
        <v>48.1</v>
      </c>
      <c r="T395" s="193" t="s">
        <v>1025</v>
      </c>
      <c r="U395" s="193" t="s">
        <v>117</v>
      </c>
      <c r="V395" s="201" t="s">
        <v>1026</v>
      </c>
      <c r="W395" s="196">
        <v>447.11</v>
      </c>
      <c r="X395" s="196" t="s">
        <v>1042</v>
      </c>
      <c r="Y395" s="196" t="s">
        <v>116</v>
      </c>
      <c r="Z395" s="197">
        <v>50.65</v>
      </c>
      <c r="AA395" s="197" t="s">
        <v>1042</v>
      </c>
      <c r="AB395" s="197" t="s">
        <v>117</v>
      </c>
      <c r="AC395" s="200" t="s">
        <v>1063</v>
      </c>
      <c r="AD395" s="202"/>
    </row>
    <row r="396" spans="1:30" s="174" customFormat="1" ht="14.25"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1022</v>
      </c>
      <c r="H396" s="198" t="s">
        <v>60</v>
      </c>
      <c r="I396" s="190">
        <v>112.4</v>
      </c>
      <c r="J396" s="190" t="s">
        <v>1023</v>
      </c>
      <c r="K396" s="190" t="s">
        <v>116</v>
      </c>
      <c r="L396" s="191">
        <v>23.66</v>
      </c>
      <c r="M396" s="191" t="s">
        <v>1023</v>
      </c>
      <c r="N396" s="191" t="s">
        <v>117</v>
      </c>
      <c r="O396" s="190" t="s">
        <v>1024</v>
      </c>
      <c r="P396" s="192">
        <v>108.1</v>
      </c>
      <c r="Q396" s="192" t="s">
        <v>1025</v>
      </c>
      <c r="R396" s="192" t="s">
        <v>116</v>
      </c>
      <c r="S396" s="193">
        <v>113.2</v>
      </c>
      <c r="T396" s="193" t="s">
        <v>1025</v>
      </c>
      <c r="U396" s="193" t="s">
        <v>117</v>
      </c>
      <c r="V396" s="201" t="s">
        <v>1026</v>
      </c>
      <c r="W396" s="196">
        <v>307.51</v>
      </c>
      <c r="X396" s="196" t="s">
        <v>1042</v>
      </c>
      <c r="Y396" s="196" t="s">
        <v>116</v>
      </c>
      <c r="Z396" s="197">
        <v>58.44</v>
      </c>
      <c r="AA396" s="197" t="s">
        <v>1042</v>
      </c>
      <c r="AB396" s="197" t="s">
        <v>117</v>
      </c>
      <c r="AC396" s="200" t="s">
        <v>1063</v>
      </c>
      <c r="AD396" s="202"/>
    </row>
    <row r="397" spans="1:30" s="174" customFormat="1" ht="14.25"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1022</v>
      </c>
      <c r="H397" s="198" t="s">
        <v>60</v>
      </c>
      <c r="I397" s="190">
        <v>51</v>
      </c>
      <c r="J397" s="190" t="s">
        <v>1059</v>
      </c>
      <c r="K397" s="190" t="s">
        <v>264</v>
      </c>
      <c r="L397" s="191"/>
      <c r="M397" s="191"/>
      <c r="N397" s="191"/>
      <c r="O397" s="190" t="s">
        <v>1024</v>
      </c>
      <c r="P397" s="192"/>
      <c r="Q397" s="192"/>
      <c r="R397" s="192"/>
      <c r="S397" s="193"/>
      <c r="T397" s="193"/>
      <c r="U397" s="193"/>
      <c r="V397" s="201"/>
      <c r="W397" s="196">
        <v>11.76</v>
      </c>
      <c r="X397" s="196" t="s">
        <v>1107</v>
      </c>
      <c r="Y397" s="196" t="s">
        <v>264</v>
      </c>
      <c r="Z397" s="197"/>
      <c r="AA397" s="197"/>
      <c r="AB397" s="197"/>
      <c r="AC397" s="200"/>
      <c r="AD397" s="202" t="s">
        <v>1108</v>
      </c>
    </row>
    <row r="398" spans="1:30" s="174" customFormat="1" ht="14.25"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1022</v>
      </c>
      <c r="H398" s="198" t="s">
        <v>60</v>
      </c>
      <c r="I398" s="190">
        <v>59.7</v>
      </c>
      <c r="J398" s="190" t="s">
        <v>1059</v>
      </c>
      <c r="K398" s="190" t="s">
        <v>264</v>
      </c>
      <c r="L398" s="191"/>
      <c r="M398" s="191"/>
      <c r="N398" s="191"/>
      <c r="O398" s="190" t="s">
        <v>1024</v>
      </c>
      <c r="P398" s="192"/>
      <c r="Q398" s="192"/>
      <c r="R398" s="192"/>
      <c r="S398" s="193"/>
      <c r="T398" s="193"/>
      <c r="U398" s="193"/>
      <c r="V398" s="201"/>
      <c r="W398" s="196">
        <v>10.050000000000001</v>
      </c>
      <c r="X398" s="196" t="s">
        <v>1107</v>
      </c>
      <c r="Y398" s="196" t="s">
        <v>264</v>
      </c>
      <c r="Z398" s="197"/>
      <c r="AA398" s="197"/>
      <c r="AB398" s="197"/>
      <c r="AC398" s="200"/>
      <c r="AD398" s="202" t="s">
        <v>1108</v>
      </c>
    </row>
    <row r="399" spans="1:30" s="174" customFormat="1" ht="14.25"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1022</v>
      </c>
      <c r="H399" s="198" t="s">
        <v>60</v>
      </c>
      <c r="I399" s="190">
        <v>49.7</v>
      </c>
      <c r="J399" s="190" t="s">
        <v>1059</v>
      </c>
      <c r="K399" s="190" t="s">
        <v>264</v>
      </c>
      <c r="L399" s="191"/>
      <c r="M399" s="191"/>
      <c r="N399" s="191"/>
      <c r="O399" s="190" t="s">
        <v>1024</v>
      </c>
      <c r="P399" s="192"/>
      <c r="Q399" s="192"/>
      <c r="R399" s="192"/>
      <c r="S399" s="193"/>
      <c r="T399" s="193"/>
      <c r="U399" s="193"/>
      <c r="V399" s="201"/>
      <c r="W399" s="196">
        <v>12.07</v>
      </c>
      <c r="X399" s="196" t="s">
        <v>1107</v>
      </c>
      <c r="Y399" s="196" t="s">
        <v>264</v>
      </c>
      <c r="Z399" s="197"/>
      <c r="AA399" s="197"/>
      <c r="AB399" s="197"/>
      <c r="AC399" s="200"/>
      <c r="AD399" s="202" t="s">
        <v>1108</v>
      </c>
    </row>
    <row r="400" spans="1:30" s="174" customFormat="1" ht="14.25"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1022</v>
      </c>
      <c r="H400" s="198" t="s">
        <v>60</v>
      </c>
      <c r="I400" s="190">
        <v>16.100000000000001</v>
      </c>
      <c r="J400" s="190" t="s">
        <v>1059</v>
      </c>
      <c r="K400" s="190" t="s">
        <v>264</v>
      </c>
      <c r="L400" s="191"/>
      <c r="M400" s="191"/>
      <c r="N400" s="191"/>
      <c r="O400" s="190" t="s">
        <v>1024</v>
      </c>
      <c r="P400" s="192"/>
      <c r="Q400" s="192"/>
      <c r="R400" s="192"/>
      <c r="S400" s="193"/>
      <c r="T400" s="193"/>
      <c r="U400" s="193"/>
      <c r="V400" s="201"/>
      <c r="W400" s="196">
        <v>37.26</v>
      </c>
      <c r="X400" s="196" t="s">
        <v>1107</v>
      </c>
      <c r="Y400" s="196" t="s">
        <v>264</v>
      </c>
      <c r="Z400" s="197"/>
      <c r="AA400" s="197"/>
      <c r="AB400" s="197"/>
      <c r="AC400" s="200"/>
      <c r="AD400" s="202" t="s">
        <v>1108</v>
      </c>
    </row>
    <row r="401" spans="1:30" s="174" customFormat="1" ht="14.25"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1022</v>
      </c>
      <c r="H401" s="198" t="s">
        <v>60</v>
      </c>
      <c r="I401" s="190">
        <v>79.099999999999994</v>
      </c>
      <c r="J401" s="190" t="s">
        <v>1059</v>
      </c>
      <c r="K401" s="190" t="s">
        <v>264</v>
      </c>
      <c r="L401" s="191"/>
      <c r="M401" s="191"/>
      <c r="N401" s="191"/>
      <c r="O401" s="190" t="s">
        <v>1024</v>
      </c>
      <c r="P401" s="192"/>
      <c r="Q401" s="192"/>
      <c r="R401" s="192"/>
      <c r="S401" s="193"/>
      <c r="T401" s="193"/>
      <c r="U401" s="193"/>
      <c r="V401" s="201"/>
      <c r="W401" s="196">
        <v>7.58</v>
      </c>
      <c r="X401" s="196" t="s">
        <v>1107</v>
      </c>
      <c r="Y401" s="196" t="s">
        <v>264</v>
      </c>
      <c r="Z401" s="197"/>
      <c r="AA401" s="197"/>
      <c r="AB401" s="197"/>
      <c r="AC401" s="200"/>
      <c r="AD401" s="202" t="s">
        <v>1108</v>
      </c>
    </row>
    <row r="402" spans="1:30" s="174" customFormat="1" ht="14.25"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1022</v>
      </c>
      <c r="H402" s="198" t="s">
        <v>60</v>
      </c>
      <c r="I402" s="190">
        <v>60.6</v>
      </c>
      <c r="J402" s="190" t="s">
        <v>1059</v>
      </c>
      <c r="K402" s="190" t="s">
        <v>264</v>
      </c>
      <c r="L402" s="191"/>
      <c r="M402" s="191"/>
      <c r="N402" s="191"/>
      <c r="O402" s="190" t="s">
        <v>1024</v>
      </c>
      <c r="P402" s="192"/>
      <c r="Q402" s="192"/>
      <c r="R402" s="192"/>
      <c r="S402" s="193"/>
      <c r="T402" s="193"/>
      <c r="U402" s="193"/>
      <c r="V402" s="201"/>
      <c r="W402" s="196">
        <v>9.9</v>
      </c>
      <c r="X402" s="196" t="s">
        <v>1107</v>
      </c>
      <c r="Y402" s="196" t="s">
        <v>264</v>
      </c>
      <c r="Z402" s="197"/>
      <c r="AA402" s="197"/>
      <c r="AB402" s="197"/>
      <c r="AC402" s="200"/>
      <c r="AD402" s="202" t="s">
        <v>1108</v>
      </c>
    </row>
    <row r="403" spans="1:30" s="174" customFormat="1" ht="14.25"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1022</v>
      </c>
      <c r="H403" s="198" t="s">
        <v>60</v>
      </c>
      <c r="I403" s="190">
        <v>59.3</v>
      </c>
      <c r="J403" s="190" t="s">
        <v>1059</v>
      </c>
      <c r="K403" s="190" t="s">
        <v>264</v>
      </c>
      <c r="L403" s="191"/>
      <c r="M403" s="191"/>
      <c r="N403" s="191"/>
      <c r="O403" s="190" t="s">
        <v>1024</v>
      </c>
      <c r="P403" s="192"/>
      <c r="Q403" s="192"/>
      <c r="R403" s="192"/>
      <c r="S403" s="193"/>
      <c r="T403" s="193"/>
      <c r="U403" s="193"/>
      <c r="V403" s="201"/>
      <c r="W403" s="196">
        <v>15.17</v>
      </c>
      <c r="X403" s="196" t="s">
        <v>1107</v>
      </c>
      <c r="Y403" s="196" t="s">
        <v>264</v>
      </c>
      <c r="Z403" s="197"/>
      <c r="AA403" s="197"/>
      <c r="AB403" s="197"/>
      <c r="AC403" s="200"/>
      <c r="AD403" s="202" t="s">
        <v>1108</v>
      </c>
    </row>
    <row r="404" spans="1:30" s="174" customFormat="1" ht="14.25"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1022</v>
      </c>
      <c r="H404" s="198" t="s">
        <v>60</v>
      </c>
      <c r="I404" s="190">
        <v>72.7</v>
      </c>
      <c r="J404" s="190" t="s">
        <v>1059</v>
      </c>
      <c r="K404" s="190" t="s">
        <v>264</v>
      </c>
      <c r="L404" s="191"/>
      <c r="M404" s="191"/>
      <c r="N404" s="191"/>
      <c r="O404" s="190" t="s">
        <v>1024</v>
      </c>
      <c r="P404" s="192"/>
      <c r="Q404" s="192"/>
      <c r="R404" s="192"/>
      <c r="S404" s="193"/>
      <c r="T404" s="193"/>
      <c r="U404" s="193"/>
      <c r="V404" s="201"/>
      <c r="W404" s="196">
        <v>12.38</v>
      </c>
      <c r="X404" s="196" t="s">
        <v>1107</v>
      </c>
      <c r="Y404" s="196" t="s">
        <v>264</v>
      </c>
      <c r="Z404" s="197"/>
      <c r="AA404" s="197"/>
      <c r="AB404" s="197"/>
      <c r="AC404" s="200"/>
      <c r="AD404" s="202" t="s">
        <v>1108</v>
      </c>
    </row>
    <row r="405" spans="1:30" s="174" customFormat="1" ht="14.25"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1022</v>
      </c>
      <c r="H405" s="198" t="s">
        <v>60</v>
      </c>
      <c r="I405" s="190">
        <v>105.7</v>
      </c>
      <c r="J405" s="190" t="s">
        <v>1059</v>
      </c>
      <c r="K405" s="190" t="s">
        <v>264</v>
      </c>
      <c r="L405" s="191"/>
      <c r="M405" s="191"/>
      <c r="N405" s="191"/>
      <c r="O405" s="190" t="s">
        <v>1024</v>
      </c>
      <c r="P405" s="192"/>
      <c r="Q405" s="192"/>
      <c r="R405" s="192"/>
      <c r="S405" s="193"/>
      <c r="T405" s="193"/>
      <c r="U405" s="193"/>
      <c r="V405" s="201"/>
      <c r="W405" s="196">
        <v>8.51</v>
      </c>
      <c r="X405" s="196" t="s">
        <v>1107</v>
      </c>
      <c r="Y405" s="196" t="s">
        <v>264</v>
      </c>
      <c r="Z405" s="197"/>
      <c r="AA405" s="197"/>
      <c r="AB405" s="197"/>
      <c r="AC405" s="200"/>
      <c r="AD405" s="202" t="s">
        <v>1108</v>
      </c>
    </row>
    <row r="406" spans="1:30" s="174" customFormat="1" ht="14.25"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1022</v>
      </c>
      <c r="H406" s="198" t="s">
        <v>60</v>
      </c>
      <c r="I406" s="190">
        <v>79.2</v>
      </c>
      <c r="J406" s="190" t="s">
        <v>1059</v>
      </c>
      <c r="K406" s="190" t="s">
        <v>264</v>
      </c>
      <c r="L406" s="191"/>
      <c r="M406" s="191"/>
      <c r="N406" s="191"/>
      <c r="O406" s="190" t="s">
        <v>1024</v>
      </c>
      <c r="P406" s="192"/>
      <c r="Q406" s="192"/>
      <c r="R406" s="192"/>
      <c r="S406" s="193"/>
      <c r="T406" s="193"/>
      <c r="U406" s="193"/>
      <c r="V406" s="201"/>
      <c r="W406" s="196">
        <v>11.51</v>
      </c>
      <c r="X406" s="196" t="s">
        <v>1107</v>
      </c>
      <c r="Y406" s="196" t="s">
        <v>264</v>
      </c>
      <c r="Z406" s="197"/>
      <c r="AA406" s="197"/>
      <c r="AB406" s="197"/>
      <c r="AC406" s="200"/>
      <c r="AD406" s="202" t="s">
        <v>1108</v>
      </c>
    </row>
    <row r="407" spans="1:30" s="174" customFormat="1" ht="14.25"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1022</v>
      </c>
      <c r="H407" s="198" t="s">
        <v>60</v>
      </c>
      <c r="I407" s="190">
        <v>93.3</v>
      </c>
      <c r="J407" s="190" t="s">
        <v>1059</v>
      </c>
      <c r="K407" s="190" t="s">
        <v>264</v>
      </c>
      <c r="L407" s="191"/>
      <c r="M407" s="191"/>
      <c r="N407" s="191"/>
      <c r="O407" s="190" t="s">
        <v>1024</v>
      </c>
      <c r="P407" s="192"/>
      <c r="Q407" s="192"/>
      <c r="R407" s="192"/>
      <c r="S407" s="193"/>
      <c r="T407" s="193"/>
      <c r="U407" s="193"/>
      <c r="V407" s="201"/>
      <c r="W407" s="196">
        <v>9.65</v>
      </c>
      <c r="X407" s="196" t="s">
        <v>1107</v>
      </c>
      <c r="Y407" s="196" t="s">
        <v>264</v>
      </c>
      <c r="Z407" s="197"/>
      <c r="AA407" s="197"/>
      <c r="AB407" s="197"/>
      <c r="AC407" s="200"/>
      <c r="AD407" s="202" t="s">
        <v>1108</v>
      </c>
    </row>
    <row r="408" spans="1:30" s="174" customFormat="1" ht="14.25"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1022</v>
      </c>
      <c r="H408" s="198" t="s">
        <v>60</v>
      </c>
      <c r="I408" s="190">
        <v>145.4</v>
      </c>
      <c r="J408" s="190" t="s">
        <v>1059</v>
      </c>
      <c r="K408" s="190" t="s">
        <v>264</v>
      </c>
      <c r="L408" s="191"/>
      <c r="M408" s="191"/>
      <c r="N408" s="191"/>
      <c r="O408" s="190" t="s">
        <v>1024</v>
      </c>
      <c r="P408" s="192"/>
      <c r="Q408" s="192"/>
      <c r="R408" s="192"/>
      <c r="S408" s="193"/>
      <c r="T408" s="193"/>
      <c r="U408" s="193"/>
      <c r="V408" s="201"/>
      <c r="W408" s="196">
        <v>6.19</v>
      </c>
      <c r="X408" s="196" t="s">
        <v>1107</v>
      </c>
      <c r="Y408" s="196" t="s">
        <v>264</v>
      </c>
      <c r="Z408" s="197"/>
      <c r="AA408" s="197"/>
      <c r="AB408" s="197"/>
      <c r="AC408" s="200"/>
      <c r="AD408" s="202" t="s">
        <v>1108</v>
      </c>
    </row>
    <row r="409" spans="1:30" s="174" customFormat="1" ht="14.25"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1022</v>
      </c>
      <c r="H409" s="198" t="s">
        <v>60</v>
      </c>
      <c r="I409" s="190">
        <v>97.8</v>
      </c>
      <c r="J409" s="190" t="s">
        <v>1059</v>
      </c>
      <c r="K409" s="190" t="s">
        <v>264</v>
      </c>
      <c r="L409" s="191"/>
      <c r="M409" s="191"/>
      <c r="N409" s="191"/>
      <c r="O409" s="190" t="s">
        <v>1024</v>
      </c>
      <c r="P409" s="192"/>
      <c r="Q409" s="192"/>
      <c r="R409" s="192"/>
      <c r="S409" s="193"/>
      <c r="T409" s="193"/>
      <c r="U409" s="193"/>
      <c r="V409" s="201"/>
      <c r="W409" s="196">
        <v>12.26</v>
      </c>
      <c r="X409" s="196" t="s">
        <v>1107</v>
      </c>
      <c r="Y409" s="196" t="s">
        <v>264</v>
      </c>
      <c r="Z409" s="197"/>
      <c r="AA409" s="197"/>
      <c r="AB409" s="197"/>
      <c r="AC409" s="200"/>
      <c r="AD409" s="202" t="s">
        <v>1108</v>
      </c>
    </row>
    <row r="410" spans="1:30" s="174" customFormat="1" ht="14.25"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1022</v>
      </c>
      <c r="H410" s="198" t="s">
        <v>60</v>
      </c>
      <c r="I410" s="190">
        <v>201.7</v>
      </c>
      <c r="J410" s="190" t="s">
        <v>1059</v>
      </c>
      <c r="K410" s="190" t="s">
        <v>264</v>
      </c>
      <c r="L410" s="191"/>
      <c r="M410" s="191"/>
      <c r="N410" s="191"/>
      <c r="O410" s="190" t="s">
        <v>1024</v>
      </c>
      <c r="P410" s="192"/>
      <c r="Q410" s="192"/>
      <c r="R410" s="192"/>
      <c r="S410" s="193"/>
      <c r="T410" s="193"/>
      <c r="U410" s="193"/>
      <c r="V410" s="201"/>
      <c r="W410" s="196">
        <v>5.95</v>
      </c>
      <c r="X410" s="196" t="s">
        <v>1107</v>
      </c>
      <c r="Y410" s="196" t="s">
        <v>264</v>
      </c>
      <c r="Z410" s="197"/>
      <c r="AA410" s="197"/>
      <c r="AB410" s="197"/>
      <c r="AC410" s="200"/>
      <c r="AD410" s="202" t="s">
        <v>1108</v>
      </c>
    </row>
    <row r="411" spans="1:30" s="174" customFormat="1" ht="14.25" x14ac:dyDescent="0.2">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1022</v>
      </c>
      <c r="H411" s="198" t="s">
        <v>60</v>
      </c>
      <c r="I411" s="190">
        <v>90.4</v>
      </c>
      <c r="J411" s="190" t="s">
        <v>1059</v>
      </c>
      <c r="K411" s="190" t="s">
        <v>264</v>
      </c>
      <c r="L411" s="191"/>
      <c r="M411" s="191"/>
      <c r="N411" s="191"/>
      <c r="O411" s="190" t="s">
        <v>1024</v>
      </c>
      <c r="P411" s="192"/>
      <c r="Q411" s="192"/>
      <c r="R411" s="192"/>
      <c r="S411" s="193"/>
      <c r="T411" s="193"/>
      <c r="U411" s="193"/>
      <c r="V411" s="201"/>
      <c r="W411" s="196">
        <v>13.27</v>
      </c>
      <c r="X411" s="196" t="s">
        <v>1107</v>
      </c>
      <c r="Y411" s="196" t="s">
        <v>264</v>
      </c>
      <c r="Z411" s="197"/>
      <c r="AA411" s="197"/>
      <c r="AB411" s="197"/>
      <c r="AC411" s="200"/>
      <c r="AD411" s="202" t="s">
        <v>1108</v>
      </c>
    </row>
    <row r="412" spans="1:30" s="174" customFormat="1" ht="14.25" x14ac:dyDescent="0.2">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1022</v>
      </c>
      <c r="H412" s="198" t="s">
        <v>60</v>
      </c>
      <c r="I412" s="190">
        <v>107.3</v>
      </c>
      <c r="J412" s="190" t="s">
        <v>1059</v>
      </c>
      <c r="K412" s="190" t="s">
        <v>264</v>
      </c>
      <c r="L412" s="191"/>
      <c r="M412" s="191"/>
      <c r="N412" s="191"/>
      <c r="O412" s="190" t="s">
        <v>1024</v>
      </c>
      <c r="P412" s="192"/>
      <c r="Q412" s="192"/>
      <c r="R412" s="192"/>
      <c r="S412" s="193"/>
      <c r="T412" s="193"/>
      <c r="U412" s="193"/>
      <c r="V412" s="201"/>
      <c r="W412" s="196">
        <v>11.18</v>
      </c>
      <c r="X412" s="196" t="s">
        <v>1107</v>
      </c>
      <c r="Y412" s="196" t="s">
        <v>264</v>
      </c>
      <c r="Z412" s="197"/>
      <c r="AA412" s="197"/>
      <c r="AB412" s="197"/>
      <c r="AC412" s="200"/>
      <c r="AD412" s="202" t="s">
        <v>1108</v>
      </c>
    </row>
    <row r="413" spans="1:30" s="174" customFormat="1" ht="14.25" x14ac:dyDescent="0.2">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1022</v>
      </c>
      <c r="H413" s="198" t="s">
        <v>60</v>
      </c>
      <c r="I413" s="190">
        <v>231.4</v>
      </c>
      <c r="J413" s="190" t="s">
        <v>1059</v>
      </c>
      <c r="K413" s="190" t="s">
        <v>264</v>
      </c>
      <c r="L413" s="191"/>
      <c r="M413" s="191"/>
      <c r="N413" s="191"/>
      <c r="O413" s="190" t="s">
        <v>1024</v>
      </c>
      <c r="P413" s="192"/>
      <c r="Q413" s="192"/>
      <c r="R413" s="192"/>
      <c r="S413" s="193"/>
      <c r="T413" s="193"/>
      <c r="U413" s="193"/>
      <c r="V413" s="201"/>
      <c r="W413" s="196">
        <v>5.18</v>
      </c>
      <c r="X413" s="196" t="s">
        <v>1107</v>
      </c>
      <c r="Y413" s="196" t="s">
        <v>264</v>
      </c>
      <c r="Z413" s="197"/>
      <c r="AA413" s="197"/>
      <c r="AB413" s="197"/>
      <c r="AC413" s="200"/>
      <c r="AD413" s="202" t="s">
        <v>1108</v>
      </c>
    </row>
    <row r="414" spans="1:30" s="174" customFormat="1" ht="14.25" x14ac:dyDescent="0.2">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1022</v>
      </c>
      <c r="H414" s="198" t="s">
        <v>60</v>
      </c>
      <c r="I414" s="190">
        <v>267.89999999999998</v>
      </c>
      <c r="J414" s="190" t="s">
        <v>1059</v>
      </c>
      <c r="K414" s="190" t="s">
        <v>264</v>
      </c>
      <c r="L414" s="191"/>
      <c r="M414" s="191"/>
      <c r="N414" s="191"/>
      <c r="O414" s="190" t="s">
        <v>1024</v>
      </c>
      <c r="P414" s="192"/>
      <c r="Q414" s="192"/>
      <c r="R414" s="192"/>
      <c r="S414" s="193"/>
      <c r="T414" s="193"/>
      <c r="U414" s="193"/>
      <c r="V414" s="201"/>
      <c r="W414" s="196">
        <v>4.4800000000000004</v>
      </c>
      <c r="X414" s="196" t="s">
        <v>1107</v>
      </c>
      <c r="Y414" s="196" t="s">
        <v>264</v>
      </c>
      <c r="Z414" s="197"/>
      <c r="AA414" s="197"/>
      <c r="AB414" s="197"/>
      <c r="AC414" s="200"/>
      <c r="AD414" s="202" t="s">
        <v>1108</v>
      </c>
    </row>
    <row r="415" spans="1:30" ht="14.25" x14ac:dyDescent="0.2">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1023</v>
      </c>
      <c r="K415" s="190" t="s">
        <v>389</v>
      </c>
      <c r="L415" s="191">
        <v>1231</v>
      </c>
      <c r="M415" s="191" t="s">
        <v>1023</v>
      </c>
      <c r="N415" s="191" t="s">
        <v>117</v>
      </c>
      <c r="O415" s="190" t="s">
        <v>1027</v>
      </c>
      <c r="P415" s="192">
        <v>827</v>
      </c>
      <c r="Q415" s="192" t="s">
        <v>1025</v>
      </c>
      <c r="R415" s="192" t="s">
        <v>116</v>
      </c>
      <c r="S415" s="193">
        <v>859</v>
      </c>
      <c r="T415" s="193" t="s">
        <v>1025</v>
      </c>
      <c r="U415" s="193" t="s">
        <v>117</v>
      </c>
      <c r="V415" s="201" t="s">
        <v>1423</v>
      </c>
      <c r="W415" s="196">
        <v>1143</v>
      </c>
      <c r="X415" s="196" t="s">
        <v>1310</v>
      </c>
      <c r="Y415" s="196" t="s">
        <v>389</v>
      </c>
      <c r="Z415" s="197">
        <v>513</v>
      </c>
      <c r="AA415" s="197" t="s">
        <v>1310</v>
      </c>
      <c r="AB415" s="197" t="s">
        <v>389</v>
      </c>
      <c r="AC415" s="200" t="s">
        <v>1037</v>
      </c>
      <c r="AD415" s="202"/>
    </row>
    <row r="416" spans="1:30" ht="14.25" x14ac:dyDescent="0.2">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1023</v>
      </c>
      <c r="K416" s="190" t="s">
        <v>389</v>
      </c>
      <c r="L416" s="191">
        <v>11316</v>
      </c>
      <c r="M416" s="191" t="s">
        <v>1023</v>
      </c>
      <c r="N416" s="191" t="s">
        <v>117</v>
      </c>
      <c r="O416" s="190" t="s">
        <v>1027</v>
      </c>
      <c r="P416" s="192">
        <v>1553</v>
      </c>
      <c r="Q416" s="192" t="s">
        <v>1025</v>
      </c>
      <c r="R416" s="192" t="s">
        <v>116</v>
      </c>
      <c r="S416" s="193">
        <v>918</v>
      </c>
      <c r="T416" s="193" t="s">
        <v>1025</v>
      </c>
      <c r="U416" s="193" t="s">
        <v>117</v>
      </c>
      <c r="V416" s="201" t="s">
        <v>1423</v>
      </c>
      <c r="W416" s="196">
        <v>529</v>
      </c>
      <c r="X416" s="196" t="s">
        <v>1310</v>
      </c>
      <c r="Y416" s="196" t="s">
        <v>389</v>
      </c>
      <c r="Z416" s="197">
        <v>611</v>
      </c>
      <c r="AA416" s="197" t="s">
        <v>1310</v>
      </c>
      <c r="AB416" s="197" t="s">
        <v>389</v>
      </c>
      <c r="AC416" s="200" t="s">
        <v>1037</v>
      </c>
      <c r="AD416" s="202"/>
    </row>
    <row r="417" spans="1:29" ht="14.25" x14ac:dyDescent="0.2">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1023</v>
      </c>
      <c r="K417" s="190" t="s">
        <v>389</v>
      </c>
      <c r="L417" s="191">
        <v>1711</v>
      </c>
      <c r="M417" s="191" t="s">
        <v>1023</v>
      </c>
      <c r="N417" s="191" t="s">
        <v>117</v>
      </c>
      <c r="O417" s="190" t="s">
        <v>1027</v>
      </c>
      <c r="P417" s="192">
        <v>785</v>
      </c>
      <c r="Q417" s="192" t="s">
        <v>1025</v>
      </c>
      <c r="R417" s="192" t="s">
        <v>116</v>
      </c>
      <c r="S417" s="193">
        <v>301</v>
      </c>
      <c r="T417" s="193" t="s">
        <v>1025</v>
      </c>
      <c r="U417" s="193" t="s">
        <v>117</v>
      </c>
      <c r="V417" s="201" t="s">
        <v>1423</v>
      </c>
      <c r="W417" s="196">
        <v>621</v>
      </c>
      <c r="X417" s="196" t="s">
        <v>1310</v>
      </c>
      <c r="Y417" s="196" t="s">
        <v>389</v>
      </c>
      <c r="Z417" s="197">
        <v>340</v>
      </c>
      <c r="AA417" s="197" t="s">
        <v>1310</v>
      </c>
      <c r="AB417" s="197" t="s">
        <v>389</v>
      </c>
      <c r="AC417" s="200" t="s">
        <v>1037</v>
      </c>
    </row>
    <row r="418" spans="1:29" ht="14.25" x14ac:dyDescent="0.2">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1023</v>
      </c>
      <c r="K418" s="190" t="s">
        <v>389</v>
      </c>
      <c r="L418" s="191">
        <v>1076</v>
      </c>
      <c r="M418" s="191" t="s">
        <v>1023</v>
      </c>
      <c r="N418" s="191" t="s">
        <v>117</v>
      </c>
      <c r="O418" s="190" t="s">
        <v>1027</v>
      </c>
      <c r="P418" s="192">
        <v>806</v>
      </c>
      <c r="Q418" s="192" t="s">
        <v>1025</v>
      </c>
      <c r="R418" s="192" t="s">
        <v>116</v>
      </c>
      <c r="S418" s="193">
        <v>381</v>
      </c>
      <c r="T418" s="193" t="s">
        <v>1025</v>
      </c>
      <c r="U418" s="193" t="s">
        <v>117</v>
      </c>
      <c r="V418" s="201" t="s">
        <v>1423</v>
      </c>
      <c r="W418" s="196">
        <v>777</v>
      </c>
      <c r="X418" s="196" t="s">
        <v>1310</v>
      </c>
      <c r="Y418" s="196" t="s">
        <v>389</v>
      </c>
      <c r="Z418" s="197">
        <v>455</v>
      </c>
      <c r="AA418" s="197" t="s">
        <v>1310</v>
      </c>
      <c r="AB418" s="197" t="s">
        <v>389</v>
      </c>
      <c r="AC418" s="200" t="s">
        <v>1037</v>
      </c>
    </row>
    <row r="419" spans="1:29" x14ac:dyDescent="0.25">
      <c r="A419" s="247">
        <v>49</v>
      </c>
      <c r="B419" s="232" t="str">
        <f>IF(AND(A419&lt;&gt;"",ISNUMBER(A419)),VLOOKUP(A419,Studies!A:BR,2,FALSE),"")</f>
        <v>Ahonen 1995</v>
      </c>
      <c r="C419" s="232" t="str">
        <f>IF(AND(A419&lt;&gt;"",ISNUMBER(A419)),VLOOKUP(A419,Studies!A:BR,3,FALSE),"")</f>
        <v>http://www.ncbi.nlm.nih.gov/pubmed/8527290</v>
      </c>
      <c r="D419" s="232" t="str">
        <f>IF(AND(A419&lt;&gt;"",ISNUMBER(A419)),VLOOKUP(A419,Studies!A:BR,4,FALSE),"")</f>
        <v>Control (Perpetrator Placebo)</v>
      </c>
      <c r="E419" s="206" t="str">
        <f>IF(AND(A419&lt;&gt;"",ISNUMBER(A419)),VLOOKUP(A419,Studies!A:BR,5,FALSE),"")</f>
        <v>Midazolam</v>
      </c>
      <c r="F419" s="58">
        <v>0</v>
      </c>
      <c r="G419" s="58" t="s">
        <v>1022</v>
      </c>
      <c r="H419" s="58" t="s">
        <v>60</v>
      </c>
      <c r="I419" s="46">
        <v>102</v>
      </c>
      <c r="J419" s="46" t="s">
        <v>1106</v>
      </c>
      <c r="K419" s="46" t="s">
        <v>116</v>
      </c>
      <c r="L419" s="47">
        <v>10</v>
      </c>
      <c r="M419" s="47" t="s">
        <v>1106</v>
      </c>
      <c r="N419" s="47" t="s">
        <v>1033</v>
      </c>
      <c r="O419" s="46" t="s">
        <v>1024</v>
      </c>
      <c r="P419" s="48">
        <v>34</v>
      </c>
      <c r="Q419" s="48" t="s">
        <v>1025</v>
      </c>
      <c r="R419" s="48" t="s">
        <v>116</v>
      </c>
      <c r="S419" s="49">
        <v>5</v>
      </c>
      <c r="T419" s="49" t="s">
        <v>1025</v>
      </c>
      <c r="U419" s="49" t="s">
        <v>1033</v>
      </c>
      <c r="V419" s="62" t="s">
        <v>1026</v>
      </c>
    </row>
    <row r="420" spans="1:29" x14ac:dyDescent="0.25">
      <c r="A420" s="247">
        <v>50</v>
      </c>
      <c r="B420" s="232" t="str">
        <f>IF(AND(A420&lt;&gt;"",ISNUMBER(A420)),VLOOKUP(A420,Studies!A:BR,2,FALSE),"")</f>
        <v>Ahonen 1995</v>
      </c>
      <c r="C420" s="232" t="str">
        <f>IF(AND(A420&lt;&gt;"",ISNUMBER(A420)),VLOOKUP(A420,Studies!A:BR,3,FALSE),"")</f>
        <v>http://www.ncbi.nlm.nih.gov/pubmed/8527290</v>
      </c>
      <c r="D420" s="232" t="str">
        <f>IF(AND(A420&lt;&gt;"",ISNUMBER(A420)),VLOOKUP(A420,Studies!A:BR,4,FALSE),"")</f>
        <v>with Perpetrator (Itraconazole)</v>
      </c>
      <c r="E420" s="206" t="str">
        <f>IF(AND(A420&lt;&gt;"",ISNUMBER(A420)),VLOOKUP(A420,Studies!A:BR,5,FALSE),"")</f>
        <v>Midazolam</v>
      </c>
      <c r="F420" s="58">
        <v>74</v>
      </c>
      <c r="G420" s="58" t="s">
        <v>1022</v>
      </c>
      <c r="H420" s="58" t="s">
        <v>60</v>
      </c>
      <c r="I420" s="46">
        <v>586</v>
      </c>
      <c r="J420" s="46" t="s">
        <v>1106</v>
      </c>
      <c r="K420" s="46" t="s">
        <v>116</v>
      </c>
      <c r="L420" s="47">
        <v>73</v>
      </c>
      <c r="M420" s="47" t="s">
        <v>1106</v>
      </c>
      <c r="N420" s="47" t="s">
        <v>1033</v>
      </c>
      <c r="O420" s="46" t="s">
        <v>1024</v>
      </c>
      <c r="P420" s="48">
        <v>87</v>
      </c>
      <c r="Q420" s="48" t="s">
        <v>1025</v>
      </c>
      <c r="R420" s="48" t="s">
        <v>116</v>
      </c>
      <c r="S420" s="49">
        <v>11</v>
      </c>
      <c r="T420" s="49" t="s">
        <v>1025</v>
      </c>
      <c r="U420" s="49" t="s">
        <v>1033</v>
      </c>
      <c r="V420" s="62" t="s">
        <v>1026</v>
      </c>
    </row>
    <row r="421" spans="1:29" ht="14.25" x14ac:dyDescent="0.2">
      <c r="A421" s="247">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0.075 mg Control (Perpetrator Placebo)</v>
      </c>
      <c r="E421" s="206" t="str">
        <f>IF(AND(A421&lt;&gt;"",ISNUMBER(A421)),VLOOKUP(A421,Studies!A:BR,5,FALSE),"")</f>
        <v>Midazolam</v>
      </c>
      <c r="F421" s="58">
        <v>0</v>
      </c>
      <c r="G421" s="58" t="s">
        <v>1022</v>
      </c>
      <c r="H421" s="58" t="s">
        <v>60</v>
      </c>
      <c r="I421" s="46">
        <v>0.68</v>
      </c>
      <c r="J421" s="46" t="s">
        <v>1023</v>
      </c>
      <c r="K421" s="46" t="s">
        <v>116</v>
      </c>
      <c r="L421" s="47">
        <v>0.25</v>
      </c>
      <c r="M421" s="47" t="s">
        <v>1023</v>
      </c>
      <c r="N421" s="47" t="s">
        <v>117</v>
      </c>
      <c r="O421" s="46" t="s">
        <v>1024</v>
      </c>
      <c r="P421" s="48">
        <v>0.31</v>
      </c>
      <c r="Q421" s="48" t="s">
        <v>1025</v>
      </c>
      <c r="R421" s="48" t="s">
        <v>116</v>
      </c>
      <c r="S421" s="49">
        <v>0.09</v>
      </c>
      <c r="T421" s="49" t="s">
        <v>1025</v>
      </c>
      <c r="U421" s="49" t="s">
        <v>117</v>
      </c>
      <c r="V421" s="62" t="s">
        <v>1026</v>
      </c>
      <c r="W421" s="54">
        <v>128</v>
      </c>
      <c r="X421" s="54" t="s">
        <v>1060</v>
      </c>
      <c r="Y421" s="54" t="s">
        <v>116</v>
      </c>
      <c r="Z421" s="56">
        <v>60</v>
      </c>
      <c r="AA421" s="56" t="s">
        <v>1060</v>
      </c>
      <c r="AB421" s="56" t="s">
        <v>117</v>
      </c>
      <c r="AC421" s="61" t="s">
        <v>1032</v>
      </c>
    </row>
    <row r="422" spans="1:29" ht="14.25" x14ac:dyDescent="0.2">
      <c r="A422" s="247">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0.075 mg with Perpetrator (Rifampicin)</v>
      </c>
      <c r="E422" s="206" t="str">
        <f>IF(AND(A422&lt;&gt;"",ISNUMBER(A422)),VLOOKUP(A422,Studies!A:BR,5,FALSE),"")</f>
        <v>Midazolam</v>
      </c>
      <c r="F422" s="58">
        <v>90</v>
      </c>
      <c r="G422" s="58" t="s">
        <v>1022</v>
      </c>
      <c r="H422" s="58" t="s">
        <v>60</v>
      </c>
      <c r="I422" s="46">
        <v>0.3</v>
      </c>
      <c r="J422" s="46" t="s">
        <v>1023</v>
      </c>
      <c r="K422" s="46" t="s">
        <v>116</v>
      </c>
      <c r="L422" s="47">
        <v>0.11</v>
      </c>
      <c r="M422" s="47" t="s">
        <v>1023</v>
      </c>
      <c r="N422" s="47" t="s">
        <v>117</v>
      </c>
      <c r="O422" s="46" t="s">
        <v>1024</v>
      </c>
      <c r="P422" s="48">
        <v>7.0000000000000007E-2</v>
      </c>
      <c r="Q422" s="48" t="s">
        <v>1025</v>
      </c>
      <c r="R422" s="48" t="s">
        <v>116</v>
      </c>
      <c r="S422" s="49">
        <v>0.02</v>
      </c>
      <c r="T422" s="49" t="s">
        <v>1025</v>
      </c>
      <c r="U422" s="49" t="s">
        <v>117</v>
      </c>
      <c r="V422" s="62" t="s">
        <v>1026</v>
      </c>
      <c r="W422" s="54">
        <v>1089</v>
      </c>
      <c r="X422" s="54" t="s">
        <v>1060</v>
      </c>
      <c r="Y422" s="54" t="s">
        <v>116</v>
      </c>
      <c r="Z422" s="56">
        <v>1619</v>
      </c>
      <c r="AA422" s="56" t="s">
        <v>1060</v>
      </c>
      <c r="AB422" s="56" t="s">
        <v>117</v>
      </c>
      <c r="AC422" s="61" t="s">
        <v>1032</v>
      </c>
    </row>
    <row r="423" spans="1:29" ht="14.25" x14ac:dyDescent="0.2">
      <c r="A423" s="247">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0.075 mg with Perpetrator (Ketoconazole)</v>
      </c>
      <c r="E423" s="206" t="str">
        <f>IF(AND(A423&lt;&gt;"",ISNUMBER(A423)),VLOOKUP(A423,Studies!A:BR,5,FALSE),"")</f>
        <v>Midazolam</v>
      </c>
      <c r="F423" s="58">
        <v>48</v>
      </c>
      <c r="G423" s="58" t="s">
        <v>1022</v>
      </c>
      <c r="H423" s="58" t="s">
        <v>60</v>
      </c>
      <c r="I423" s="46">
        <v>4.4000000000000004</v>
      </c>
      <c r="J423" s="46" t="s">
        <v>1023</v>
      </c>
      <c r="K423" s="46" t="s">
        <v>116</v>
      </c>
      <c r="L423" s="47">
        <v>1.6</v>
      </c>
      <c r="M423" s="47" t="s">
        <v>1023</v>
      </c>
      <c r="N423" s="47" t="s">
        <v>117</v>
      </c>
      <c r="O423" s="46" t="s">
        <v>1024</v>
      </c>
      <c r="P423" s="48">
        <v>1.1599999999999999</v>
      </c>
      <c r="Q423" s="48" t="s">
        <v>1025</v>
      </c>
      <c r="R423" s="48" t="s">
        <v>116</v>
      </c>
      <c r="S423" s="49">
        <v>0.21</v>
      </c>
      <c r="T423" s="49" t="s">
        <v>1025</v>
      </c>
      <c r="U423" s="49" t="s">
        <v>117</v>
      </c>
      <c r="V423" s="62" t="s">
        <v>1026</v>
      </c>
      <c r="W423" s="54">
        <v>19</v>
      </c>
      <c r="X423" s="54" t="s">
        <v>1060</v>
      </c>
      <c r="Y423" s="54" t="s">
        <v>116</v>
      </c>
      <c r="Z423" s="56">
        <v>7</v>
      </c>
      <c r="AA423" s="56" t="s">
        <v>1060</v>
      </c>
      <c r="AB423" s="56" t="s">
        <v>117</v>
      </c>
      <c r="AC423" s="61" t="s">
        <v>1032</v>
      </c>
    </row>
    <row r="424" spans="1:29" ht="14.25" x14ac:dyDescent="0.2">
      <c r="A424" s="247">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1022</v>
      </c>
      <c r="H424" s="58" t="s">
        <v>60</v>
      </c>
      <c r="I424" s="46">
        <v>67</v>
      </c>
      <c r="J424" s="46" t="s">
        <v>1023</v>
      </c>
      <c r="K424" s="46" t="s">
        <v>116</v>
      </c>
      <c r="L424" s="47">
        <v>30</v>
      </c>
      <c r="M424" s="47" t="s">
        <v>1023</v>
      </c>
      <c r="N424" s="47" t="s">
        <v>117</v>
      </c>
      <c r="O424" s="46" t="s">
        <v>1024</v>
      </c>
      <c r="P424" s="48">
        <v>26</v>
      </c>
      <c r="Q424" s="48" t="s">
        <v>1025</v>
      </c>
      <c r="R424" s="48" t="s">
        <v>116</v>
      </c>
      <c r="S424" s="49">
        <v>11</v>
      </c>
      <c r="T424" s="49" t="s">
        <v>1025</v>
      </c>
      <c r="U424" s="49" t="s">
        <v>117</v>
      </c>
      <c r="V424" s="62" t="s">
        <v>1026</v>
      </c>
      <c r="W424" s="54">
        <v>129</v>
      </c>
      <c r="X424" s="54" t="s">
        <v>1060</v>
      </c>
      <c r="Y424" s="54" t="s">
        <v>116</v>
      </c>
      <c r="Z424" s="56">
        <v>44</v>
      </c>
      <c r="AA424" s="56" t="s">
        <v>1060</v>
      </c>
      <c r="AB424" s="56" t="s">
        <v>117</v>
      </c>
      <c r="AC424" s="61" t="s">
        <v>1032</v>
      </c>
    </row>
    <row r="425" spans="1:29" ht="14.25" x14ac:dyDescent="0.2">
      <c r="A425" s="247">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1022</v>
      </c>
      <c r="H425" s="58" t="s">
        <v>60</v>
      </c>
      <c r="I425" s="46">
        <v>3.5</v>
      </c>
      <c r="J425" s="46" t="s">
        <v>1023</v>
      </c>
      <c r="K425" s="46" t="s">
        <v>116</v>
      </c>
      <c r="L425" s="47">
        <v>0.2</v>
      </c>
      <c r="M425" s="47" t="s">
        <v>1023</v>
      </c>
      <c r="N425" s="47" t="s">
        <v>117</v>
      </c>
      <c r="O425" s="46" t="s">
        <v>1024</v>
      </c>
      <c r="P425" s="48">
        <v>2.9</v>
      </c>
      <c r="Q425" s="48" t="s">
        <v>1025</v>
      </c>
      <c r="R425" s="48" t="s">
        <v>116</v>
      </c>
      <c r="S425" s="49">
        <v>0.5</v>
      </c>
      <c r="T425" s="49" t="s">
        <v>1025</v>
      </c>
      <c r="U425" s="49" t="s">
        <v>117</v>
      </c>
      <c r="V425" s="62" t="s">
        <v>1026</v>
      </c>
      <c r="W425" s="54">
        <v>2179</v>
      </c>
      <c r="X425" s="54" t="s">
        <v>1060</v>
      </c>
      <c r="Y425" s="54" t="s">
        <v>116</v>
      </c>
      <c r="Z425" s="56">
        <v>148</v>
      </c>
      <c r="AA425" s="56" t="s">
        <v>1060</v>
      </c>
      <c r="AB425" s="56" t="s">
        <v>117</v>
      </c>
      <c r="AC425" s="61" t="s">
        <v>1032</v>
      </c>
    </row>
    <row r="426" spans="1:29" x14ac:dyDescent="0.25">
      <c r="A426" s="247">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1022</v>
      </c>
      <c r="H426" s="58" t="s">
        <v>60</v>
      </c>
      <c r="I426" s="46">
        <v>60.8</v>
      </c>
      <c r="J426" s="46" t="s">
        <v>1050</v>
      </c>
      <c r="K426" s="46" t="s">
        <v>116</v>
      </c>
      <c r="L426" s="47">
        <v>22.1</v>
      </c>
      <c r="M426" s="47" t="s">
        <v>1050</v>
      </c>
      <c r="N426" s="47" t="s">
        <v>117</v>
      </c>
      <c r="O426" s="46" t="s">
        <v>1024</v>
      </c>
      <c r="P426" s="48">
        <v>12.5</v>
      </c>
      <c r="Q426" s="48" t="s">
        <v>1053</v>
      </c>
      <c r="R426" s="48" t="s">
        <v>116</v>
      </c>
      <c r="S426" s="49">
        <v>3.4</v>
      </c>
      <c r="T426" s="49" t="s">
        <v>1053</v>
      </c>
      <c r="U426" s="49" t="s">
        <v>117</v>
      </c>
      <c r="V426" s="62" t="s">
        <v>1026</v>
      </c>
    </row>
    <row r="427" spans="1:29" x14ac:dyDescent="0.25">
      <c r="A427" s="247">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1022</v>
      </c>
      <c r="H427" s="58" t="s">
        <v>60</v>
      </c>
      <c r="I427" s="46">
        <v>47.3</v>
      </c>
      <c r="J427" s="46" t="s">
        <v>1050</v>
      </c>
      <c r="K427" s="46" t="s">
        <v>116</v>
      </c>
      <c r="L427" s="47">
        <v>19.7</v>
      </c>
      <c r="M427" s="47" t="s">
        <v>1050</v>
      </c>
      <c r="N427" s="47" t="s">
        <v>117</v>
      </c>
      <c r="O427" s="46" t="s">
        <v>1024</v>
      </c>
      <c r="P427" s="48">
        <v>11</v>
      </c>
      <c r="Q427" s="48" t="s">
        <v>1053</v>
      </c>
      <c r="R427" s="48" t="s">
        <v>116</v>
      </c>
      <c r="S427" s="49">
        <v>2.9</v>
      </c>
      <c r="T427" s="49" t="s">
        <v>1053</v>
      </c>
      <c r="U427" s="49" t="s">
        <v>117</v>
      </c>
      <c r="V427" s="62" t="s">
        <v>1026</v>
      </c>
    </row>
    <row r="428" spans="1:29" ht="14.25" x14ac:dyDescent="0.2">
      <c r="A428" s="247">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1022</v>
      </c>
      <c r="H428" s="58" t="s">
        <v>60</v>
      </c>
      <c r="I428" s="46">
        <v>184</v>
      </c>
      <c r="J428" s="46" t="s">
        <v>1023</v>
      </c>
      <c r="K428" s="46" t="s">
        <v>116</v>
      </c>
      <c r="L428" s="47">
        <v>73</v>
      </c>
      <c r="M428" s="47" t="s">
        <v>1023</v>
      </c>
      <c r="N428" s="47" t="s">
        <v>117</v>
      </c>
      <c r="O428" s="46" t="s">
        <v>1024</v>
      </c>
      <c r="P428" s="48">
        <v>48</v>
      </c>
      <c r="Q428" s="48" t="s">
        <v>1025</v>
      </c>
      <c r="R428" s="48" t="s">
        <v>116</v>
      </c>
      <c r="S428" s="49">
        <v>19</v>
      </c>
      <c r="T428" s="49" t="s">
        <v>1025</v>
      </c>
      <c r="U428" s="49" t="s">
        <v>117</v>
      </c>
      <c r="V428" s="62" t="s">
        <v>1026</v>
      </c>
    </row>
    <row r="429" spans="1:29" ht="14.25" x14ac:dyDescent="0.2">
      <c r="A429" s="247">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1022</v>
      </c>
      <c r="H429" s="58" t="s">
        <v>60</v>
      </c>
      <c r="I429" s="46">
        <v>197</v>
      </c>
      <c r="J429" s="46" t="s">
        <v>1023</v>
      </c>
      <c r="K429" s="46" t="s">
        <v>116</v>
      </c>
      <c r="L429" s="47">
        <v>57</v>
      </c>
      <c r="M429" s="47" t="s">
        <v>1023</v>
      </c>
      <c r="N429" s="47" t="s">
        <v>117</v>
      </c>
      <c r="O429" s="46" t="s">
        <v>1024</v>
      </c>
      <c r="P429" s="48">
        <v>80</v>
      </c>
      <c r="Q429" s="48" t="s">
        <v>1025</v>
      </c>
      <c r="R429" s="48" t="s">
        <v>116</v>
      </c>
      <c r="S429" s="49">
        <v>34</v>
      </c>
      <c r="T429" s="49" t="s">
        <v>1025</v>
      </c>
      <c r="U429" s="49" t="s">
        <v>117</v>
      </c>
      <c r="V429" s="62" t="s">
        <v>1026</v>
      </c>
    </row>
    <row r="430" spans="1:29" ht="14.25" x14ac:dyDescent="0.2">
      <c r="A430" s="247">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1022</v>
      </c>
      <c r="H430" s="58" t="s">
        <v>60</v>
      </c>
      <c r="I430" s="46">
        <v>207</v>
      </c>
      <c r="J430" s="46" t="s">
        <v>1023</v>
      </c>
      <c r="K430" s="46" t="s">
        <v>116</v>
      </c>
      <c r="L430" s="47">
        <v>96</v>
      </c>
      <c r="M430" s="47" t="s">
        <v>1023</v>
      </c>
      <c r="N430" s="47" t="s">
        <v>117</v>
      </c>
      <c r="O430" s="46" t="s">
        <v>1024</v>
      </c>
      <c r="P430" s="48">
        <v>63</v>
      </c>
      <c r="Q430" s="48" t="s">
        <v>1025</v>
      </c>
      <c r="R430" s="48" t="s">
        <v>116</v>
      </c>
      <c r="S430" s="49">
        <v>36</v>
      </c>
      <c r="T430" s="49" t="s">
        <v>1025</v>
      </c>
      <c r="U430" s="49" t="s">
        <v>117</v>
      </c>
      <c r="V430" s="62" t="s">
        <v>1026</v>
      </c>
    </row>
    <row r="431" spans="1:29" ht="14.25" x14ac:dyDescent="0.2">
      <c r="A431" s="247">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1022</v>
      </c>
      <c r="H431" s="58" t="s">
        <v>60</v>
      </c>
      <c r="I431" s="46">
        <v>215</v>
      </c>
      <c r="J431" s="46" t="s">
        <v>1023</v>
      </c>
      <c r="K431" s="46" t="s">
        <v>116</v>
      </c>
      <c r="L431" s="47">
        <v>78</v>
      </c>
      <c r="M431" s="47" t="s">
        <v>1023</v>
      </c>
      <c r="N431" s="47" t="s">
        <v>117</v>
      </c>
      <c r="O431" s="46" t="s">
        <v>1024</v>
      </c>
      <c r="P431" s="48">
        <v>69</v>
      </c>
      <c r="Q431" s="48" t="s">
        <v>1025</v>
      </c>
      <c r="R431" s="48" t="s">
        <v>116</v>
      </c>
      <c r="S431" s="49">
        <v>26</v>
      </c>
      <c r="T431" s="49" t="s">
        <v>1025</v>
      </c>
      <c r="U431" s="49" t="s">
        <v>117</v>
      </c>
      <c r="V431" s="62" t="s">
        <v>1026</v>
      </c>
    </row>
    <row r="432" spans="1:29" x14ac:dyDescent="0.25">
      <c r="A432" s="247">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1022</v>
      </c>
      <c r="H432" s="58" t="s">
        <v>60</v>
      </c>
      <c r="I432" s="46">
        <v>67.599999999999994</v>
      </c>
      <c r="J432" s="46" t="s">
        <v>1050</v>
      </c>
      <c r="K432" s="46" t="s">
        <v>116</v>
      </c>
      <c r="O432" s="46" t="s">
        <v>1024</v>
      </c>
      <c r="W432" s="54">
        <v>9.8000000000000007</v>
      </c>
      <c r="X432" s="54" t="s">
        <v>1060</v>
      </c>
      <c r="Y432" s="54" t="s">
        <v>116</v>
      </c>
      <c r="AC432" s="61" t="s">
        <v>1032</v>
      </c>
    </row>
    <row r="433" spans="1:29" x14ac:dyDescent="0.25">
      <c r="A433" s="247">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1022</v>
      </c>
      <c r="H433" s="58" t="s">
        <v>60</v>
      </c>
      <c r="I433" s="46">
        <v>57</v>
      </c>
      <c r="J433" s="46" t="s">
        <v>1050</v>
      </c>
      <c r="K433" s="46" t="s">
        <v>116</v>
      </c>
      <c r="O433" s="46" t="s">
        <v>1024</v>
      </c>
      <c r="W433" s="54">
        <v>11.7</v>
      </c>
      <c r="X433" s="54" t="s">
        <v>1060</v>
      </c>
      <c r="Y433" s="54" t="s">
        <v>116</v>
      </c>
      <c r="AC433" s="61" t="s">
        <v>1032</v>
      </c>
    </row>
    <row r="434" spans="1:29" x14ac:dyDescent="0.25">
      <c r="A434" s="247">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1022</v>
      </c>
      <c r="H434" s="58" t="s">
        <v>60</v>
      </c>
      <c r="I434" s="46">
        <v>18.399999999999999</v>
      </c>
      <c r="J434" s="46" t="s">
        <v>1050</v>
      </c>
      <c r="K434" s="46" t="s">
        <v>116</v>
      </c>
      <c r="O434" s="46" t="s">
        <v>1024</v>
      </c>
      <c r="W434" s="54">
        <v>34.5</v>
      </c>
      <c r="X434" s="54" t="s">
        <v>1060</v>
      </c>
      <c r="Y434" s="54" t="s">
        <v>116</v>
      </c>
      <c r="AC434" s="61" t="s">
        <v>1032</v>
      </c>
    </row>
    <row r="435" spans="1:29" x14ac:dyDescent="0.25">
      <c r="A435" s="247">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1022</v>
      </c>
      <c r="H435" s="58" t="s">
        <v>60</v>
      </c>
      <c r="I435" s="46">
        <v>110.4</v>
      </c>
      <c r="J435" s="46" t="s">
        <v>1050</v>
      </c>
      <c r="K435" s="46" t="s">
        <v>116</v>
      </c>
      <c r="O435" s="46" t="s">
        <v>1024</v>
      </c>
      <c r="W435" s="54">
        <v>5.43</v>
      </c>
      <c r="X435" s="54" t="s">
        <v>1060</v>
      </c>
      <c r="Y435" s="54" t="s">
        <v>116</v>
      </c>
      <c r="AC435" s="61" t="s">
        <v>1063</v>
      </c>
    </row>
    <row r="436" spans="1:29" x14ac:dyDescent="0.25">
      <c r="A436" s="247">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1022</v>
      </c>
      <c r="H436" s="58" t="s">
        <v>60</v>
      </c>
      <c r="I436" s="46">
        <v>95.4</v>
      </c>
      <c r="J436" s="46" t="s">
        <v>1050</v>
      </c>
      <c r="K436" s="46" t="s">
        <v>116</v>
      </c>
      <c r="O436" s="46" t="s">
        <v>1024</v>
      </c>
      <c r="W436" s="54">
        <v>6.29</v>
      </c>
      <c r="X436" s="54" t="s">
        <v>1060</v>
      </c>
      <c r="Y436" s="54" t="s">
        <v>116</v>
      </c>
      <c r="AC436" s="61" t="s">
        <v>1063</v>
      </c>
    </row>
    <row r="437" spans="1:29" x14ac:dyDescent="0.25">
      <c r="A437" s="247">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1022</v>
      </c>
      <c r="H437" s="58" t="s">
        <v>60</v>
      </c>
      <c r="I437" s="46">
        <v>69.599999999999994</v>
      </c>
      <c r="J437" s="46" t="s">
        <v>1050</v>
      </c>
      <c r="K437" s="46" t="s">
        <v>116</v>
      </c>
      <c r="O437" s="46" t="s">
        <v>1024</v>
      </c>
      <c r="W437" s="54">
        <v>8.6300000000000008</v>
      </c>
      <c r="X437" s="54" t="s">
        <v>1060</v>
      </c>
      <c r="Y437" s="54" t="s">
        <v>116</v>
      </c>
      <c r="AC437" s="61" t="s">
        <v>1063</v>
      </c>
    </row>
    <row r="438" spans="1:29" ht="14.25" x14ac:dyDescent="0.2">
      <c r="A438" s="247">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1022</v>
      </c>
      <c r="H438" s="58" t="s">
        <v>60</v>
      </c>
      <c r="I438" s="46">
        <v>8.66</v>
      </c>
      <c r="J438" s="46" t="s">
        <v>1023</v>
      </c>
      <c r="K438" s="46" t="s">
        <v>116</v>
      </c>
      <c r="L438" s="47">
        <v>2.57</v>
      </c>
      <c r="M438" s="47" t="s">
        <v>1023</v>
      </c>
      <c r="N438" s="47" t="s">
        <v>117</v>
      </c>
      <c r="O438" s="46" t="s">
        <v>1024</v>
      </c>
      <c r="P438" s="48">
        <v>1.34</v>
      </c>
      <c r="Q438" s="48" t="s">
        <v>1025</v>
      </c>
      <c r="R438" s="48" t="s">
        <v>116</v>
      </c>
      <c r="S438" s="49">
        <v>0.53</v>
      </c>
      <c r="T438" s="49" t="s">
        <v>1025</v>
      </c>
      <c r="U438" s="49" t="s">
        <v>117</v>
      </c>
      <c r="V438" s="62" t="s">
        <v>1026</v>
      </c>
      <c r="W438" s="54">
        <v>146</v>
      </c>
      <c r="X438" s="54" t="s">
        <v>1042</v>
      </c>
      <c r="Y438" s="54" t="s">
        <v>116</v>
      </c>
      <c r="Z438" s="56">
        <v>43.3</v>
      </c>
      <c r="AA438" s="56" t="s">
        <v>1042</v>
      </c>
      <c r="AB438" s="56" t="s">
        <v>117</v>
      </c>
      <c r="AC438" s="61" t="s">
        <v>1032</v>
      </c>
    </row>
    <row r="439" spans="1:29" ht="14.25" x14ac:dyDescent="0.2">
      <c r="A439" s="247">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1022</v>
      </c>
      <c r="H439" s="58" t="s">
        <v>60</v>
      </c>
      <c r="I439" s="46">
        <v>6.83</v>
      </c>
      <c r="J439" s="46" t="s">
        <v>1023</v>
      </c>
      <c r="K439" s="46" t="s">
        <v>116</v>
      </c>
      <c r="L439" s="47">
        <v>1.68</v>
      </c>
      <c r="M439" s="47" t="s">
        <v>1023</v>
      </c>
      <c r="N439" s="47" t="s">
        <v>117</v>
      </c>
      <c r="O439" s="46" t="s">
        <v>1024</v>
      </c>
      <c r="P439" s="48">
        <v>1.02</v>
      </c>
      <c r="Q439" s="48" t="s">
        <v>1025</v>
      </c>
      <c r="R439" s="48" t="s">
        <v>116</v>
      </c>
      <c r="S439" s="49">
        <v>0.38</v>
      </c>
      <c r="T439" s="49" t="s">
        <v>1025</v>
      </c>
      <c r="U439" s="49" t="s">
        <v>117</v>
      </c>
      <c r="V439" s="62" t="s">
        <v>1026</v>
      </c>
      <c r="W439" s="54">
        <v>162</v>
      </c>
      <c r="X439" s="54" t="s">
        <v>1042</v>
      </c>
      <c r="Y439" s="54" t="s">
        <v>116</v>
      </c>
      <c r="Z439" s="56">
        <v>51.4</v>
      </c>
      <c r="AA439" s="56" t="s">
        <v>1042</v>
      </c>
      <c r="AB439" s="56" t="s">
        <v>117</v>
      </c>
      <c r="AC439" s="61" t="s">
        <v>1032</v>
      </c>
    </row>
    <row r="440" spans="1:29" ht="14.25" x14ac:dyDescent="0.2">
      <c r="A440" s="247">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1022</v>
      </c>
      <c r="H440" s="58" t="s">
        <v>60</v>
      </c>
      <c r="I440" s="46">
        <v>5.45</v>
      </c>
      <c r="J440" s="46" t="s">
        <v>1023</v>
      </c>
      <c r="K440" s="46" t="s">
        <v>116</v>
      </c>
      <c r="L440" s="47">
        <v>1.99</v>
      </c>
      <c r="M440" s="47" t="s">
        <v>1023</v>
      </c>
      <c r="N440" s="47" t="s">
        <v>117</v>
      </c>
      <c r="O440" s="46" t="s">
        <v>1024</v>
      </c>
      <c r="P440" s="48">
        <v>1.24</v>
      </c>
      <c r="Q440" s="48" t="s">
        <v>1025</v>
      </c>
      <c r="R440" s="48" t="s">
        <v>116</v>
      </c>
      <c r="S440" s="49">
        <v>0.35</v>
      </c>
      <c r="T440" s="49" t="s">
        <v>1025</v>
      </c>
      <c r="U440" s="49" t="s">
        <v>117</v>
      </c>
      <c r="V440" s="62" t="s">
        <v>1026</v>
      </c>
      <c r="W440" s="54">
        <v>258</v>
      </c>
      <c r="X440" s="54" t="s">
        <v>1042</v>
      </c>
      <c r="Y440" s="54" t="s">
        <v>116</v>
      </c>
      <c r="Z440" s="56">
        <v>64.900000000000006</v>
      </c>
      <c r="AA440" s="56" t="s">
        <v>1042</v>
      </c>
      <c r="AB440" s="56" t="s">
        <v>117</v>
      </c>
      <c r="AC440" s="61" t="s">
        <v>1032</v>
      </c>
    </row>
    <row r="441" spans="1:29" ht="14.25" x14ac:dyDescent="0.2">
      <c r="A441" s="247">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1022</v>
      </c>
      <c r="H441" s="58" t="s">
        <v>60</v>
      </c>
      <c r="I441" s="46">
        <v>7.08</v>
      </c>
      <c r="J441" s="46" t="s">
        <v>1023</v>
      </c>
      <c r="K441" s="46" t="s">
        <v>116</v>
      </c>
      <c r="L441" s="47">
        <v>3.25</v>
      </c>
      <c r="M441" s="47" t="s">
        <v>1023</v>
      </c>
      <c r="N441" s="47" t="s">
        <v>117</v>
      </c>
      <c r="O441" s="46" t="s">
        <v>1024</v>
      </c>
      <c r="P441" s="48">
        <v>2.12</v>
      </c>
      <c r="Q441" s="48" t="s">
        <v>1025</v>
      </c>
      <c r="R441" s="48" t="s">
        <v>116</v>
      </c>
      <c r="S441" s="49">
        <v>1.04</v>
      </c>
      <c r="T441" s="49" t="s">
        <v>1025</v>
      </c>
      <c r="U441" s="49" t="s">
        <v>117</v>
      </c>
      <c r="V441" s="62" t="s">
        <v>1026</v>
      </c>
      <c r="W441" s="54">
        <v>225</v>
      </c>
      <c r="X441" s="54" t="s">
        <v>1042</v>
      </c>
      <c r="Y441" s="54" t="s">
        <v>116</v>
      </c>
      <c r="Z441" s="56">
        <v>59.8</v>
      </c>
      <c r="AA441" s="56" t="s">
        <v>1042</v>
      </c>
      <c r="AB441" s="56" t="s">
        <v>117</v>
      </c>
      <c r="AC441" s="61" t="s">
        <v>1032</v>
      </c>
    </row>
    <row r="442" spans="1:29" ht="14.25" x14ac:dyDescent="0.2">
      <c r="A442" s="247">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1022</v>
      </c>
      <c r="H442" s="58" t="s">
        <v>60</v>
      </c>
      <c r="I442" s="46">
        <v>980</v>
      </c>
      <c r="J442" s="46" t="s">
        <v>1362</v>
      </c>
      <c r="K442" s="46" t="s">
        <v>116</v>
      </c>
      <c r="O442" s="46" t="s">
        <v>1024</v>
      </c>
    </row>
    <row r="443" spans="1:29" ht="14.25" x14ac:dyDescent="0.2">
      <c r="A443" s="247">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1022</v>
      </c>
      <c r="H443" s="58" t="s">
        <v>60</v>
      </c>
      <c r="I443" s="46">
        <v>801</v>
      </c>
      <c r="J443" s="46" t="s">
        <v>1362</v>
      </c>
      <c r="K443" s="46" t="s">
        <v>116</v>
      </c>
      <c r="O443" s="46" t="s">
        <v>1024</v>
      </c>
    </row>
    <row r="444" spans="1:29" ht="14.25" x14ac:dyDescent="0.2">
      <c r="A444" s="247">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1022</v>
      </c>
      <c r="H444" s="58" t="s">
        <v>60</v>
      </c>
      <c r="I444" s="46">
        <v>1070</v>
      </c>
      <c r="J444" s="46" t="s">
        <v>1362</v>
      </c>
      <c r="K444" s="46" t="s">
        <v>116</v>
      </c>
      <c r="O444" s="46" t="s">
        <v>1024</v>
      </c>
    </row>
    <row r="445" spans="1:29" ht="14.25" x14ac:dyDescent="0.2">
      <c r="A445" s="247">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1022</v>
      </c>
      <c r="H445" s="58" t="s">
        <v>60</v>
      </c>
      <c r="W445" s="54">
        <v>3.8</v>
      </c>
      <c r="X445" s="54" t="s">
        <v>1070</v>
      </c>
      <c r="Y445" s="54" t="s">
        <v>116</v>
      </c>
      <c r="Z445" s="56">
        <v>0.8</v>
      </c>
      <c r="AA445" s="56" t="s">
        <v>1070</v>
      </c>
      <c r="AB445" s="56" t="s">
        <v>117</v>
      </c>
    </row>
    <row r="446" spans="1:29" ht="14.25" x14ac:dyDescent="0.2">
      <c r="A446" s="247">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1022</v>
      </c>
      <c r="H446" s="58" t="s">
        <v>60</v>
      </c>
      <c r="W446" s="54">
        <v>2.5</v>
      </c>
      <c r="X446" s="54" t="s">
        <v>1070</v>
      </c>
      <c r="Y446" s="54" t="s">
        <v>116</v>
      </c>
      <c r="Z446" s="56">
        <v>0.9</v>
      </c>
      <c r="AA446" s="56" t="s">
        <v>1070</v>
      </c>
      <c r="AB446" s="56" t="s">
        <v>117</v>
      </c>
    </row>
    <row r="447" spans="1:29" x14ac:dyDescent="0.25">
      <c r="A447" s="248">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1022</v>
      </c>
      <c r="H447" s="58" t="s">
        <v>60</v>
      </c>
      <c r="I447" s="46">
        <v>59.91</v>
      </c>
      <c r="J447" s="46" t="s">
        <v>1050</v>
      </c>
      <c r="K447" s="46" t="s">
        <v>389</v>
      </c>
      <c r="L447" s="47">
        <v>30</v>
      </c>
      <c r="M447" s="47" t="s">
        <v>517</v>
      </c>
      <c r="N447" s="47" t="s">
        <v>1055</v>
      </c>
      <c r="O447" s="190" t="s">
        <v>1024</v>
      </c>
      <c r="P447" s="48">
        <v>10.78</v>
      </c>
      <c r="Q447" s="48" t="s">
        <v>1053</v>
      </c>
      <c r="R447" s="48" t="s">
        <v>116</v>
      </c>
      <c r="S447" s="49">
        <v>24</v>
      </c>
      <c r="T447" s="49" t="s">
        <v>517</v>
      </c>
      <c r="U447" s="49" t="s">
        <v>1055</v>
      </c>
      <c r="V447" s="62" t="s">
        <v>1026</v>
      </c>
    </row>
    <row r="448" spans="1:29" x14ac:dyDescent="0.25">
      <c r="A448" s="248">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1022</v>
      </c>
      <c r="H448" s="58" t="s">
        <v>60</v>
      </c>
      <c r="I448" s="46">
        <v>58.52</v>
      </c>
      <c r="J448" s="190" t="s">
        <v>1050</v>
      </c>
      <c r="K448" s="46" t="s">
        <v>389</v>
      </c>
      <c r="L448" s="47">
        <v>27</v>
      </c>
      <c r="M448" s="47" t="s">
        <v>517</v>
      </c>
      <c r="N448" s="191" t="s">
        <v>1055</v>
      </c>
      <c r="O448" s="190" t="s">
        <v>1024</v>
      </c>
      <c r="P448" s="48">
        <v>10.72</v>
      </c>
      <c r="Q448" s="192" t="s">
        <v>1053</v>
      </c>
      <c r="R448" s="48" t="s">
        <v>116</v>
      </c>
      <c r="S448" s="49">
        <v>23</v>
      </c>
      <c r="T448" s="49" t="s">
        <v>517</v>
      </c>
      <c r="U448" s="193" t="s">
        <v>1055</v>
      </c>
      <c r="V448" s="62" t="s">
        <v>1026</v>
      </c>
    </row>
    <row r="449" spans="1:30" x14ac:dyDescent="0.25">
      <c r="A449" s="247">
        <v>48</v>
      </c>
      <c r="B449" s="232" t="str">
        <f>IF(AND(A449&lt;&gt;"",ISNUMBER(A449)),VLOOKUP(A449,Studies!A:BR,2,FALSE),"")</f>
        <v>Acocella 1985</v>
      </c>
      <c r="C449" s="232" t="str">
        <f>IF(AND(A449&lt;&gt;"",ISNUMBER(A449)),VLOOKUP(A449,Studies!A:BR,3,FALSE),"")</f>
        <v>https://www.ncbi.nlm.nih.gov/pubmed/4037525</v>
      </c>
      <c r="D449" s="232" t="str">
        <f>IF(AND(A449&lt;&gt;"",ISNUMBER(A449)),VLOOKUP(A449,Studies!A:BR,4,FALSE),"")</f>
        <v>R alone</v>
      </c>
      <c r="E449" s="206" t="str">
        <f>IF(AND(A449&lt;&gt;"",ISNUMBER(A449)),VLOOKUP(A449,Studies!A:BR,5,FALSE),"")</f>
        <v>Rifampicin</v>
      </c>
      <c r="F449" s="58">
        <v>0</v>
      </c>
      <c r="G449" s="58" t="s">
        <v>1022</v>
      </c>
      <c r="H449" s="58" t="s">
        <v>60</v>
      </c>
      <c r="I449" s="46">
        <v>36</v>
      </c>
      <c r="K449" s="46" t="s">
        <v>116</v>
      </c>
      <c r="L449" s="47">
        <v>5.5</v>
      </c>
      <c r="N449" s="47" t="s">
        <v>1103</v>
      </c>
      <c r="O449" s="46" t="s">
        <v>1024</v>
      </c>
      <c r="P449" s="48">
        <v>6.3</v>
      </c>
      <c r="Q449" s="48" t="s">
        <v>1053</v>
      </c>
      <c r="R449" s="48" t="s">
        <v>116</v>
      </c>
      <c r="S449" s="49">
        <v>0.5</v>
      </c>
      <c r="T449" s="49" t="s">
        <v>1053</v>
      </c>
      <c r="U449" s="49" t="s">
        <v>1103</v>
      </c>
      <c r="V449" s="62" t="s">
        <v>1026</v>
      </c>
      <c r="AD449" s="70" t="s">
        <v>1505</v>
      </c>
    </row>
    <row r="450" spans="1:30" x14ac:dyDescent="0.25">
      <c r="A450" s="247">
        <v>270</v>
      </c>
      <c r="B450" s="232" t="str">
        <f>IF(AND(A450&lt;&gt;"",ISNUMBER(A450)),VLOOKUP(A450,Studies!A:BR,2,FALSE),"")</f>
        <v>Jalava 1997</v>
      </c>
      <c r="C450" s="232" t="str">
        <f>IF(AND(A450&lt;&gt;"",ISNUMBER(A450)),VLOOKUP(A450,Studies!A:BR,3,FALSE),"")</f>
        <v>https://www.ncbi.nlm.nih.gov/pubmed/9421099</v>
      </c>
      <c r="D450" s="232" t="str">
        <f>IF(AND(A450&lt;&gt;"",ISNUMBER(A450)),VLOOKUP(A450,Studies!A:BR,4,FALSE),"")</f>
        <v>po Control (Perpetrator Placebo)</v>
      </c>
      <c r="E450" s="206" t="str">
        <f>IF(AND(A450&lt;&gt;"",ISNUMBER(A450)),VLOOKUP(A450,Studies!A:BR,5,FALSE),"")</f>
        <v>Digoxin</v>
      </c>
      <c r="F450" s="58">
        <v>0</v>
      </c>
      <c r="G450" s="58" t="s">
        <v>1022</v>
      </c>
      <c r="H450" s="58" t="s">
        <v>60</v>
      </c>
      <c r="I450" s="46">
        <v>31</v>
      </c>
      <c r="J450" s="46" t="s">
        <v>1057</v>
      </c>
      <c r="K450" s="46" t="s">
        <v>116</v>
      </c>
      <c r="L450" s="47">
        <v>2</v>
      </c>
      <c r="M450" s="47" t="s">
        <v>1057</v>
      </c>
      <c r="N450" s="47" t="s">
        <v>1033</v>
      </c>
      <c r="O450" s="46" t="s">
        <v>1024</v>
      </c>
      <c r="P450" s="48">
        <v>3.5</v>
      </c>
      <c r="Q450" s="48" t="s">
        <v>1058</v>
      </c>
      <c r="R450" s="48" t="s">
        <v>116</v>
      </c>
      <c r="S450" s="49">
        <v>0.5</v>
      </c>
      <c r="T450" s="49" t="s">
        <v>1058</v>
      </c>
      <c r="U450" s="49" t="s">
        <v>1033</v>
      </c>
      <c r="V450" s="62" t="s">
        <v>1026</v>
      </c>
      <c r="W450" s="54">
        <v>2.19</v>
      </c>
      <c r="X450" s="54" t="s">
        <v>1070</v>
      </c>
      <c r="Y450" s="54" t="s">
        <v>1506</v>
      </c>
      <c r="Z450" s="56">
        <v>0.11</v>
      </c>
      <c r="AA450" s="56" t="s">
        <v>1070</v>
      </c>
      <c r="AB450" s="56" t="s">
        <v>1506</v>
      </c>
      <c r="AD450" s="70" t="s">
        <v>1509</v>
      </c>
    </row>
    <row r="451" spans="1:30" x14ac:dyDescent="0.25">
      <c r="A451" s="247">
        <v>271</v>
      </c>
      <c r="B451" s="232" t="str">
        <f>IF(AND(A451&lt;&gt;"",ISNUMBER(A451)),VLOOKUP(A451,Studies!A:BR,2,FALSE),"")</f>
        <v>Jalava 1997</v>
      </c>
      <c r="C451" s="232" t="str">
        <f>IF(AND(A451&lt;&gt;"",ISNUMBER(A451)),VLOOKUP(A451,Studies!A:BR,3,FALSE),"")</f>
        <v>https://www.ncbi.nlm.nih.gov/pubmed/9421099</v>
      </c>
      <c r="D451" s="232" t="str">
        <f>IF(AND(A451&lt;&gt;"",ISNUMBER(A451)),VLOOKUP(A451,Studies!A:BR,4,FALSE),"")</f>
        <v>po with Perpetrator (Itraconazole)</v>
      </c>
      <c r="E451" s="206" t="str">
        <f>IF(AND(A451&lt;&gt;"",ISNUMBER(A451)),VLOOKUP(A451,Studies!A:BR,5,FALSE),"")</f>
        <v>Digoxin</v>
      </c>
      <c r="F451" s="58">
        <v>49</v>
      </c>
      <c r="G451" s="58" t="s">
        <v>1022</v>
      </c>
      <c r="H451" s="58" t="s">
        <v>60</v>
      </c>
      <c r="I451" s="46">
        <v>52</v>
      </c>
      <c r="J451" s="46" t="s">
        <v>1057</v>
      </c>
      <c r="K451" s="46" t="s">
        <v>116</v>
      </c>
      <c r="L451" s="47">
        <v>5</v>
      </c>
      <c r="M451" s="47" t="s">
        <v>1057</v>
      </c>
      <c r="N451" s="47" t="s">
        <v>1033</v>
      </c>
      <c r="O451" s="46" t="s">
        <v>1024</v>
      </c>
      <c r="P451" s="48">
        <v>4.7</v>
      </c>
      <c r="Q451" s="48" t="s">
        <v>1058</v>
      </c>
      <c r="R451" s="48" t="s">
        <v>116</v>
      </c>
      <c r="S451" s="49">
        <v>0.4</v>
      </c>
      <c r="T451" s="49" t="s">
        <v>1058</v>
      </c>
      <c r="U451" s="49" t="s">
        <v>1033</v>
      </c>
      <c r="V451" s="62" t="s">
        <v>1026</v>
      </c>
      <c r="W451" s="54">
        <v>1.75</v>
      </c>
      <c r="X451" s="54" t="s">
        <v>1070</v>
      </c>
      <c r="Y451" s="54" t="s">
        <v>1506</v>
      </c>
      <c r="Z451" s="56">
        <v>0.06</v>
      </c>
      <c r="AA451" s="56" t="s">
        <v>1070</v>
      </c>
      <c r="AB451" s="56" t="s">
        <v>1506</v>
      </c>
      <c r="AD451" s="202" t="s">
        <v>1509</v>
      </c>
    </row>
    <row r="452" spans="1:30" x14ac:dyDescent="0.25">
      <c r="A452" s="247">
        <v>272</v>
      </c>
      <c r="B452" s="232" t="str">
        <f>IF(AND(A452&lt;&gt;"",ISNUMBER(A452)),VLOOKUP(A452,Studies!A:BR,2,FALSE),"")</f>
        <v>Jalava 1997</v>
      </c>
      <c r="C452" s="232" t="str">
        <f>IF(AND(A452&lt;&gt;"",ISNUMBER(A452)),VLOOKUP(A452,Studies!A:BR,3,FALSE),"")</f>
        <v>https://www.ncbi.nlm.nih.gov/pubmed/9421099</v>
      </c>
      <c r="D452" s="232" t="str">
        <f>IF(AND(A452&lt;&gt;"",ISNUMBER(A452)),VLOOKUP(A452,Studies!A:BR,4,FALSE),"")</f>
        <v>po with Perpetrator (Itraconazole)</v>
      </c>
      <c r="E452" s="206" t="str">
        <f>IF(AND(A452&lt;&gt;"",ISNUMBER(A452)),VLOOKUP(A452,Studies!A:BR,5,FALSE),"")</f>
        <v>Itraconazole</v>
      </c>
      <c r="F452" s="58">
        <f>48</f>
        <v>48</v>
      </c>
      <c r="G452" s="58">
        <f>48+24</f>
        <v>72</v>
      </c>
      <c r="H452" s="58" t="s">
        <v>60</v>
      </c>
      <c r="I452" s="46">
        <f>AVERAGE(7660,4260,4560,6050,3050,3510,6410,4480,8730,4410)</f>
        <v>5312</v>
      </c>
      <c r="J452" s="190" t="s">
        <v>1057</v>
      </c>
      <c r="K452" s="46" t="s">
        <v>389</v>
      </c>
      <c r="L452" s="47">
        <f>_xlfn.STDEV.S(7660,4260,4560,6050,3050,3510,6410,4480,8730,4410)</f>
        <v>1840.5301168715255</v>
      </c>
      <c r="M452" s="191" t="s">
        <v>1057</v>
      </c>
      <c r="N452" s="47" t="s">
        <v>117</v>
      </c>
      <c r="O452" s="46" t="s">
        <v>1027</v>
      </c>
      <c r="P452" s="48">
        <f>AVERAGE(916,401,524,349,264,399,624,506,881,403)</f>
        <v>526.70000000000005</v>
      </c>
      <c r="Q452" s="48" t="s">
        <v>1058</v>
      </c>
      <c r="R452" s="192" t="s">
        <v>116</v>
      </c>
      <c r="S452" s="49">
        <f>_xlfn.STDEV.S(916,401,524,349,264,399,624,506,881,403)</f>
        <v>219.84441468153491</v>
      </c>
      <c r="T452" s="49" t="s">
        <v>1058</v>
      </c>
      <c r="U452" s="49" t="s">
        <v>117</v>
      </c>
      <c r="V452" s="62" t="s">
        <v>1026</v>
      </c>
    </row>
    <row r="453" spans="1:30" x14ac:dyDescent="0.25">
      <c r="A453">
        <v>588</v>
      </c>
      <c r="B453" s="232" t="str">
        <f>IF(AND(A453&lt;&gt;"",ISNUMBER(A453)),VLOOKUP(A453,Studies!A:BR,2,FALSE),"")</f>
        <v>Hamaguchi 1987</v>
      </c>
      <c r="C453" s="232" t="str">
        <f>IF(AND(A453&lt;&gt;"",ISNUMBER(A453)),VLOOKUP(A453,Studies!A:BR,3,FALSE),"")</f>
        <v>https://www.ncbi.nlm.nih.gov/pubmed/3783459</v>
      </c>
      <c r="D453" s="232" t="str">
        <f>IF(AND(A453&lt;&gt;"",ISNUMBER(A453)),VLOOKUP(A453,Studies!A:BR,4,FALSE),"")</f>
        <v>Treatment 1 - fasted with 50 mL of water</v>
      </c>
      <c r="E453" s="206" t="str">
        <f>IF(AND(A453&lt;&gt;"",ISNUMBER(A453)),VLOOKUP(A453,Studies!A:BR,5,FALSE),"")</f>
        <v>Mefenamic acid</v>
      </c>
      <c r="F453" s="58">
        <v>0</v>
      </c>
      <c r="G453" s="58" t="s">
        <v>1022</v>
      </c>
      <c r="H453" s="58" t="s">
        <v>60</v>
      </c>
      <c r="I453" s="46">
        <v>9.9499999999999993</v>
      </c>
      <c r="J453" s="46" t="s">
        <v>1050</v>
      </c>
      <c r="K453" s="46" t="s">
        <v>389</v>
      </c>
      <c r="L453" s="47">
        <v>2.46</v>
      </c>
      <c r="M453" s="47" t="s">
        <v>1050</v>
      </c>
      <c r="N453" s="47" t="s">
        <v>117</v>
      </c>
      <c r="O453" s="46" t="s">
        <v>1024</v>
      </c>
      <c r="P453" s="48">
        <v>3.62</v>
      </c>
      <c r="Q453" s="48" t="s">
        <v>1053</v>
      </c>
      <c r="R453" s="48" t="s">
        <v>116</v>
      </c>
      <c r="S453" s="49">
        <v>0.98</v>
      </c>
      <c r="T453" s="49" t="s">
        <v>1053</v>
      </c>
      <c r="U453" s="49" t="s">
        <v>117</v>
      </c>
      <c r="V453" s="62" t="s">
        <v>1026</v>
      </c>
    </row>
    <row r="454" spans="1:30" x14ac:dyDescent="0.25">
      <c r="A454">
        <v>589</v>
      </c>
      <c r="B454" s="232" t="str">
        <f>IF(AND(A454&lt;&gt;"",ISNUMBER(A454)),VLOOKUP(A454,Studies!A:BR,2,FALSE),"")</f>
        <v>Hamaguchi 1987</v>
      </c>
      <c r="C454" s="232" t="str">
        <f>IF(AND(A454&lt;&gt;"",ISNUMBER(A454)),VLOOKUP(A454,Studies!A:BR,3,FALSE),"")</f>
        <v>https://www.ncbi.nlm.nih.gov/pubmed/3783459</v>
      </c>
      <c r="D454" s="232" t="str">
        <f>IF(AND(A454&lt;&gt;"",ISNUMBER(A454)),VLOOKUP(A454,Studies!A:BR,4,FALSE),"")</f>
        <v>Treatment 2 - fasted with 200 mL of water</v>
      </c>
      <c r="E454" s="206" t="str">
        <f>IF(AND(A454&lt;&gt;"",ISNUMBER(A454)),VLOOKUP(A454,Studies!A:BR,5,FALSE),"")</f>
        <v>Mefenamic acid</v>
      </c>
      <c r="F454" s="58">
        <v>0</v>
      </c>
      <c r="G454" s="58" t="s">
        <v>1022</v>
      </c>
      <c r="H454" s="58" t="s">
        <v>60</v>
      </c>
      <c r="I454" s="46">
        <v>8.5500000000000007</v>
      </c>
      <c r="J454" s="46" t="s">
        <v>1050</v>
      </c>
      <c r="K454" s="46" t="s">
        <v>389</v>
      </c>
      <c r="L454" s="47">
        <v>2.15</v>
      </c>
      <c r="M454" s="47" t="s">
        <v>1050</v>
      </c>
      <c r="N454" s="47" t="s">
        <v>117</v>
      </c>
      <c r="O454" s="46" t="s">
        <v>1024</v>
      </c>
      <c r="P454" s="48">
        <v>2.74</v>
      </c>
      <c r="Q454" s="48" t="s">
        <v>1053</v>
      </c>
      <c r="R454" s="48" t="s">
        <v>116</v>
      </c>
      <c r="S454" s="49">
        <v>0.5</v>
      </c>
      <c r="T454" s="49" t="s">
        <v>1053</v>
      </c>
      <c r="U454" s="49" t="s">
        <v>117</v>
      </c>
      <c r="V454" s="62" t="s">
        <v>1026</v>
      </c>
    </row>
    <row r="455" spans="1:30" x14ac:dyDescent="0.25">
      <c r="A455">
        <v>590</v>
      </c>
      <c r="B455" s="232" t="str">
        <f>IF(AND(A455&lt;&gt;"",ISNUMBER(A455)),VLOOKUP(A455,Studies!A:BR,2,FALSE),"")</f>
        <v>Hamaguchi 1987</v>
      </c>
      <c r="C455" s="232" t="str">
        <f>IF(AND(A455&lt;&gt;"",ISNUMBER(A455)),VLOOKUP(A455,Studies!A:BR,3,FALSE),"")</f>
        <v>https://www.ncbi.nlm.nih.gov/pubmed/3783459</v>
      </c>
      <c r="D455" s="232" t="str">
        <f>IF(AND(A455&lt;&gt;"",ISNUMBER(A455)),VLOOKUP(A455,Studies!A:BR,4,FALSE),"")</f>
        <v>Treatment 3 - fasted with 500 mL of water</v>
      </c>
      <c r="E455" s="206" t="str">
        <f>IF(AND(A455&lt;&gt;"",ISNUMBER(A455)),VLOOKUP(A455,Studies!A:BR,5,FALSE),"")</f>
        <v>Mefenamic acid</v>
      </c>
      <c r="F455" s="58">
        <v>0</v>
      </c>
      <c r="G455" s="58" t="s">
        <v>1022</v>
      </c>
      <c r="H455" s="58" t="s">
        <v>60</v>
      </c>
      <c r="I455" s="46">
        <v>4.4000000000000004</v>
      </c>
      <c r="J455" s="46" t="s">
        <v>1050</v>
      </c>
      <c r="K455" s="46" t="s">
        <v>389</v>
      </c>
      <c r="L455" s="47">
        <v>0.85</v>
      </c>
      <c r="M455" s="47" t="s">
        <v>1050</v>
      </c>
      <c r="N455" s="47" t="s">
        <v>117</v>
      </c>
      <c r="O455" s="46" t="s">
        <v>1024</v>
      </c>
      <c r="P455" s="48">
        <v>1.26</v>
      </c>
      <c r="Q455" s="48" t="s">
        <v>1053</v>
      </c>
      <c r="R455" s="48" t="s">
        <v>116</v>
      </c>
      <c r="S455" s="49">
        <v>2.46</v>
      </c>
      <c r="T455" s="49" t="s">
        <v>1053</v>
      </c>
      <c r="U455" s="49" t="s">
        <v>117</v>
      </c>
      <c r="V455" s="62" t="s">
        <v>1026</v>
      </c>
    </row>
    <row r="456" spans="1:30" x14ac:dyDescent="0.25">
      <c r="A456">
        <v>591</v>
      </c>
      <c r="B456" s="232" t="str">
        <f>IF(AND(A456&lt;&gt;"",ISNUMBER(A456)),VLOOKUP(A456,Studies!A:BR,2,FALSE),"")</f>
        <v>Hamaguchi 1987</v>
      </c>
      <c r="C456" s="232" t="str">
        <f>IF(AND(A456&lt;&gt;"",ISNUMBER(A456)),VLOOKUP(A456,Studies!A:BR,3,FALSE),"")</f>
        <v>https://www.ncbi.nlm.nih.gov/pubmed/3783459</v>
      </c>
      <c r="D456" s="232" t="str">
        <f>IF(AND(A456&lt;&gt;"",ISNUMBER(A456)),VLOOKUP(A456,Studies!A:BR,4,FALSE),"")</f>
        <v>Treatment 4 - fed with 50 mL of water</v>
      </c>
      <c r="E456" s="206" t="str">
        <f>IF(AND(A456&lt;&gt;"",ISNUMBER(A456)),VLOOKUP(A456,Studies!A:BR,5,FALSE),"")</f>
        <v>Mefenamic acid</v>
      </c>
      <c r="F456" s="58">
        <v>0</v>
      </c>
      <c r="G456" s="58" t="s">
        <v>1022</v>
      </c>
      <c r="H456" s="58" t="s">
        <v>60</v>
      </c>
      <c r="I456" s="46">
        <v>9.69</v>
      </c>
      <c r="J456" s="46" t="s">
        <v>1050</v>
      </c>
      <c r="K456" s="46" t="s">
        <v>389</v>
      </c>
      <c r="L456" s="47">
        <v>1.07</v>
      </c>
      <c r="M456" s="47" t="s">
        <v>1050</v>
      </c>
      <c r="N456" s="47" t="s">
        <v>117</v>
      </c>
      <c r="O456" s="46" t="s">
        <v>1024</v>
      </c>
      <c r="P456" s="48">
        <v>3.83</v>
      </c>
      <c r="Q456" s="48" t="s">
        <v>1053</v>
      </c>
      <c r="R456" s="48" t="s">
        <v>116</v>
      </c>
      <c r="S456" s="49">
        <v>0.33</v>
      </c>
      <c r="T456" s="49" t="s">
        <v>1053</v>
      </c>
      <c r="U456" s="49" t="s">
        <v>117</v>
      </c>
      <c r="V456" s="62" t="s">
        <v>1026</v>
      </c>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5429"/>
  <sheetViews>
    <sheetView zoomScaleNormal="100" workbookViewId="0">
      <pane ySplit="1" topLeftCell="A3728" activePane="bottomLeft" state="frozen"/>
      <selection pane="bottomLeft" activeCell="D4883" sqref="D4883"/>
    </sheetView>
  </sheetViews>
  <sheetFormatPr defaultColWidth="11" defaultRowHeight="13.2" x14ac:dyDescent="0.25"/>
  <cols>
    <col min="1" max="1" width="4.8984375" style="30" bestFit="1" customWidth="1"/>
    <col min="2" max="2" width="12.59765625" style="232" customWidth="1"/>
    <col min="3" max="3" width="36.19921875" style="232" customWidth="1"/>
    <col min="4" max="4" width="34" style="232" customWidth="1"/>
    <col min="5" max="5" width="17.19921875" style="97" customWidth="1"/>
    <col min="6" max="6" width="11" style="99"/>
    <col min="7" max="7" width="11.09765625" style="50" bestFit="1" customWidth="1"/>
    <col min="8" max="8" width="11" style="50"/>
    <col min="9" max="9" width="11.09765625" style="41" bestFit="1" customWidth="1"/>
    <col min="10" max="11" width="11" style="41"/>
    <col min="12" max="12" width="11.09765625" style="52" bestFit="1" customWidth="1"/>
    <col min="13" max="14" width="11" style="52"/>
    <col min="15" max="15" width="11.09765625" style="59" bestFit="1" customWidth="1"/>
    <col min="16" max="16" width="127.59765625" style="42" bestFit="1" customWidth="1"/>
    <col min="17" max="16384" width="11" style="30"/>
  </cols>
  <sheetData>
    <row r="1" spans="1:17" ht="12.75" x14ac:dyDescent="0.2">
      <c r="A1" s="29" t="s">
        <v>11</v>
      </c>
      <c r="B1" s="231" t="s">
        <v>12</v>
      </c>
      <c r="C1" s="231" t="s">
        <v>13</v>
      </c>
      <c r="D1" s="231" t="s">
        <v>14</v>
      </c>
      <c r="E1" s="95" t="s">
        <v>996</v>
      </c>
      <c r="F1" s="98" t="s">
        <v>16</v>
      </c>
      <c r="G1" s="89" t="s">
        <v>1109</v>
      </c>
      <c r="H1" s="89" t="s">
        <v>1110</v>
      </c>
      <c r="I1" s="35" t="s">
        <v>39</v>
      </c>
      <c r="J1" s="35" t="s">
        <v>40</v>
      </c>
      <c r="K1" s="35" t="s">
        <v>41</v>
      </c>
      <c r="L1" s="51" t="s">
        <v>42</v>
      </c>
      <c r="M1" s="51" t="s">
        <v>43</v>
      </c>
      <c r="N1" s="51" t="s">
        <v>44</v>
      </c>
      <c r="O1" s="90" t="s">
        <v>1111</v>
      </c>
      <c r="P1" s="36" t="s">
        <v>1021</v>
      </c>
      <c r="Q1" s="119" t="s">
        <v>50</v>
      </c>
    </row>
    <row r="2" spans="1:17" ht="14.25" hidden="1"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1025</v>
      </c>
      <c r="K2" s="187" t="s">
        <v>116</v>
      </c>
      <c r="L2" s="195"/>
      <c r="M2" s="195"/>
      <c r="N2" s="195"/>
      <c r="O2" s="199"/>
      <c r="P2" s="188"/>
      <c r="Q2" s="174">
        <f>IF(ISNUMBER(VLOOKUP(A2,NotghiID!A:A,1,FALSE)),1,0)</f>
        <v>0</v>
      </c>
    </row>
    <row r="3" spans="1:17" ht="14.25" hidden="1"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1025</v>
      </c>
      <c r="K3" s="187" t="s">
        <v>116</v>
      </c>
      <c r="L3" s="195"/>
      <c r="M3" s="195"/>
      <c r="N3" s="195"/>
      <c r="O3" s="199"/>
      <c r="P3" s="188"/>
      <c r="Q3" s="174">
        <f>IF(ISNUMBER(VLOOKUP(A3,NotghiID!A:A,1,FALSE)),1,0)</f>
        <v>0</v>
      </c>
    </row>
    <row r="4" spans="1:17" ht="14.25" hidden="1"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1025</v>
      </c>
      <c r="K4" s="187" t="s">
        <v>116</v>
      </c>
      <c r="L4" s="195"/>
      <c r="M4" s="195"/>
      <c r="N4" s="195"/>
      <c r="O4" s="199"/>
      <c r="P4" s="188"/>
      <c r="Q4" s="174">
        <f>IF(ISNUMBER(VLOOKUP(A4,NotghiID!A:A,1,FALSE)),1,0)</f>
        <v>0</v>
      </c>
    </row>
    <row r="5" spans="1:17" ht="14.25" hidden="1"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1025</v>
      </c>
      <c r="K5" s="187" t="s">
        <v>116</v>
      </c>
      <c r="L5" s="195"/>
      <c r="M5" s="195"/>
      <c r="N5" s="195"/>
      <c r="O5" s="199"/>
      <c r="P5" s="188"/>
      <c r="Q5" s="174">
        <f>IF(ISNUMBER(VLOOKUP(A5,NotghiID!A:A,1,FALSE)),1,0)</f>
        <v>0</v>
      </c>
    </row>
    <row r="6" spans="1:17" ht="14.25" hidden="1"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1025</v>
      </c>
      <c r="K6" s="187" t="s">
        <v>116</v>
      </c>
      <c r="L6" s="195"/>
      <c r="M6" s="195"/>
      <c r="N6" s="195"/>
      <c r="O6" s="199"/>
      <c r="P6" s="188"/>
      <c r="Q6" s="174">
        <f>IF(ISNUMBER(VLOOKUP(A6,NotghiID!A:A,1,FALSE)),1,0)</f>
        <v>0</v>
      </c>
    </row>
    <row r="7" spans="1:17" ht="14.25" hidden="1"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1025</v>
      </c>
      <c r="K7" s="187" t="s">
        <v>116</v>
      </c>
      <c r="L7" s="195"/>
      <c r="M7" s="195"/>
      <c r="N7" s="195"/>
      <c r="O7" s="199"/>
      <c r="P7" s="188"/>
      <c r="Q7" s="174">
        <f>IF(ISNUMBER(VLOOKUP(A7,NotghiID!A:A,1,FALSE)),1,0)</f>
        <v>0</v>
      </c>
    </row>
    <row r="8" spans="1:17" ht="14.25" hidden="1"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hidden="1"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1025</v>
      </c>
      <c r="K9" s="187" t="s">
        <v>116</v>
      </c>
      <c r="L9" s="195"/>
      <c r="M9" s="195"/>
      <c r="N9" s="195"/>
      <c r="O9" s="199"/>
      <c r="P9" s="188"/>
      <c r="Q9" s="174">
        <f>IF(ISNUMBER(VLOOKUP(A9,NotghiID!A:A,1,FALSE)),1,0)</f>
        <v>0</v>
      </c>
    </row>
    <row r="10" spans="1:17" ht="14.25" hidden="1"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1025</v>
      </c>
      <c r="K10" s="187" t="s">
        <v>116</v>
      </c>
      <c r="L10" s="195"/>
      <c r="M10" s="195"/>
      <c r="N10" s="195"/>
      <c r="O10" s="199"/>
      <c r="P10" s="188"/>
      <c r="Q10" s="174">
        <f>IF(ISNUMBER(VLOOKUP(A10,NotghiID!A:A,1,FALSE)),1,0)</f>
        <v>0</v>
      </c>
    </row>
    <row r="11" spans="1:17" ht="14.25" hidden="1"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1025</v>
      </c>
      <c r="K11" s="187" t="s">
        <v>116</v>
      </c>
      <c r="L11" s="195"/>
      <c r="M11" s="195"/>
      <c r="N11" s="195"/>
      <c r="O11" s="199"/>
      <c r="P11" s="188"/>
      <c r="Q11" s="174">
        <f>IF(ISNUMBER(VLOOKUP(A11,NotghiID!A:A,1,FALSE)),1,0)</f>
        <v>0</v>
      </c>
    </row>
    <row r="12" spans="1:17" ht="14.25" hidden="1"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1025</v>
      </c>
      <c r="K12" s="187" t="s">
        <v>116</v>
      </c>
      <c r="L12" s="195"/>
      <c r="M12" s="195"/>
      <c r="N12" s="195"/>
      <c r="O12" s="199"/>
      <c r="P12" s="188"/>
      <c r="Q12" s="174">
        <f>IF(ISNUMBER(VLOOKUP(A12,NotghiID!A:A,1,FALSE)),1,0)</f>
        <v>0</v>
      </c>
    </row>
    <row r="13" spans="1:17" ht="14.25" hidden="1"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1025</v>
      </c>
      <c r="K13" s="187" t="s">
        <v>116</v>
      </c>
      <c r="L13" s="195"/>
      <c r="M13" s="195"/>
      <c r="N13" s="195"/>
      <c r="O13" s="199"/>
      <c r="P13" s="188"/>
      <c r="Q13" s="174">
        <f>IF(ISNUMBER(VLOOKUP(A13,NotghiID!A:A,1,FALSE)),1,0)</f>
        <v>0</v>
      </c>
    </row>
    <row r="14" spans="1:17" ht="14.25" hidden="1"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1025</v>
      </c>
      <c r="K14" s="187" t="s">
        <v>116</v>
      </c>
      <c r="L14" s="195"/>
      <c r="M14" s="195"/>
      <c r="N14" s="195"/>
      <c r="O14" s="199"/>
      <c r="P14" s="188"/>
      <c r="Q14" s="174">
        <f>IF(ISNUMBER(VLOOKUP(A14,NotghiID!A:A,1,FALSE)),1,0)</f>
        <v>0</v>
      </c>
    </row>
    <row r="15" spans="1:17" ht="14.25" hidden="1"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1025</v>
      </c>
      <c r="K15" s="187" t="s">
        <v>116</v>
      </c>
      <c r="L15" s="195"/>
      <c r="M15" s="195"/>
      <c r="N15" s="195"/>
      <c r="O15" s="199"/>
      <c r="P15" s="188"/>
      <c r="Q15" s="174">
        <f>IF(ISNUMBER(VLOOKUP(A15,NotghiID!A:A,1,FALSE)),1,0)</f>
        <v>0</v>
      </c>
    </row>
    <row r="16" spans="1:17" ht="14.25" hidden="1"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1025</v>
      </c>
      <c r="K16" s="187" t="s">
        <v>116</v>
      </c>
      <c r="L16" s="195"/>
      <c r="M16" s="195"/>
      <c r="N16" s="195"/>
      <c r="O16" s="199"/>
      <c r="P16" s="188"/>
      <c r="Q16" s="174">
        <f>IF(ISNUMBER(VLOOKUP(A16,NotghiID!A:A,1,FALSE)),1,0)</f>
        <v>0</v>
      </c>
    </row>
    <row r="17" spans="1:17" ht="14.25" hidden="1"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1025</v>
      </c>
      <c r="K17" s="187" t="s">
        <v>116</v>
      </c>
      <c r="L17" s="195"/>
      <c r="M17" s="195"/>
      <c r="N17" s="195"/>
      <c r="O17" s="199"/>
      <c r="P17" s="188"/>
      <c r="Q17" s="174">
        <f>IF(ISNUMBER(VLOOKUP(A17,NotghiID!A:A,1,FALSE)),1,0)</f>
        <v>0</v>
      </c>
    </row>
    <row r="18" spans="1:17" ht="14.25" hidden="1"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1025</v>
      </c>
      <c r="K18" s="187" t="s">
        <v>116</v>
      </c>
      <c r="L18" s="195"/>
      <c r="M18" s="195"/>
      <c r="N18" s="195"/>
      <c r="O18" s="199"/>
      <c r="P18" s="188"/>
      <c r="Q18" s="174">
        <f>IF(ISNUMBER(VLOOKUP(A18,NotghiID!A:A,1,FALSE)),1,0)</f>
        <v>0</v>
      </c>
    </row>
    <row r="19" spans="1:17" ht="14.25" hidden="1"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1025</v>
      </c>
      <c r="K19" s="187" t="s">
        <v>116</v>
      </c>
      <c r="L19" s="195"/>
      <c r="M19" s="195"/>
      <c r="N19" s="195"/>
      <c r="O19" s="199"/>
      <c r="P19" s="188"/>
      <c r="Q19" s="174">
        <f>IF(ISNUMBER(VLOOKUP(A19,NotghiID!A:A,1,FALSE)),1,0)</f>
        <v>0</v>
      </c>
    </row>
    <row r="20" spans="1:17" ht="14.25" hidden="1"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1025</v>
      </c>
      <c r="K20" s="187" t="s">
        <v>116</v>
      </c>
      <c r="L20" s="195"/>
      <c r="M20" s="195"/>
      <c r="N20" s="195"/>
      <c r="O20" s="199"/>
      <c r="P20" s="188"/>
      <c r="Q20" s="174">
        <f>IF(ISNUMBER(VLOOKUP(A20,NotghiID!A:A,1,FALSE)),1,0)</f>
        <v>0</v>
      </c>
    </row>
    <row r="21" spans="1:17" ht="14.25" hidden="1"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1025</v>
      </c>
      <c r="K21" s="187" t="s">
        <v>116</v>
      </c>
      <c r="L21" s="195"/>
      <c r="M21" s="195"/>
      <c r="N21" s="195"/>
      <c r="O21" s="199"/>
      <c r="P21" s="188"/>
      <c r="Q21" s="174">
        <f>IF(ISNUMBER(VLOOKUP(A21,NotghiID!A:A,1,FALSE)),1,0)</f>
        <v>0</v>
      </c>
    </row>
    <row r="22" spans="1:17" ht="14.25" hidden="1"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1025</v>
      </c>
      <c r="K22" s="187" t="s">
        <v>116</v>
      </c>
      <c r="L22" s="195"/>
      <c r="M22" s="195"/>
      <c r="N22" s="195"/>
      <c r="O22" s="199"/>
      <c r="P22" s="188"/>
      <c r="Q22" s="174">
        <f>IF(ISNUMBER(VLOOKUP(A22,NotghiID!A:A,1,FALSE)),1,0)</f>
        <v>0</v>
      </c>
    </row>
    <row r="23" spans="1:17" ht="14.25" hidden="1"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1025</v>
      </c>
      <c r="K23" s="187" t="s">
        <v>116</v>
      </c>
      <c r="L23" s="195"/>
      <c r="M23" s="195"/>
      <c r="N23" s="195"/>
      <c r="O23" s="199"/>
      <c r="P23" s="188"/>
      <c r="Q23" s="174">
        <f>IF(ISNUMBER(VLOOKUP(A23,NotghiID!A:A,1,FALSE)),1,0)</f>
        <v>0</v>
      </c>
    </row>
    <row r="24" spans="1:17" ht="14.25" hidden="1"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1025</v>
      </c>
      <c r="K24" s="187" t="s">
        <v>116</v>
      </c>
      <c r="L24" s="195"/>
      <c r="M24" s="195"/>
      <c r="N24" s="195"/>
      <c r="O24" s="199"/>
      <c r="P24" s="188"/>
      <c r="Q24" s="174">
        <f>IF(ISNUMBER(VLOOKUP(A24,NotghiID!A:A,1,FALSE)),1,0)</f>
        <v>0</v>
      </c>
    </row>
    <row r="25" spans="1:17" ht="14.25" hidden="1"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1025</v>
      </c>
      <c r="K25" s="187" t="s">
        <v>116</v>
      </c>
      <c r="L25" s="195"/>
      <c r="M25" s="195"/>
      <c r="N25" s="195"/>
      <c r="O25" s="199"/>
      <c r="P25" s="188"/>
      <c r="Q25" s="174">
        <f>IF(ISNUMBER(VLOOKUP(A25,NotghiID!A:A,1,FALSE)),1,0)</f>
        <v>0</v>
      </c>
    </row>
    <row r="26" spans="1:17" ht="14.25" hidden="1"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1025</v>
      </c>
      <c r="K26" s="187" t="s">
        <v>116</v>
      </c>
      <c r="L26" s="195"/>
      <c r="M26" s="195"/>
      <c r="N26" s="195"/>
      <c r="O26" s="199"/>
      <c r="P26" s="188"/>
      <c r="Q26" s="174">
        <f>IF(ISNUMBER(VLOOKUP(A26,NotghiID!A:A,1,FALSE)),1,0)</f>
        <v>0</v>
      </c>
    </row>
    <row r="27" spans="1:17" ht="14.25" hidden="1"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1025</v>
      </c>
      <c r="K27" s="187" t="s">
        <v>116</v>
      </c>
      <c r="L27" s="195"/>
      <c r="M27" s="195"/>
      <c r="N27" s="195"/>
      <c r="O27" s="199"/>
      <c r="P27" s="188"/>
      <c r="Q27" s="174">
        <f>IF(ISNUMBER(VLOOKUP(A27,NotghiID!A:A,1,FALSE)),1,0)</f>
        <v>0</v>
      </c>
    </row>
    <row r="28" spans="1:17" ht="14.25" hidden="1"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1025</v>
      </c>
      <c r="K28" s="187" t="s">
        <v>116</v>
      </c>
      <c r="L28" s="195"/>
      <c r="M28" s="195"/>
      <c r="N28" s="195"/>
      <c r="O28" s="199"/>
      <c r="P28" s="188"/>
      <c r="Q28" s="174">
        <f>IF(ISNUMBER(VLOOKUP(A28,NotghiID!A:A,1,FALSE)),1,0)</f>
        <v>0</v>
      </c>
    </row>
    <row r="29" spans="1:17" ht="14.25" hidden="1"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1025</v>
      </c>
      <c r="K29" s="187" t="s">
        <v>116</v>
      </c>
      <c r="L29" s="195"/>
      <c r="M29" s="195"/>
      <c r="N29" s="195"/>
      <c r="O29" s="199"/>
      <c r="P29" s="188"/>
      <c r="Q29" s="174">
        <f>IF(ISNUMBER(VLOOKUP(A29,NotghiID!A:A,1,FALSE)),1,0)</f>
        <v>0</v>
      </c>
    </row>
    <row r="30" spans="1:17" ht="14.25" hidden="1"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1025</v>
      </c>
      <c r="K30" s="187" t="s">
        <v>116</v>
      </c>
      <c r="L30" s="195"/>
      <c r="M30" s="195"/>
      <c r="N30" s="195"/>
      <c r="O30" s="199"/>
      <c r="P30" s="188"/>
      <c r="Q30" s="174">
        <f>IF(ISNUMBER(VLOOKUP(A30,NotghiID!A:A,1,FALSE)),1,0)</f>
        <v>0</v>
      </c>
    </row>
    <row r="31" spans="1:17" ht="14.25" hidden="1"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1025</v>
      </c>
      <c r="K31" s="187" t="s">
        <v>116</v>
      </c>
      <c r="L31" s="195"/>
      <c r="M31" s="195"/>
      <c r="N31" s="195"/>
      <c r="O31" s="199"/>
      <c r="P31" s="188"/>
      <c r="Q31" s="174">
        <f>IF(ISNUMBER(VLOOKUP(A31,NotghiID!A:A,1,FALSE)),1,0)</f>
        <v>0</v>
      </c>
    </row>
    <row r="32" spans="1:17" ht="14.25" hidden="1"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1025</v>
      </c>
      <c r="K32" s="187" t="s">
        <v>116</v>
      </c>
      <c r="L32" s="195"/>
      <c r="M32" s="195"/>
      <c r="N32" s="195"/>
      <c r="O32" s="199"/>
      <c r="P32" s="188"/>
      <c r="Q32" s="174">
        <f>IF(ISNUMBER(VLOOKUP(A32,NotghiID!A:A,1,FALSE)),1,0)</f>
        <v>0</v>
      </c>
    </row>
    <row r="33" spans="1:17" ht="14.25" hidden="1"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1025</v>
      </c>
      <c r="K33" s="187" t="s">
        <v>116</v>
      </c>
      <c r="L33" s="195"/>
      <c r="M33" s="195"/>
      <c r="N33" s="195"/>
      <c r="O33" s="199"/>
      <c r="P33" s="188"/>
      <c r="Q33" s="174">
        <f>IF(ISNUMBER(VLOOKUP(A33,NotghiID!A:A,1,FALSE)),1,0)</f>
        <v>0</v>
      </c>
    </row>
    <row r="34" spans="1:17" ht="14.25" hidden="1"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hidden="1"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1025</v>
      </c>
      <c r="K35" s="187" t="s">
        <v>116</v>
      </c>
      <c r="L35" s="195"/>
      <c r="M35" s="195"/>
      <c r="N35" s="195"/>
      <c r="O35" s="199"/>
      <c r="P35" s="188"/>
      <c r="Q35" s="174">
        <f>IF(ISNUMBER(VLOOKUP(A35,NotghiID!A:A,1,FALSE)),1,0)</f>
        <v>0</v>
      </c>
    </row>
    <row r="36" spans="1:17" ht="14.25" hidden="1"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1025</v>
      </c>
      <c r="K36" s="187" t="s">
        <v>116</v>
      </c>
      <c r="L36" s="195"/>
      <c r="M36" s="195"/>
      <c r="N36" s="195"/>
      <c r="O36" s="199"/>
      <c r="P36" s="188"/>
      <c r="Q36" s="174">
        <f>IF(ISNUMBER(VLOOKUP(A36,NotghiID!A:A,1,FALSE)),1,0)</f>
        <v>0</v>
      </c>
    </row>
    <row r="37" spans="1:17" ht="14.25" hidden="1"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1025</v>
      </c>
      <c r="K37" s="187" t="s">
        <v>116</v>
      </c>
      <c r="L37" s="195"/>
      <c r="M37" s="195"/>
      <c r="N37" s="195"/>
      <c r="O37" s="199"/>
      <c r="P37" s="188"/>
      <c r="Q37" s="174">
        <f>IF(ISNUMBER(VLOOKUP(A37,NotghiID!A:A,1,FALSE)),1,0)</f>
        <v>0</v>
      </c>
    </row>
    <row r="38" spans="1:17" ht="14.25" hidden="1"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1025</v>
      </c>
      <c r="K38" s="187" t="s">
        <v>116</v>
      </c>
      <c r="L38" s="195"/>
      <c r="M38" s="195"/>
      <c r="N38" s="195"/>
      <c r="O38" s="199"/>
      <c r="P38" s="188"/>
      <c r="Q38" s="174">
        <f>IF(ISNUMBER(VLOOKUP(A38,NotghiID!A:A,1,FALSE)),1,0)</f>
        <v>0</v>
      </c>
    </row>
    <row r="39" spans="1:17" ht="14.25" hidden="1"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1025</v>
      </c>
      <c r="K39" s="187" t="s">
        <v>116</v>
      </c>
      <c r="L39" s="195"/>
      <c r="M39" s="195"/>
      <c r="N39" s="195"/>
      <c r="O39" s="199"/>
      <c r="P39" s="188"/>
      <c r="Q39" s="174">
        <f>IF(ISNUMBER(VLOOKUP(A39,NotghiID!A:A,1,FALSE)),1,0)</f>
        <v>0</v>
      </c>
    </row>
    <row r="40" spans="1:17" ht="14.25" hidden="1"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1025</v>
      </c>
      <c r="K40" s="187" t="s">
        <v>116</v>
      </c>
      <c r="L40" s="195"/>
      <c r="M40" s="195"/>
      <c r="N40" s="195"/>
      <c r="O40" s="199"/>
      <c r="P40" s="188"/>
      <c r="Q40" s="174">
        <f>IF(ISNUMBER(VLOOKUP(A40,NotghiID!A:A,1,FALSE)),1,0)</f>
        <v>0</v>
      </c>
    </row>
    <row r="41" spans="1:17" ht="14.25" hidden="1"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1025</v>
      </c>
      <c r="K41" s="187" t="s">
        <v>116</v>
      </c>
      <c r="L41" s="195"/>
      <c r="M41" s="195"/>
      <c r="N41" s="195"/>
      <c r="O41" s="199"/>
      <c r="P41" s="188"/>
      <c r="Q41" s="174">
        <f>IF(ISNUMBER(VLOOKUP(A41,NotghiID!A:A,1,FALSE)),1,0)</f>
        <v>0</v>
      </c>
    </row>
    <row r="42" spans="1:17" ht="14.25" hidden="1"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1025</v>
      </c>
      <c r="K42" s="187" t="s">
        <v>116</v>
      </c>
      <c r="L42" s="195"/>
      <c r="M42" s="195"/>
      <c r="N42" s="195"/>
      <c r="O42" s="199"/>
      <c r="P42" s="188"/>
      <c r="Q42" s="174">
        <f>IF(ISNUMBER(VLOOKUP(A42,NotghiID!A:A,1,FALSE)),1,0)</f>
        <v>0</v>
      </c>
    </row>
    <row r="43" spans="1:17" ht="14.25" hidden="1"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1025</v>
      </c>
      <c r="K43" s="187" t="s">
        <v>116</v>
      </c>
      <c r="L43" s="195"/>
      <c r="M43" s="195"/>
      <c r="N43" s="195"/>
      <c r="O43" s="199"/>
      <c r="P43" s="188"/>
      <c r="Q43" s="174">
        <f>IF(ISNUMBER(VLOOKUP(A43,NotghiID!A:A,1,FALSE)),1,0)</f>
        <v>0</v>
      </c>
    </row>
    <row r="44" spans="1:17" ht="14.25" hidden="1"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hidden="1"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hidden="1"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hidden="1"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hidden="1"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1025</v>
      </c>
      <c r="K48" s="187" t="s">
        <v>116</v>
      </c>
      <c r="L48" s="195"/>
      <c r="M48" s="195"/>
      <c r="N48" s="195"/>
      <c r="O48" s="199"/>
      <c r="P48" s="188"/>
      <c r="Q48" s="174">
        <f>IF(ISNUMBER(VLOOKUP(A48,NotghiID!A:A,1,FALSE)),1,0)</f>
        <v>0</v>
      </c>
    </row>
    <row r="49" spans="1:17" ht="14.25" hidden="1"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1025</v>
      </c>
      <c r="K49" s="187" t="s">
        <v>116</v>
      </c>
      <c r="L49" s="195"/>
      <c r="M49" s="195"/>
      <c r="N49" s="195"/>
      <c r="O49" s="199"/>
      <c r="P49" s="188"/>
      <c r="Q49" s="174">
        <f>IF(ISNUMBER(VLOOKUP(A49,NotghiID!A:A,1,FALSE)),1,0)</f>
        <v>0</v>
      </c>
    </row>
    <row r="50" spans="1:17" ht="14.25" hidden="1"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1025</v>
      </c>
      <c r="K50" s="187" t="s">
        <v>116</v>
      </c>
      <c r="L50" s="195"/>
      <c r="M50" s="195"/>
      <c r="N50" s="195"/>
      <c r="O50" s="199"/>
      <c r="P50" s="188"/>
      <c r="Q50" s="174">
        <f>IF(ISNUMBER(VLOOKUP(A50,NotghiID!A:A,1,FALSE)),1,0)</f>
        <v>0</v>
      </c>
    </row>
    <row r="51" spans="1:17" ht="14.25" hidden="1"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1025</v>
      </c>
      <c r="K51" s="187" t="s">
        <v>116</v>
      </c>
      <c r="L51" s="195"/>
      <c r="M51" s="195"/>
      <c r="N51" s="195"/>
      <c r="O51" s="199"/>
      <c r="P51" s="188"/>
      <c r="Q51" s="174">
        <f>IF(ISNUMBER(VLOOKUP(A51,NotghiID!A:A,1,FALSE)),1,0)</f>
        <v>0</v>
      </c>
    </row>
    <row r="52" spans="1:17" ht="14.25" hidden="1"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1025</v>
      </c>
      <c r="K52" s="187" t="s">
        <v>116</v>
      </c>
      <c r="L52" s="195"/>
      <c r="M52" s="195"/>
      <c r="N52" s="195"/>
      <c r="O52" s="199"/>
      <c r="P52" s="188"/>
      <c r="Q52" s="174">
        <f>IF(ISNUMBER(VLOOKUP(A52,NotghiID!A:A,1,FALSE)),1,0)</f>
        <v>0</v>
      </c>
    </row>
    <row r="53" spans="1:17" ht="14.25" hidden="1"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1025</v>
      </c>
      <c r="K53" s="187" t="s">
        <v>116</v>
      </c>
      <c r="L53" s="195"/>
      <c r="M53" s="195"/>
      <c r="N53" s="195"/>
      <c r="O53" s="199"/>
      <c r="P53" s="188"/>
      <c r="Q53" s="174">
        <f>IF(ISNUMBER(VLOOKUP(A53,NotghiID!A:A,1,FALSE)),1,0)</f>
        <v>0</v>
      </c>
    </row>
    <row r="54" spans="1:17" ht="14.25" hidden="1"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1025</v>
      </c>
      <c r="K54" s="187" t="s">
        <v>116</v>
      </c>
      <c r="L54" s="195"/>
      <c r="M54" s="195"/>
      <c r="N54" s="195"/>
      <c r="O54" s="199"/>
      <c r="P54" s="188"/>
      <c r="Q54" s="174">
        <f>IF(ISNUMBER(VLOOKUP(A54,NotghiID!A:A,1,FALSE)),1,0)</f>
        <v>0</v>
      </c>
    </row>
    <row r="55" spans="1:17" ht="14.25" hidden="1"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1025</v>
      </c>
      <c r="K55" s="187" t="s">
        <v>116</v>
      </c>
      <c r="L55" s="195"/>
      <c r="M55" s="195"/>
      <c r="N55" s="195"/>
      <c r="O55" s="199"/>
      <c r="P55" s="188"/>
      <c r="Q55" s="174">
        <f>IF(ISNUMBER(VLOOKUP(A55,NotghiID!A:A,1,FALSE)),1,0)</f>
        <v>0</v>
      </c>
    </row>
    <row r="56" spans="1:17" ht="14.25" hidden="1"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1025</v>
      </c>
      <c r="K56" s="187" t="s">
        <v>116</v>
      </c>
      <c r="L56" s="195"/>
      <c r="M56" s="195"/>
      <c r="N56" s="195"/>
      <c r="O56" s="199"/>
      <c r="P56" s="188"/>
      <c r="Q56" s="174">
        <f>IF(ISNUMBER(VLOOKUP(A56,NotghiID!A:A,1,FALSE)),1,0)</f>
        <v>0</v>
      </c>
    </row>
    <row r="57" spans="1:17" ht="14.25" hidden="1"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1025</v>
      </c>
      <c r="K57" s="187" t="s">
        <v>116</v>
      </c>
      <c r="L57" s="195"/>
      <c r="M57" s="195"/>
      <c r="N57" s="195"/>
      <c r="O57" s="199"/>
      <c r="P57" s="188"/>
      <c r="Q57" s="174">
        <f>IF(ISNUMBER(VLOOKUP(A57,NotghiID!A:A,1,FALSE)),1,0)</f>
        <v>0</v>
      </c>
    </row>
    <row r="58" spans="1:17" ht="14.25" hidden="1"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1025</v>
      </c>
      <c r="K58" s="187" t="s">
        <v>116</v>
      </c>
      <c r="L58" s="195"/>
      <c r="M58" s="195"/>
      <c r="N58" s="195"/>
      <c r="O58" s="199"/>
      <c r="P58" s="188"/>
      <c r="Q58" s="174">
        <f>IF(ISNUMBER(VLOOKUP(A58,NotghiID!A:A,1,FALSE)),1,0)</f>
        <v>0</v>
      </c>
    </row>
    <row r="59" spans="1:17" ht="14.25" hidden="1"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1025</v>
      </c>
      <c r="K59" s="187" t="s">
        <v>116</v>
      </c>
      <c r="L59" s="195"/>
      <c r="M59" s="195"/>
      <c r="N59" s="195"/>
      <c r="O59" s="199"/>
      <c r="P59" s="188"/>
      <c r="Q59" s="174">
        <f>IF(ISNUMBER(VLOOKUP(A59,NotghiID!A:A,1,FALSE)),1,0)</f>
        <v>0</v>
      </c>
    </row>
    <row r="60" spans="1:17" ht="14.25" hidden="1"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hidden="1"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1025</v>
      </c>
      <c r="K61" s="187" t="s">
        <v>116</v>
      </c>
      <c r="L61" s="195"/>
      <c r="M61" s="195"/>
      <c r="N61" s="195"/>
      <c r="O61" s="199"/>
      <c r="P61" s="188"/>
      <c r="Q61" s="174">
        <f>IF(ISNUMBER(VLOOKUP(A61,NotghiID!A:A,1,FALSE)),1,0)</f>
        <v>0</v>
      </c>
    </row>
    <row r="62" spans="1:17" ht="14.25" hidden="1"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1025</v>
      </c>
      <c r="K62" s="187" t="s">
        <v>116</v>
      </c>
      <c r="L62" s="195"/>
      <c r="M62" s="195"/>
      <c r="N62" s="195"/>
      <c r="O62" s="199"/>
      <c r="P62" s="188"/>
      <c r="Q62" s="174">
        <f>IF(ISNUMBER(VLOOKUP(A62,NotghiID!A:A,1,FALSE)),1,0)</f>
        <v>0</v>
      </c>
    </row>
    <row r="63" spans="1:17" ht="14.25" hidden="1"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1025</v>
      </c>
      <c r="K63" s="187" t="s">
        <v>116</v>
      </c>
      <c r="L63" s="195"/>
      <c r="M63" s="195"/>
      <c r="N63" s="195"/>
      <c r="O63" s="199"/>
      <c r="P63" s="188"/>
      <c r="Q63" s="174">
        <f>IF(ISNUMBER(VLOOKUP(A63,NotghiID!A:A,1,FALSE)),1,0)</f>
        <v>0</v>
      </c>
    </row>
    <row r="64" spans="1:17" ht="14.25" hidden="1"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1025</v>
      </c>
      <c r="K64" s="187" t="s">
        <v>116</v>
      </c>
      <c r="L64" s="195"/>
      <c r="M64" s="195"/>
      <c r="N64" s="195"/>
      <c r="O64" s="199"/>
      <c r="P64" s="188"/>
      <c r="Q64" s="174">
        <f>IF(ISNUMBER(VLOOKUP(A64,NotghiID!A:A,1,FALSE)),1,0)</f>
        <v>0</v>
      </c>
    </row>
    <row r="65" spans="1:17" ht="14.25" hidden="1"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1025</v>
      </c>
      <c r="K65" s="187" t="s">
        <v>116</v>
      </c>
      <c r="L65" s="195"/>
      <c r="M65" s="195"/>
      <c r="N65" s="195"/>
      <c r="O65" s="199"/>
      <c r="P65" s="188"/>
      <c r="Q65" s="174">
        <f>IF(ISNUMBER(VLOOKUP(A65,NotghiID!A:A,1,FALSE)),1,0)</f>
        <v>0</v>
      </c>
    </row>
    <row r="66" spans="1:17" ht="14.25" hidden="1"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1025</v>
      </c>
      <c r="K66" s="187" t="s">
        <v>116</v>
      </c>
      <c r="L66" s="195"/>
      <c r="M66" s="195"/>
      <c r="N66" s="195"/>
      <c r="O66" s="199"/>
      <c r="P66" s="188"/>
      <c r="Q66" s="174">
        <f>IF(ISNUMBER(VLOOKUP(A66,NotghiID!A:A,1,FALSE)),1,0)</f>
        <v>0</v>
      </c>
    </row>
    <row r="67" spans="1:17" ht="14.25" hidden="1"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1025</v>
      </c>
      <c r="K67" s="187" t="s">
        <v>116</v>
      </c>
      <c r="L67" s="195"/>
      <c r="M67" s="195"/>
      <c r="N67" s="195"/>
      <c r="O67" s="199"/>
      <c r="P67" s="188"/>
      <c r="Q67" s="174">
        <f>IF(ISNUMBER(VLOOKUP(A67,NotghiID!A:A,1,FALSE)),1,0)</f>
        <v>0</v>
      </c>
    </row>
    <row r="68" spans="1:17" ht="14.25" hidden="1"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1025</v>
      </c>
      <c r="K68" s="187" t="s">
        <v>116</v>
      </c>
      <c r="L68" s="195"/>
      <c r="M68" s="195"/>
      <c r="N68" s="195"/>
      <c r="O68" s="199"/>
      <c r="P68" s="188"/>
      <c r="Q68" s="174">
        <f>IF(ISNUMBER(VLOOKUP(A68,NotghiID!A:A,1,FALSE)),1,0)</f>
        <v>0</v>
      </c>
    </row>
    <row r="69" spans="1:17" ht="14.25" hidden="1"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1025</v>
      </c>
      <c r="K69" s="187" t="s">
        <v>116</v>
      </c>
      <c r="L69" s="195"/>
      <c r="M69" s="195"/>
      <c r="N69" s="195"/>
      <c r="O69" s="199"/>
      <c r="P69" s="188"/>
      <c r="Q69" s="174">
        <f>IF(ISNUMBER(VLOOKUP(A69,NotghiID!A:A,1,FALSE)),1,0)</f>
        <v>0</v>
      </c>
    </row>
    <row r="70" spans="1:17" ht="14.25" hidden="1"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1025</v>
      </c>
      <c r="K70" s="187" t="s">
        <v>116</v>
      </c>
      <c r="L70" s="195"/>
      <c r="M70" s="195"/>
      <c r="N70" s="195"/>
      <c r="O70" s="199"/>
      <c r="P70" s="188"/>
      <c r="Q70" s="174">
        <f>IF(ISNUMBER(VLOOKUP(A70,NotghiID!A:A,1,FALSE)),1,0)</f>
        <v>0</v>
      </c>
    </row>
    <row r="71" spans="1:17" ht="14.25" hidden="1"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1025</v>
      </c>
      <c r="K71" s="187" t="s">
        <v>116</v>
      </c>
      <c r="L71" s="195"/>
      <c r="M71" s="195"/>
      <c r="N71" s="195"/>
      <c r="O71" s="199"/>
      <c r="P71" s="188"/>
      <c r="Q71" s="174">
        <f>IF(ISNUMBER(VLOOKUP(A71,NotghiID!A:A,1,FALSE)),1,0)</f>
        <v>0</v>
      </c>
    </row>
    <row r="72" spans="1:17" ht="14.25" hidden="1"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1025</v>
      </c>
      <c r="K72" s="187" t="s">
        <v>116</v>
      </c>
      <c r="L72" s="195"/>
      <c r="M72" s="195"/>
      <c r="N72" s="195"/>
      <c r="O72" s="199"/>
      <c r="P72" s="188"/>
      <c r="Q72" s="174">
        <f>IF(ISNUMBER(VLOOKUP(A72,NotghiID!A:A,1,FALSE)),1,0)</f>
        <v>0</v>
      </c>
    </row>
    <row r="73" spans="1:17" ht="14.25" hidden="1"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1025</v>
      </c>
      <c r="K73" s="187" t="s">
        <v>116</v>
      </c>
      <c r="L73" s="195"/>
      <c r="M73" s="195"/>
      <c r="N73" s="195"/>
      <c r="O73" s="199"/>
      <c r="P73" s="188"/>
      <c r="Q73" s="174">
        <f>IF(ISNUMBER(VLOOKUP(A73,NotghiID!A:A,1,FALSE)),1,0)</f>
        <v>0</v>
      </c>
    </row>
    <row r="74" spans="1:17" ht="14.25" hidden="1"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1025</v>
      </c>
      <c r="K74" s="187" t="s">
        <v>116</v>
      </c>
      <c r="L74" s="195"/>
      <c r="M74" s="195"/>
      <c r="N74" s="195"/>
      <c r="O74" s="199"/>
      <c r="P74" s="188"/>
      <c r="Q74" s="174">
        <f>IF(ISNUMBER(VLOOKUP(A74,NotghiID!A:A,1,FALSE)),1,0)</f>
        <v>0</v>
      </c>
    </row>
    <row r="75" spans="1:17" ht="14.25" hidden="1"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1025</v>
      </c>
      <c r="K75" s="187" t="s">
        <v>116</v>
      </c>
      <c r="L75" s="195"/>
      <c r="M75" s="195"/>
      <c r="N75" s="195"/>
      <c r="O75" s="199"/>
      <c r="P75" s="188"/>
      <c r="Q75" s="174">
        <f>IF(ISNUMBER(VLOOKUP(A75,NotghiID!A:A,1,FALSE)),1,0)</f>
        <v>0</v>
      </c>
    </row>
    <row r="76" spans="1:17" ht="14.25" hidden="1"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1025</v>
      </c>
      <c r="K76" s="187" t="s">
        <v>116</v>
      </c>
      <c r="L76" s="195"/>
      <c r="M76" s="195"/>
      <c r="N76" s="195"/>
      <c r="O76" s="199"/>
      <c r="P76" s="188"/>
      <c r="Q76" s="174">
        <f>IF(ISNUMBER(VLOOKUP(A76,NotghiID!A:A,1,FALSE)),1,0)</f>
        <v>0</v>
      </c>
    </row>
    <row r="77" spans="1:17" ht="14.25" hidden="1"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1025</v>
      </c>
      <c r="K77" s="187" t="s">
        <v>116</v>
      </c>
      <c r="L77" s="195"/>
      <c r="M77" s="195"/>
      <c r="N77" s="195"/>
      <c r="O77" s="199"/>
      <c r="P77" s="188"/>
      <c r="Q77" s="174">
        <f>IF(ISNUMBER(VLOOKUP(A77,NotghiID!A:A,1,FALSE)),1,0)</f>
        <v>0</v>
      </c>
    </row>
    <row r="78" spans="1:17" ht="14.25" hidden="1"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1025</v>
      </c>
      <c r="K78" s="187" t="s">
        <v>116</v>
      </c>
      <c r="L78" s="195"/>
      <c r="M78" s="195"/>
      <c r="N78" s="195"/>
      <c r="O78" s="199"/>
      <c r="P78" s="188"/>
      <c r="Q78" s="174">
        <f>IF(ISNUMBER(VLOOKUP(A78,NotghiID!A:A,1,FALSE)),1,0)</f>
        <v>0</v>
      </c>
    </row>
    <row r="79" spans="1:17" ht="14.25" hidden="1"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1025</v>
      </c>
      <c r="K79" s="187" t="s">
        <v>116</v>
      </c>
      <c r="L79" s="195"/>
      <c r="M79" s="195"/>
      <c r="N79" s="195"/>
      <c r="O79" s="199"/>
      <c r="P79" s="188"/>
      <c r="Q79" s="174">
        <f>IF(ISNUMBER(VLOOKUP(A79,NotghiID!A:A,1,FALSE)),1,0)</f>
        <v>0</v>
      </c>
    </row>
    <row r="80" spans="1:17" ht="14.25" hidden="1"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1025</v>
      </c>
      <c r="K80" s="187" t="s">
        <v>116</v>
      </c>
      <c r="L80" s="195"/>
      <c r="M80" s="195"/>
      <c r="N80" s="195"/>
      <c r="O80" s="199"/>
      <c r="P80" s="188"/>
      <c r="Q80" s="174">
        <f>IF(ISNUMBER(VLOOKUP(A80,NotghiID!A:A,1,FALSE)),1,0)</f>
        <v>0</v>
      </c>
    </row>
    <row r="81" spans="1:17" ht="14.25" hidden="1"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1025</v>
      </c>
      <c r="K81" s="187" t="s">
        <v>116</v>
      </c>
      <c r="L81" s="195"/>
      <c r="M81" s="195"/>
      <c r="N81" s="195"/>
      <c r="O81" s="199"/>
      <c r="P81" s="188"/>
      <c r="Q81" s="174">
        <f>IF(ISNUMBER(VLOOKUP(A81,NotghiID!A:A,1,FALSE)),1,0)</f>
        <v>0</v>
      </c>
    </row>
    <row r="82" spans="1:17" ht="14.25" hidden="1"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1025</v>
      </c>
      <c r="K82" s="187" t="s">
        <v>116</v>
      </c>
      <c r="L82" s="195"/>
      <c r="M82" s="195"/>
      <c r="N82" s="195"/>
      <c r="O82" s="199"/>
      <c r="P82" s="188"/>
      <c r="Q82" s="174">
        <f>IF(ISNUMBER(VLOOKUP(A82,NotghiID!A:A,1,FALSE)),1,0)</f>
        <v>0</v>
      </c>
    </row>
    <row r="83" spans="1:17" ht="14.25" hidden="1"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1025</v>
      </c>
      <c r="K83" s="187" t="s">
        <v>116</v>
      </c>
      <c r="L83" s="195"/>
      <c r="M83" s="195"/>
      <c r="N83" s="195"/>
      <c r="O83" s="199"/>
      <c r="P83" s="188"/>
      <c r="Q83" s="174">
        <f>IF(ISNUMBER(VLOOKUP(A83,NotghiID!A:A,1,FALSE)),1,0)</f>
        <v>0</v>
      </c>
    </row>
    <row r="84" spans="1:17" ht="14.25" hidden="1"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1025</v>
      </c>
      <c r="K84" s="187" t="s">
        <v>116</v>
      </c>
      <c r="L84" s="195"/>
      <c r="M84" s="195"/>
      <c r="N84" s="195"/>
      <c r="O84" s="199"/>
      <c r="P84" s="188"/>
      <c r="Q84" s="174">
        <f>IF(ISNUMBER(VLOOKUP(A84,NotghiID!A:A,1,FALSE)),1,0)</f>
        <v>0</v>
      </c>
    </row>
    <row r="85" spans="1:17" ht="14.25" hidden="1"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1025</v>
      </c>
      <c r="K85" s="187" t="s">
        <v>116</v>
      </c>
      <c r="L85" s="195"/>
      <c r="M85" s="195"/>
      <c r="N85" s="195"/>
      <c r="O85" s="199"/>
      <c r="P85" s="188"/>
      <c r="Q85" s="174">
        <f>IF(ISNUMBER(VLOOKUP(A85,NotghiID!A:A,1,FALSE)),1,0)</f>
        <v>0</v>
      </c>
    </row>
    <row r="86" spans="1:17" ht="14.25" hidden="1"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1025</v>
      </c>
      <c r="K86" s="187" t="s">
        <v>116</v>
      </c>
      <c r="L86" s="195"/>
      <c r="M86" s="195"/>
      <c r="N86" s="195"/>
      <c r="O86" s="199"/>
      <c r="P86" s="188"/>
      <c r="Q86" s="174">
        <f>IF(ISNUMBER(VLOOKUP(A86,NotghiID!A:A,1,FALSE)),1,0)</f>
        <v>0</v>
      </c>
    </row>
    <row r="87" spans="1:17" ht="14.25" hidden="1"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1025</v>
      </c>
      <c r="K87" s="187" t="s">
        <v>116</v>
      </c>
      <c r="L87" s="195"/>
      <c r="M87" s="195"/>
      <c r="N87" s="195"/>
      <c r="O87" s="199"/>
      <c r="P87" s="188"/>
      <c r="Q87" s="174">
        <f>IF(ISNUMBER(VLOOKUP(A87,NotghiID!A:A,1,FALSE)),1,0)</f>
        <v>0</v>
      </c>
    </row>
    <row r="88" spans="1:17" ht="14.25" hidden="1"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1025</v>
      </c>
      <c r="K88" s="187" t="s">
        <v>116</v>
      </c>
      <c r="L88" s="195"/>
      <c r="M88" s="195"/>
      <c r="N88" s="195"/>
      <c r="O88" s="199"/>
      <c r="P88" s="188"/>
      <c r="Q88" s="174">
        <f>IF(ISNUMBER(VLOOKUP(A88,NotghiID!A:A,1,FALSE)),1,0)</f>
        <v>0</v>
      </c>
    </row>
    <row r="89" spans="1:17" ht="14.25" hidden="1"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1025</v>
      </c>
      <c r="K89" s="187" t="s">
        <v>116</v>
      </c>
      <c r="L89" s="195"/>
      <c r="M89" s="195"/>
      <c r="N89" s="195"/>
      <c r="O89" s="199"/>
      <c r="P89" s="188"/>
      <c r="Q89" s="174">
        <f>IF(ISNUMBER(VLOOKUP(A89,NotghiID!A:A,1,FALSE)),1,0)</f>
        <v>0</v>
      </c>
    </row>
    <row r="90" spans="1:17" ht="14.25" hidden="1"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1025</v>
      </c>
      <c r="K90" s="187" t="s">
        <v>116</v>
      </c>
      <c r="L90" s="195"/>
      <c r="M90" s="195"/>
      <c r="N90" s="195"/>
      <c r="O90" s="199"/>
      <c r="P90" s="188"/>
      <c r="Q90" s="174">
        <f>IF(ISNUMBER(VLOOKUP(A90,NotghiID!A:A,1,FALSE)),1,0)</f>
        <v>0</v>
      </c>
    </row>
    <row r="91" spans="1:17" ht="14.25" hidden="1"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1025</v>
      </c>
      <c r="K91" s="187" t="s">
        <v>116</v>
      </c>
      <c r="L91" s="195"/>
      <c r="M91" s="195"/>
      <c r="N91" s="195"/>
      <c r="O91" s="199"/>
      <c r="P91" s="188"/>
      <c r="Q91" s="174">
        <f>IF(ISNUMBER(VLOOKUP(A91,NotghiID!A:A,1,FALSE)),1,0)</f>
        <v>0</v>
      </c>
    </row>
    <row r="92" spans="1:17" ht="14.25" hidden="1"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1025</v>
      </c>
      <c r="K92" s="187" t="s">
        <v>116</v>
      </c>
      <c r="L92" s="195"/>
      <c r="M92" s="195"/>
      <c r="N92" s="195"/>
      <c r="O92" s="199"/>
      <c r="P92" s="188"/>
      <c r="Q92" s="174">
        <f>IF(ISNUMBER(VLOOKUP(A92,NotghiID!A:A,1,FALSE)),1,0)</f>
        <v>0</v>
      </c>
    </row>
    <row r="93" spans="1:17" ht="14.25" hidden="1"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1025</v>
      </c>
      <c r="K93" s="187" t="s">
        <v>116</v>
      </c>
      <c r="L93" s="195"/>
      <c r="M93" s="195"/>
      <c r="N93" s="195"/>
      <c r="O93" s="199"/>
      <c r="P93" s="188"/>
      <c r="Q93" s="174">
        <f>IF(ISNUMBER(VLOOKUP(A93,NotghiID!A:A,1,FALSE)),1,0)</f>
        <v>0</v>
      </c>
    </row>
    <row r="94" spans="1:17" ht="14.25" hidden="1"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1025</v>
      </c>
      <c r="K94" s="187" t="s">
        <v>116</v>
      </c>
      <c r="L94" s="195"/>
      <c r="M94" s="195"/>
      <c r="N94" s="195"/>
      <c r="O94" s="199"/>
      <c r="P94" s="188"/>
      <c r="Q94" s="174">
        <f>IF(ISNUMBER(VLOOKUP(A94,NotghiID!A:A,1,FALSE)),1,0)</f>
        <v>0</v>
      </c>
    </row>
    <row r="95" spans="1:17" ht="14.25" hidden="1"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1025</v>
      </c>
      <c r="K95" s="187" t="s">
        <v>116</v>
      </c>
      <c r="L95" s="195"/>
      <c r="M95" s="195"/>
      <c r="N95" s="195"/>
      <c r="O95" s="199"/>
      <c r="P95" s="188"/>
      <c r="Q95" s="174">
        <f>IF(ISNUMBER(VLOOKUP(A95,NotghiID!A:A,1,FALSE)),1,0)</f>
        <v>0</v>
      </c>
    </row>
    <row r="96" spans="1:17" ht="14.25" hidden="1"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1025</v>
      </c>
      <c r="K96" s="187" t="s">
        <v>116</v>
      </c>
      <c r="L96" s="195"/>
      <c r="M96" s="195"/>
      <c r="N96" s="195"/>
      <c r="O96" s="199"/>
      <c r="P96" s="188"/>
      <c r="Q96" s="174">
        <f>IF(ISNUMBER(VLOOKUP(A96,NotghiID!A:A,1,FALSE)),1,0)</f>
        <v>0</v>
      </c>
    </row>
    <row r="97" spans="1:17" ht="14.25" hidden="1"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1025</v>
      </c>
      <c r="K97" s="187" t="s">
        <v>116</v>
      </c>
      <c r="L97" s="195"/>
      <c r="M97" s="195"/>
      <c r="N97" s="195"/>
      <c r="O97" s="199"/>
      <c r="P97" s="188"/>
      <c r="Q97" s="174">
        <f>IF(ISNUMBER(VLOOKUP(A97,NotghiID!A:A,1,FALSE)),1,0)</f>
        <v>0</v>
      </c>
    </row>
    <row r="98" spans="1:17" ht="14.25" hidden="1"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1025</v>
      </c>
      <c r="K98" s="187" t="s">
        <v>116</v>
      </c>
      <c r="L98" s="195"/>
      <c r="M98" s="195"/>
      <c r="N98" s="195"/>
      <c r="O98" s="199"/>
      <c r="P98" s="188"/>
      <c r="Q98" s="174">
        <f>IF(ISNUMBER(VLOOKUP(A98,NotghiID!A:A,1,FALSE)),1,0)</f>
        <v>0</v>
      </c>
    </row>
    <row r="99" spans="1:17" ht="14.25" hidden="1"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1025</v>
      </c>
      <c r="K99" s="187" t="s">
        <v>116</v>
      </c>
      <c r="L99" s="195"/>
      <c r="M99" s="195"/>
      <c r="N99" s="195"/>
      <c r="O99" s="199"/>
      <c r="P99" s="188"/>
      <c r="Q99" s="174">
        <f>IF(ISNUMBER(VLOOKUP(A99,NotghiID!A:A,1,FALSE)),1,0)</f>
        <v>0</v>
      </c>
    </row>
    <row r="100" spans="1:17" ht="14.25" hidden="1"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1025</v>
      </c>
      <c r="K100" s="187" t="s">
        <v>116</v>
      </c>
      <c r="L100" s="195"/>
      <c r="M100" s="195"/>
      <c r="N100" s="195"/>
      <c r="O100" s="199"/>
      <c r="P100" s="188"/>
      <c r="Q100" s="174">
        <f>IF(ISNUMBER(VLOOKUP(A100,NotghiID!A:A,1,FALSE)),1,0)</f>
        <v>0</v>
      </c>
    </row>
    <row r="101" spans="1:17" ht="14.25" hidden="1"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1025</v>
      </c>
      <c r="K101" s="187" t="s">
        <v>116</v>
      </c>
      <c r="L101" s="195"/>
      <c r="M101" s="195"/>
      <c r="N101" s="195"/>
      <c r="O101" s="199"/>
      <c r="P101" s="188"/>
      <c r="Q101" s="174">
        <f>IF(ISNUMBER(VLOOKUP(A101,NotghiID!A:A,1,FALSE)),1,0)</f>
        <v>0</v>
      </c>
    </row>
    <row r="102" spans="1:17" ht="14.25" hidden="1"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1025</v>
      </c>
      <c r="K102" s="187" t="s">
        <v>116</v>
      </c>
      <c r="L102" s="195"/>
      <c r="M102" s="195"/>
      <c r="N102" s="195"/>
      <c r="O102" s="199"/>
      <c r="P102" s="188"/>
      <c r="Q102" s="174">
        <f>IF(ISNUMBER(VLOOKUP(A102,NotghiID!A:A,1,FALSE)),1,0)</f>
        <v>0</v>
      </c>
    </row>
    <row r="103" spans="1:17" ht="14.25" hidden="1"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1025</v>
      </c>
      <c r="K103" s="187" t="s">
        <v>116</v>
      </c>
      <c r="L103" s="195"/>
      <c r="M103" s="195"/>
      <c r="N103" s="195"/>
      <c r="O103" s="199"/>
      <c r="P103" s="188"/>
      <c r="Q103" s="174">
        <f>IF(ISNUMBER(VLOOKUP(A103,NotghiID!A:A,1,FALSE)),1,0)</f>
        <v>0</v>
      </c>
    </row>
    <row r="104" spans="1:17" ht="14.25" hidden="1"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1025</v>
      </c>
      <c r="K104" s="187" t="s">
        <v>116</v>
      </c>
      <c r="L104" s="195"/>
      <c r="M104" s="195"/>
      <c r="N104" s="195"/>
      <c r="O104" s="199"/>
      <c r="P104" s="188"/>
      <c r="Q104" s="174">
        <f>IF(ISNUMBER(VLOOKUP(A104,NotghiID!A:A,1,FALSE)),1,0)</f>
        <v>0</v>
      </c>
    </row>
    <row r="105" spans="1:17" ht="14.25" hidden="1"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1025</v>
      </c>
      <c r="K105" s="187" t="s">
        <v>116</v>
      </c>
      <c r="L105" s="195"/>
      <c r="M105" s="195"/>
      <c r="N105" s="195"/>
      <c r="O105" s="199"/>
      <c r="P105" s="188"/>
      <c r="Q105" s="174">
        <f>IF(ISNUMBER(VLOOKUP(A105,NotghiID!A:A,1,FALSE)),1,0)</f>
        <v>0</v>
      </c>
    </row>
    <row r="106" spans="1:17" ht="14.25" hidden="1"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1025</v>
      </c>
      <c r="K106" s="187" t="s">
        <v>116</v>
      </c>
      <c r="L106" s="195"/>
      <c r="M106" s="195"/>
      <c r="N106" s="195"/>
      <c r="O106" s="199"/>
      <c r="P106" s="188"/>
      <c r="Q106" s="174">
        <f>IF(ISNUMBER(VLOOKUP(A106,NotghiID!A:A,1,FALSE)),1,0)</f>
        <v>0</v>
      </c>
    </row>
    <row r="107" spans="1:17" ht="14.25" hidden="1"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1025</v>
      </c>
      <c r="K107" s="187" t="s">
        <v>116</v>
      </c>
      <c r="L107" s="195"/>
      <c r="M107" s="195"/>
      <c r="N107" s="195"/>
      <c r="O107" s="199"/>
      <c r="P107" s="188"/>
      <c r="Q107" s="174">
        <f>IF(ISNUMBER(VLOOKUP(A107,NotghiID!A:A,1,FALSE)),1,0)</f>
        <v>0</v>
      </c>
    </row>
    <row r="108" spans="1:17" ht="14.25" hidden="1"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1025</v>
      </c>
      <c r="K108" s="187" t="s">
        <v>116</v>
      </c>
      <c r="L108" s="195"/>
      <c r="M108" s="195"/>
      <c r="N108" s="195"/>
      <c r="O108" s="199"/>
      <c r="P108" s="188"/>
      <c r="Q108" s="174">
        <f>IF(ISNUMBER(VLOOKUP(A108,NotghiID!A:A,1,FALSE)),1,0)</f>
        <v>0</v>
      </c>
    </row>
    <row r="109" spans="1:17" ht="14.25" hidden="1"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1025</v>
      </c>
      <c r="K109" s="187" t="s">
        <v>116</v>
      </c>
      <c r="L109" s="195"/>
      <c r="M109" s="195"/>
      <c r="N109" s="195"/>
      <c r="O109" s="199"/>
      <c r="P109" s="188"/>
      <c r="Q109" s="174">
        <f>IF(ISNUMBER(VLOOKUP(A109,NotghiID!A:A,1,FALSE)),1,0)</f>
        <v>0</v>
      </c>
    </row>
    <row r="110" spans="1:17" ht="14.25" hidden="1"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1025</v>
      </c>
      <c r="K110" s="187" t="s">
        <v>116</v>
      </c>
      <c r="L110" s="195"/>
      <c r="M110" s="195"/>
      <c r="N110" s="195"/>
      <c r="O110" s="199"/>
      <c r="P110" s="188"/>
      <c r="Q110" s="174">
        <f>IF(ISNUMBER(VLOOKUP(A110,NotghiID!A:A,1,FALSE)),1,0)</f>
        <v>0</v>
      </c>
    </row>
    <row r="111" spans="1:17" ht="14.25" hidden="1"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1025</v>
      </c>
      <c r="K111" s="187" t="s">
        <v>116</v>
      </c>
      <c r="L111" s="195"/>
      <c r="M111" s="195"/>
      <c r="N111" s="195"/>
      <c r="O111" s="199"/>
      <c r="P111" s="188"/>
      <c r="Q111" s="174">
        <f>IF(ISNUMBER(VLOOKUP(A111,NotghiID!A:A,1,FALSE)),1,0)</f>
        <v>0</v>
      </c>
    </row>
    <row r="112" spans="1:17" ht="14.25" hidden="1"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1025</v>
      </c>
      <c r="K112" s="187" t="s">
        <v>116</v>
      </c>
      <c r="L112" s="195"/>
      <c r="M112" s="195"/>
      <c r="N112" s="195"/>
      <c r="O112" s="199"/>
      <c r="P112" s="188"/>
      <c r="Q112" s="174">
        <f>IF(ISNUMBER(VLOOKUP(A112,NotghiID!A:A,1,FALSE)),1,0)</f>
        <v>0</v>
      </c>
    </row>
    <row r="113" spans="1:17" ht="14.25" hidden="1"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1025</v>
      </c>
      <c r="K113" s="187" t="s">
        <v>116</v>
      </c>
      <c r="L113" s="195"/>
      <c r="M113" s="195"/>
      <c r="N113" s="195"/>
      <c r="O113" s="199"/>
      <c r="P113" s="188"/>
      <c r="Q113" s="174">
        <f>IF(ISNUMBER(VLOOKUP(A113,NotghiID!A:A,1,FALSE)),1,0)</f>
        <v>0</v>
      </c>
    </row>
    <row r="114" spans="1:17" ht="14.25" hidden="1"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1025</v>
      </c>
      <c r="K114" s="187" t="s">
        <v>116</v>
      </c>
      <c r="L114" s="195"/>
      <c r="M114" s="195"/>
      <c r="N114" s="195"/>
      <c r="O114" s="199"/>
      <c r="P114" s="188"/>
      <c r="Q114" s="174">
        <f>IF(ISNUMBER(VLOOKUP(A114,NotghiID!A:A,1,FALSE)),1,0)</f>
        <v>0</v>
      </c>
    </row>
    <row r="115" spans="1:17" ht="14.25" hidden="1"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1025</v>
      </c>
      <c r="K115" s="187" t="s">
        <v>116</v>
      </c>
      <c r="L115" s="195"/>
      <c r="M115" s="195"/>
      <c r="N115" s="195"/>
      <c r="O115" s="199"/>
      <c r="P115" s="188"/>
      <c r="Q115" s="174">
        <f>IF(ISNUMBER(VLOOKUP(A115,NotghiID!A:A,1,FALSE)),1,0)</f>
        <v>0</v>
      </c>
    </row>
    <row r="116" spans="1:17" ht="14.25" hidden="1"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1025</v>
      </c>
      <c r="K116" s="187" t="s">
        <v>116</v>
      </c>
      <c r="L116" s="195"/>
      <c r="M116" s="195"/>
      <c r="N116" s="195"/>
      <c r="O116" s="199"/>
      <c r="P116" s="188"/>
      <c r="Q116" s="174">
        <f>IF(ISNUMBER(VLOOKUP(A116,NotghiID!A:A,1,FALSE)),1,0)</f>
        <v>0</v>
      </c>
    </row>
    <row r="117" spans="1:17" ht="14.25" hidden="1"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1025</v>
      </c>
      <c r="K117" s="187" t="s">
        <v>116</v>
      </c>
      <c r="L117" s="195"/>
      <c r="M117" s="195"/>
      <c r="N117" s="195"/>
      <c r="O117" s="199"/>
      <c r="P117" s="188"/>
      <c r="Q117" s="174">
        <f>IF(ISNUMBER(VLOOKUP(A117,NotghiID!A:A,1,FALSE)),1,0)</f>
        <v>0</v>
      </c>
    </row>
    <row r="118" spans="1:17" ht="14.25" hidden="1"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1025</v>
      </c>
      <c r="K118" s="187" t="s">
        <v>116</v>
      </c>
      <c r="L118" s="195"/>
      <c r="M118" s="195"/>
      <c r="N118" s="195"/>
      <c r="O118" s="199"/>
      <c r="P118" s="188"/>
      <c r="Q118" s="174">
        <f>IF(ISNUMBER(VLOOKUP(A118,NotghiID!A:A,1,FALSE)),1,0)</f>
        <v>0</v>
      </c>
    </row>
    <row r="119" spans="1:17" ht="14.25" hidden="1"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1025</v>
      </c>
      <c r="K119" s="187" t="s">
        <v>116</v>
      </c>
      <c r="L119" s="195"/>
      <c r="M119" s="195"/>
      <c r="N119" s="195"/>
      <c r="O119" s="199"/>
      <c r="P119" s="188"/>
      <c r="Q119" s="174">
        <f>IF(ISNUMBER(VLOOKUP(A119,NotghiID!A:A,1,FALSE)),1,0)</f>
        <v>0</v>
      </c>
    </row>
    <row r="120" spans="1:17" ht="14.25" hidden="1"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1025</v>
      </c>
      <c r="K120" s="187" t="s">
        <v>116</v>
      </c>
      <c r="L120" s="195"/>
      <c r="M120" s="195"/>
      <c r="N120" s="195"/>
      <c r="O120" s="199"/>
      <c r="P120" s="188"/>
      <c r="Q120" s="174">
        <f>IF(ISNUMBER(VLOOKUP(A120,NotghiID!A:A,1,FALSE)),1,0)</f>
        <v>0</v>
      </c>
    </row>
    <row r="121" spans="1:17" ht="14.25" hidden="1"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1025</v>
      </c>
      <c r="K121" s="187" t="s">
        <v>116</v>
      </c>
      <c r="L121" s="195"/>
      <c r="M121" s="195"/>
      <c r="N121" s="195"/>
      <c r="O121" s="199"/>
      <c r="P121" s="188"/>
      <c r="Q121" s="174">
        <f>IF(ISNUMBER(VLOOKUP(A121,NotghiID!A:A,1,FALSE)),1,0)</f>
        <v>0</v>
      </c>
    </row>
    <row r="122" spans="1:17" ht="14.25" hidden="1"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1025</v>
      </c>
      <c r="K122" s="187" t="s">
        <v>116</v>
      </c>
      <c r="L122" s="195"/>
      <c r="M122" s="195"/>
      <c r="N122" s="195"/>
      <c r="O122" s="199"/>
      <c r="P122" s="188"/>
      <c r="Q122" s="174">
        <f>IF(ISNUMBER(VLOOKUP(A122,NotghiID!A:A,1,FALSE)),1,0)</f>
        <v>0</v>
      </c>
    </row>
    <row r="123" spans="1:17" ht="14.25" hidden="1"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1025</v>
      </c>
      <c r="K123" s="187" t="s">
        <v>116</v>
      </c>
      <c r="L123" s="195"/>
      <c r="M123" s="195"/>
      <c r="N123" s="195"/>
      <c r="O123" s="199"/>
      <c r="P123" s="188"/>
      <c r="Q123" s="174">
        <f>IF(ISNUMBER(VLOOKUP(A123,NotghiID!A:A,1,FALSE)),1,0)</f>
        <v>0</v>
      </c>
    </row>
    <row r="124" spans="1:17" ht="14.25" hidden="1"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1025</v>
      </c>
      <c r="K124" s="187" t="s">
        <v>116</v>
      </c>
      <c r="L124" s="195">
        <v>1.5551459999999997</v>
      </c>
      <c r="M124" s="195" t="s">
        <v>1025</v>
      </c>
      <c r="N124" s="195" t="s">
        <v>117</v>
      </c>
      <c r="O124" s="199"/>
      <c r="P124" s="188"/>
      <c r="Q124" s="174">
        <f>IF(ISNUMBER(VLOOKUP(A124,NotghiID!A:A,1,FALSE)),1,0)</f>
        <v>0</v>
      </c>
    </row>
    <row r="125" spans="1:17" ht="14.25" hidden="1"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1025</v>
      </c>
      <c r="K125" s="187" t="s">
        <v>116</v>
      </c>
      <c r="L125" s="195">
        <v>1.2981539999999998</v>
      </c>
      <c r="M125" s="195" t="s">
        <v>1025</v>
      </c>
      <c r="N125" s="195" t="s">
        <v>117</v>
      </c>
      <c r="O125" s="199"/>
      <c r="P125" s="188"/>
      <c r="Q125" s="174">
        <f>IF(ISNUMBER(VLOOKUP(A125,NotghiID!A:A,1,FALSE)),1,0)</f>
        <v>0</v>
      </c>
    </row>
    <row r="126" spans="1:17" ht="14.25" hidden="1"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1025</v>
      </c>
      <c r="K126" s="187" t="s">
        <v>116</v>
      </c>
      <c r="L126" s="195">
        <v>1.3369920000000002</v>
      </c>
      <c r="M126" s="195" t="s">
        <v>1025</v>
      </c>
      <c r="N126" s="195" t="s">
        <v>117</v>
      </c>
      <c r="O126" s="199"/>
      <c r="P126" s="188"/>
      <c r="Q126" s="174">
        <f>IF(ISNUMBER(VLOOKUP(A126,NotghiID!A:A,1,FALSE)),1,0)</f>
        <v>0</v>
      </c>
    </row>
    <row r="127" spans="1:17" ht="14.25" hidden="1"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1025</v>
      </c>
      <c r="K127" s="187" t="s">
        <v>116</v>
      </c>
      <c r="L127" s="195">
        <v>0.40370769999999989</v>
      </c>
      <c r="M127" s="195" t="s">
        <v>1025</v>
      </c>
      <c r="N127" s="195" t="s">
        <v>117</v>
      </c>
      <c r="O127" s="199"/>
      <c r="P127" s="188"/>
      <c r="Q127" s="174">
        <f>IF(ISNUMBER(VLOOKUP(A127,NotghiID!A:A,1,FALSE)),1,0)</f>
        <v>0</v>
      </c>
    </row>
    <row r="128" spans="1:17" ht="14.25" hidden="1"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1025</v>
      </c>
      <c r="K128" s="187" t="s">
        <v>116</v>
      </c>
      <c r="L128" s="195">
        <v>0.13487900000000003</v>
      </c>
      <c r="M128" s="195" t="s">
        <v>1025</v>
      </c>
      <c r="N128" s="195" t="s">
        <v>117</v>
      </c>
      <c r="O128" s="199"/>
      <c r="P128" s="188"/>
      <c r="Q128" s="174">
        <f>IF(ISNUMBER(VLOOKUP(A128,NotghiID!A:A,1,FALSE)),1,0)</f>
        <v>0</v>
      </c>
    </row>
    <row r="129" spans="1:17" ht="14.25" hidden="1"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1025</v>
      </c>
      <c r="K129" s="187" t="s">
        <v>116</v>
      </c>
      <c r="L129" s="195">
        <v>8.3418100000000023E-2</v>
      </c>
      <c r="M129" s="195" t="s">
        <v>1025</v>
      </c>
      <c r="N129" s="195" t="s">
        <v>117</v>
      </c>
      <c r="O129" s="199"/>
      <c r="P129" s="188"/>
      <c r="Q129" s="174">
        <f>IF(ISNUMBER(VLOOKUP(A129,NotghiID!A:A,1,FALSE)),1,0)</f>
        <v>0</v>
      </c>
    </row>
    <row r="130" spans="1:17" ht="14.25" hidden="1"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1025</v>
      </c>
      <c r="K130" s="187" t="s">
        <v>116</v>
      </c>
      <c r="L130" s="195">
        <v>8.0824789999999994E-2</v>
      </c>
      <c r="M130" s="195" t="s">
        <v>1025</v>
      </c>
      <c r="N130" s="195" t="s">
        <v>117</v>
      </c>
      <c r="O130" s="199"/>
      <c r="P130" s="188"/>
      <c r="Q130" s="174">
        <f>IF(ISNUMBER(VLOOKUP(A130,NotghiID!A:A,1,FALSE)),1,0)</f>
        <v>0</v>
      </c>
    </row>
    <row r="131" spans="1:17" ht="14.25" hidden="1"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1025</v>
      </c>
      <c r="K131" s="187" t="s">
        <v>116</v>
      </c>
      <c r="L131" s="195"/>
      <c r="M131" s="195"/>
      <c r="N131" s="195"/>
      <c r="O131" s="199"/>
      <c r="P131" s="188"/>
      <c r="Q131" s="174">
        <f>IF(ISNUMBER(VLOOKUP(A131,NotghiID!A:A,1,FALSE)),1,0)</f>
        <v>0</v>
      </c>
    </row>
    <row r="132" spans="1:17" ht="14.25" hidden="1"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1025</v>
      </c>
      <c r="K132" s="187" t="s">
        <v>116</v>
      </c>
      <c r="L132" s="195"/>
      <c r="M132" s="195"/>
      <c r="N132" s="195"/>
      <c r="O132" s="199"/>
      <c r="P132" s="188"/>
      <c r="Q132" s="174">
        <f>IF(ISNUMBER(VLOOKUP(A132,NotghiID!A:A,1,FALSE)),1,0)</f>
        <v>0</v>
      </c>
    </row>
    <row r="133" spans="1:17" ht="14.25" hidden="1"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1025</v>
      </c>
      <c r="K133" s="187" t="s">
        <v>116</v>
      </c>
      <c r="L133" s="195"/>
      <c r="M133" s="195"/>
      <c r="N133" s="195"/>
      <c r="O133" s="199"/>
      <c r="P133" s="188"/>
      <c r="Q133" s="174">
        <f>IF(ISNUMBER(VLOOKUP(A133,NotghiID!A:A,1,FALSE)),1,0)</f>
        <v>0</v>
      </c>
    </row>
    <row r="134" spans="1:17" ht="14.25" hidden="1"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1025</v>
      </c>
      <c r="K134" s="187" t="s">
        <v>116</v>
      </c>
      <c r="L134" s="195"/>
      <c r="M134" s="195"/>
      <c r="N134" s="195"/>
      <c r="O134" s="199"/>
      <c r="P134" s="188"/>
      <c r="Q134" s="174">
        <f>IF(ISNUMBER(VLOOKUP(A134,NotghiID!A:A,1,FALSE)),1,0)</f>
        <v>0</v>
      </c>
    </row>
    <row r="135" spans="1:17" ht="14.25" hidden="1"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1025</v>
      </c>
      <c r="K135" s="187" t="s">
        <v>116</v>
      </c>
      <c r="L135" s="195"/>
      <c r="M135" s="195"/>
      <c r="N135" s="195"/>
      <c r="O135" s="199"/>
      <c r="P135" s="188"/>
      <c r="Q135" s="174">
        <f>IF(ISNUMBER(VLOOKUP(A135,NotghiID!A:A,1,FALSE)),1,0)</f>
        <v>0</v>
      </c>
    </row>
    <row r="136" spans="1:17" ht="14.25" hidden="1"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1025</v>
      </c>
      <c r="K136" s="187" t="s">
        <v>116</v>
      </c>
      <c r="L136" s="195"/>
      <c r="M136" s="195"/>
      <c r="N136" s="195"/>
      <c r="O136" s="199"/>
      <c r="P136" s="188"/>
      <c r="Q136" s="174">
        <f>IF(ISNUMBER(VLOOKUP(A136,NotghiID!A:A,1,FALSE)),1,0)</f>
        <v>0</v>
      </c>
    </row>
    <row r="137" spans="1:17" ht="14.25" hidden="1"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1025</v>
      </c>
      <c r="K137" s="187" t="s">
        <v>116</v>
      </c>
      <c r="L137" s="195"/>
      <c r="M137" s="195"/>
      <c r="N137" s="195"/>
      <c r="O137" s="199"/>
      <c r="P137" s="188"/>
      <c r="Q137" s="174">
        <f>IF(ISNUMBER(VLOOKUP(A137,NotghiID!A:A,1,FALSE)),1,0)</f>
        <v>0</v>
      </c>
    </row>
    <row r="138" spans="1:17" ht="14.25" hidden="1"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1025</v>
      </c>
      <c r="K138" s="187" t="s">
        <v>116</v>
      </c>
      <c r="L138" s="195"/>
      <c r="M138" s="195"/>
      <c r="N138" s="195"/>
      <c r="O138" s="199"/>
      <c r="P138" s="188"/>
      <c r="Q138" s="174">
        <f>IF(ISNUMBER(VLOOKUP(A138,NotghiID!A:A,1,FALSE)),1,0)</f>
        <v>0</v>
      </c>
    </row>
    <row r="139" spans="1:17" ht="14.25" hidden="1"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1025</v>
      </c>
      <c r="K139" s="187" t="s">
        <v>116</v>
      </c>
      <c r="L139" s="195"/>
      <c r="M139" s="195"/>
      <c r="N139" s="195"/>
      <c r="O139" s="199"/>
      <c r="P139" s="188"/>
      <c r="Q139" s="174">
        <f>IF(ISNUMBER(VLOOKUP(A139,NotghiID!A:A,1,FALSE)),1,0)</f>
        <v>0</v>
      </c>
    </row>
    <row r="140" spans="1:17" ht="14.25" hidden="1"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1025</v>
      </c>
      <c r="K140" s="187" t="s">
        <v>116</v>
      </c>
      <c r="L140" s="195"/>
      <c r="M140" s="195"/>
      <c r="N140" s="195"/>
      <c r="O140" s="199"/>
      <c r="P140" s="188"/>
      <c r="Q140" s="174">
        <f>IF(ISNUMBER(VLOOKUP(A140,NotghiID!A:A,1,FALSE)),1,0)</f>
        <v>0</v>
      </c>
    </row>
    <row r="141" spans="1:17" ht="14.25" hidden="1"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1025</v>
      </c>
      <c r="K141" s="187" t="s">
        <v>116</v>
      </c>
      <c r="L141" s="195">
        <v>0.17179720000000001</v>
      </c>
      <c r="M141" s="195" t="s">
        <v>1025</v>
      </c>
      <c r="N141" s="195" t="s">
        <v>117</v>
      </c>
      <c r="O141" s="199"/>
      <c r="P141" s="188"/>
      <c r="Q141" s="174">
        <f>IF(ISNUMBER(VLOOKUP(A141,NotghiID!A:A,1,FALSE)),1,0)</f>
        <v>0</v>
      </c>
    </row>
    <row r="142" spans="1:17" ht="14.25" hidden="1"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1025</v>
      </c>
      <c r="K142" s="187" t="s">
        <v>116</v>
      </c>
      <c r="L142" s="195">
        <v>1.478556</v>
      </c>
      <c r="M142" s="195" t="s">
        <v>1025</v>
      </c>
      <c r="N142" s="195" t="s">
        <v>117</v>
      </c>
      <c r="O142" s="199"/>
      <c r="P142" s="188"/>
      <c r="Q142" s="174">
        <f>IF(ISNUMBER(VLOOKUP(A142,NotghiID!A:A,1,FALSE)),1,0)</f>
        <v>0</v>
      </c>
    </row>
    <row r="143" spans="1:17" ht="14.25" hidden="1"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1025</v>
      </c>
      <c r="K143" s="187" t="s">
        <v>116</v>
      </c>
      <c r="L143" s="195">
        <v>1.3309219999999999</v>
      </c>
      <c r="M143" s="195" t="s">
        <v>1025</v>
      </c>
      <c r="N143" s="195" t="s">
        <v>117</v>
      </c>
      <c r="O143" s="199"/>
      <c r="P143" s="188"/>
      <c r="Q143" s="174">
        <f>IF(ISNUMBER(VLOOKUP(A143,NotghiID!A:A,1,FALSE)),1,0)</f>
        <v>0</v>
      </c>
    </row>
    <row r="144" spans="1:17" ht="14.25" hidden="1"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1025</v>
      </c>
      <c r="K144" s="187" t="s">
        <v>116</v>
      </c>
      <c r="L144" s="195">
        <v>1.9015949999999999</v>
      </c>
      <c r="M144" s="195" t="s">
        <v>1025</v>
      </c>
      <c r="N144" s="195" t="s">
        <v>117</v>
      </c>
      <c r="O144" s="199"/>
      <c r="P144" s="188"/>
      <c r="Q144" s="174">
        <f>IF(ISNUMBER(VLOOKUP(A144,NotghiID!A:A,1,FALSE)),1,0)</f>
        <v>0</v>
      </c>
    </row>
    <row r="145" spans="1:17" ht="14.25" hidden="1"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1025</v>
      </c>
      <c r="K145" s="187" t="s">
        <v>116</v>
      </c>
      <c r="L145" s="195">
        <v>1.6512150000000001</v>
      </c>
      <c r="M145" s="195" t="s">
        <v>1025</v>
      </c>
      <c r="N145" s="195" t="s">
        <v>117</v>
      </c>
      <c r="O145" s="199"/>
      <c r="P145" s="188"/>
      <c r="Q145" s="174">
        <f>IF(ISNUMBER(VLOOKUP(A145,NotghiID!A:A,1,FALSE)),1,0)</f>
        <v>0</v>
      </c>
    </row>
    <row r="146" spans="1:17" ht="14.25" hidden="1"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1025</v>
      </c>
      <c r="K146" s="187" t="s">
        <v>116</v>
      </c>
      <c r="L146" s="195">
        <v>1.183651</v>
      </c>
      <c r="M146" s="195" t="s">
        <v>1025</v>
      </c>
      <c r="N146" s="195" t="s">
        <v>117</v>
      </c>
      <c r="O146" s="199"/>
      <c r="P146" s="188"/>
      <c r="Q146" s="174">
        <f>IF(ISNUMBER(VLOOKUP(A146,NotghiID!A:A,1,FALSE)),1,0)</f>
        <v>0</v>
      </c>
    </row>
    <row r="147" spans="1:17" ht="14.25" hidden="1"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1025</v>
      </c>
      <c r="K147" s="187" t="s">
        <v>116</v>
      </c>
      <c r="L147" s="195">
        <v>0.35571920000000001</v>
      </c>
      <c r="M147" s="195" t="s">
        <v>1025</v>
      </c>
      <c r="N147" s="195" t="s">
        <v>117</v>
      </c>
      <c r="O147" s="199"/>
      <c r="P147" s="188"/>
      <c r="Q147" s="174">
        <f>IF(ISNUMBER(VLOOKUP(A147,NotghiID!A:A,1,FALSE)),1,0)</f>
        <v>0</v>
      </c>
    </row>
    <row r="148" spans="1:17" ht="14.25" hidden="1"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1025</v>
      </c>
      <c r="K148" s="187" t="s">
        <v>116</v>
      </c>
      <c r="L148" s="195">
        <v>0.2195936</v>
      </c>
      <c r="M148" s="195" t="s">
        <v>1025</v>
      </c>
      <c r="N148" s="195" t="s">
        <v>117</v>
      </c>
      <c r="O148" s="199"/>
      <c r="P148" s="188"/>
      <c r="Q148" s="174">
        <f>IF(ISNUMBER(VLOOKUP(A148,NotghiID!A:A,1,FALSE)),1,0)</f>
        <v>0</v>
      </c>
    </row>
    <row r="149" spans="1:17" ht="14.25" hidden="1"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1025</v>
      </c>
      <c r="K149" s="187" t="s">
        <v>116</v>
      </c>
      <c r="L149" s="195">
        <v>0.1653549</v>
      </c>
      <c r="M149" s="195" t="s">
        <v>1025</v>
      </c>
      <c r="N149" s="195" t="s">
        <v>117</v>
      </c>
      <c r="O149" s="199"/>
      <c r="P149" s="188"/>
      <c r="Q149" s="174">
        <f>IF(ISNUMBER(VLOOKUP(A149,NotghiID!A:A,1,FALSE)),1,0)</f>
        <v>0</v>
      </c>
    </row>
    <row r="150" spans="1:17" ht="14.25" hidden="1"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1025</v>
      </c>
      <c r="K150" s="187" t="s">
        <v>116</v>
      </c>
      <c r="L150" s="195">
        <v>0.1208955</v>
      </c>
      <c r="M150" s="195" t="s">
        <v>1025</v>
      </c>
      <c r="N150" s="195" t="s">
        <v>1033</v>
      </c>
      <c r="O150" s="199"/>
      <c r="P150" s="188"/>
      <c r="Q150" s="174">
        <f>IF(ISNUMBER(VLOOKUP(A150,NotghiID!A:A,1,FALSE)),1,0)</f>
        <v>0</v>
      </c>
    </row>
    <row r="151" spans="1:17" ht="14.25" hidden="1"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1025</v>
      </c>
      <c r="K151" s="187" t="s">
        <v>116</v>
      </c>
      <c r="L151" s="195">
        <v>0.14104449999999999</v>
      </c>
      <c r="M151" s="195" t="s">
        <v>1025</v>
      </c>
      <c r="N151" s="195" t="s">
        <v>1033</v>
      </c>
      <c r="O151" s="199"/>
      <c r="P151" s="188"/>
      <c r="Q151" s="174">
        <f>IF(ISNUMBER(VLOOKUP(A151,NotghiID!A:A,1,FALSE)),1,0)</f>
        <v>0</v>
      </c>
    </row>
    <row r="152" spans="1:17" ht="14.25" hidden="1"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1025</v>
      </c>
      <c r="K152" s="187" t="s">
        <v>116</v>
      </c>
      <c r="L152" s="195">
        <v>0.16791030000000001</v>
      </c>
      <c r="M152" s="195" t="s">
        <v>1025</v>
      </c>
      <c r="N152" s="195" t="s">
        <v>1033</v>
      </c>
      <c r="O152" s="199"/>
      <c r="P152" s="188"/>
      <c r="Q152" s="174">
        <f>IF(ISNUMBER(VLOOKUP(A152,NotghiID!A:A,1,FALSE)),1,0)</f>
        <v>0</v>
      </c>
    </row>
    <row r="153" spans="1:17" ht="14.25" hidden="1"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1025</v>
      </c>
      <c r="K153" s="187" t="s">
        <v>116</v>
      </c>
      <c r="L153" s="195">
        <v>0.2283579</v>
      </c>
      <c r="M153" s="195" t="s">
        <v>1025</v>
      </c>
      <c r="N153" s="195" t="s">
        <v>1033</v>
      </c>
      <c r="O153" s="199"/>
      <c r="P153" s="188"/>
      <c r="Q153" s="174">
        <f>IF(ISNUMBER(VLOOKUP(A153,NotghiID!A:A,1,FALSE)),1,0)</f>
        <v>0</v>
      </c>
    </row>
    <row r="154" spans="1:17" ht="14.25" hidden="1"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1025</v>
      </c>
      <c r="K154" s="187" t="s">
        <v>116</v>
      </c>
      <c r="L154" s="195">
        <v>0.1567163</v>
      </c>
      <c r="M154" s="195" t="s">
        <v>1025</v>
      </c>
      <c r="N154" s="195" t="s">
        <v>1033</v>
      </c>
      <c r="O154" s="199"/>
      <c r="P154" s="188"/>
      <c r="Q154" s="174">
        <f>IF(ISNUMBER(VLOOKUP(A154,NotghiID!A:A,1,FALSE)),1,0)</f>
        <v>0</v>
      </c>
    </row>
    <row r="155" spans="1:17" ht="14.25" hidden="1"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1025</v>
      </c>
      <c r="K155" s="187" t="s">
        <v>116</v>
      </c>
      <c r="L155" s="195">
        <v>0.1320896</v>
      </c>
      <c r="M155" s="195" t="s">
        <v>1025</v>
      </c>
      <c r="N155" s="195" t="s">
        <v>1033</v>
      </c>
      <c r="O155" s="199"/>
      <c r="P155" s="188"/>
      <c r="Q155" s="174">
        <f>IF(ISNUMBER(VLOOKUP(A155,NotghiID!A:A,1,FALSE)),1,0)</f>
        <v>0</v>
      </c>
    </row>
    <row r="156" spans="1:17" ht="14.25" hidden="1"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1025</v>
      </c>
      <c r="K156" s="187" t="s">
        <v>116</v>
      </c>
      <c r="L156" s="195">
        <v>0.1007463</v>
      </c>
      <c r="M156" s="195" t="s">
        <v>1025</v>
      </c>
      <c r="N156" s="195" t="s">
        <v>1033</v>
      </c>
      <c r="O156" s="199"/>
      <c r="P156" s="188"/>
      <c r="Q156" s="174">
        <f>IF(ISNUMBER(VLOOKUP(A156,NotghiID!A:A,1,FALSE)),1,0)</f>
        <v>0</v>
      </c>
    </row>
    <row r="157" spans="1:17" ht="14.25" hidden="1"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1025</v>
      </c>
      <c r="K157" s="187" t="s">
        <v>116</v>
      </c>
      <c r="L157" s="195">
        <v>0.17238800000000001</v>
      </c>
      <c r="M157" s="195" t="s">
        <v>1025</v>
      </c>
      <c r="N157" s="195" t="s">
        <v>1033</v>
      </c>
      <c r="O157" s="199"/>
      <c r="P157" s="188"/>
      <c r="Q157" s="174">
        <f>IF(ISNUMBER(VLOOKUP(A157,NotghiID!A:A,1,FALSE)),1,0)</f>
        <v>0</v>
      </c>
    </row>
    <row r="158" spans="1:17" ht="14.25" hidden="1"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1025</v>
      </c>
      <c r="K158" s="187" t="s">
        <v>116</v>
      </c>
      <c r="L158" s="195">
        <v>4.701491E-2</v>
      </c>
      <c r="M158" s="195" t="s">
        <v>1025</v>
      </c>
      <c r="N158" s="195" t="s">
        <v>1033</v>
      </c>
      <c r="O158" s="199"/>
      <c r="P158" s="188"/>
      <c r="Q158" s="174">
        <f>IF(ISNUMBER(VLOOKUP(A158,NotghiID!A:A,1,FALSE)),1,0)</f>
        <v>0</v>
      </c>
    </row>
    <row r="159" spans="1:17" ht="14.25" hidden="1"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1025</v>
      </c>
      <c r="K159" s="187" t="s">
        <v>116</v>
      </c>
      <c r="L159" s="195">
        <v>2.6865630000000001E-2</v>
      </c>
      <c r="M159" s="195" t="s">
        <v>1025</v>
      </c>
      <c r="N159" s="195" t="s">
        <v>1033</v>
      </c>
      <c r="O159" s="199"/>
      <c r="P159" s="188"/>
      <c r="Q159" s="174">
        <f>IF(ISNUMBER(VLOOKUP(A159,NotghiID!A:A,1,FALSE)),1,0)</f>
        <v>0</v>
      </c>
    </row>
    <row r="160" spans="1:17" ht="14.25" hidden="1"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1025</v>
      </c>
      <c r="K160" s="187" t="s">
        <v>116</v>
      </c>
      <c r="L160" s="195">
        <v>2.014925E-2</v>
      </c>
      <c r="M160" s="195" t="s">
        <v>1025</v>
      </c>
      <c r="N160" s="195" t="s">
        <v>1033</v>
      </c>
      <c r="O160" s="199"/>
      <c r="P160" s="188"/>
      <c r="Q160" s="174">
        <f>IF(ISNUMBER(VLOOKUP(A160,NotghiID!A:A,1,FALSE)),1,0)</f>
        <v>0</v>
      </c>
    </row>
    <row r="161" spans="1:17" ht="14.25" hidden="1"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1025</v>
      </c>
      <c r="K161" s="187" t="s">
        <v>116</v>
      </c>
      <c r="L161" s="195">
        <v>0.24850739999999999</v>
      </c>
      <c r="M161" s="195" t="s">
        <v>1025</v>
      </c>
      <c r="N161" s="195" t="s">
        <v>1033</v>
      </c>
      <c r="O161" s="199"/>
      <c r="P161" s="188"/>
      <c r="Q161" s="174">
        <f>IF(ISNUMBER(VLOOKUP(A161,NotghiID!A:A,1,FALSE)),1,0)</f>
        <v>0</v>
      </c>
    </row>
    <row r="162" spans="1:17" ht="14.25" hidden="1"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1025</v>
      </c>
      <c r="K162" s="187" t="s">
        <v>116</v>
      </c>
      <c r="L162" s="195">
        <v>0.15223890000000001</v>
      </c>
      <c r="M162" s="195" t="s">
        <v>1025</v>
      </c>
      <c r="N162" s="195" t="s">
        <v>1033</v>
      </c>
      <c r="O162" s="199"/>
      <c r="P162" s="188"/>
      <c r="Q162" s="174">
        <f>IF(ISNUMBER(VLOOKUP(A162,NotghiID!A:A,1,FALSE)),1,0)</f>
        <v>0</v>
      </c>
    </row>
    <row r="163" spans="1:17" ht="14.25" hidden="1"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1025</v>
      </c>
      <c r="K163" s="187" t="s">
        <v>116</v>
      </c>
      <c r="L163" s="195">
        <v>0.1410447</v>
      </c>
      <c r="M163" s="195" t="s">
        <v>1025</v>
      </c>
      <c r="N163" s="195" t="s">
        <v>1033</v>
      </c>
      <c r="O163" s="199"/>
      <c r="P163" s="188"/>
      <c r="Q163" s="174">
        <f>IF(ISNUMBER(VLOOKUP(A163,NotghiID!A:A,1,FALSE)),1,0)</f>
        <v>0</v>
      </c>
    </row>
    <row r="164" spans="1:17" ht="14.25" hidden="1"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1025</v>
      </c>
      <c r="K164" s="187" t="s">
        <v>116</v>
      </c>
      <c r="L164" s="195">
        <v>0.1231344</v>
      </c>
      <c r="M164" s="195" t="s">
        <v>1025</v>
      </c>
      <c r="N164" s="195" t="s">
        <v>1033</v>
      </c>
      <c r="O164" s="199"/>
      <c r="P164" s="188"/>
      <c r="Q164" s="174">
        <f>IF(ISNUMBER(VLOOKUP(A164,NotghiID!A:A,1,FALSE)),1,0)</f>
        <v>0</v>
      </c>
    </row>
    <row r="165" spans="1:17" ht="14.25" hidden="1"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1025</v>
      </c>
      <c r="K165" s="187" t="s">
        <v>116</v>
      </c>
      <c r="L165" s="195">
        <v>6.9402989999999998E-2</v>
      </c>
      <c r="M165" s="195" t="s">
        <v>1025</v>
      </c>
      <c r="N165" s="195" t="s">
        <v>1033</v>
      </c>
      <c r="O165" s="199"/>
      <c r="P165" s="188"/>
      <c r="Q165" s="174">
        <f>IF(ISNUMBER(VLOOKUP(A165,NotghiID!A:A,1,FALSE)),1,0)</f>
        <v>0</v>
      </c>
    </row>
    <row r="166" spans="1:17" ht="14.25" hidden="1"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1025</v>
      </c>
      <c r="K166" s="187" t="s">
        <v>116</v>
      </c>
      <c r="L166" s="195">
        <v>5.149256E-2</v>
      </c>
      <c r="M166" s="195" t="s">
        <v>1025</v>
      </c>
      <c r="N166" s="195" t="s">
        <v>1033</v>
      </c>
      <c r="O166" s="199"/>
      <c r="P166" s="188"/>
      <c r="Q166" s="174">
        <f>IF(ISNUMBER(VLOOKUP(A166,NotghiID!A:A,1,FALSE)),1,0)</f>
        <v>0</v>
      </c>
    </row>
    <row r="167" spans="1:17" ht="14.25" hidden="1"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1025</v>
      </c>
      <c r="K167" s="187" t="s">
        <v>116</v>
      </c>
      <c r="L167" s="195">
        <v>3.3582090000000002E-2</v>
      </c>
      <c r="M167" s="195" t="s">
        <v>1025</v>
      </c>
      <c r="N167" s="195" t="s">
        <v>1033</v>
      </c>
      <c r="O167" s="199"/>
      <c r="P167" s="188"/>
      <c r="Q167" s="174">
        <f>IF(ISNUMBER(VLOOKUP(A167,NotghiID!A:A,1,FALSE)),1,0)</f>
        <v>0</v>
      </c>
    </row>
    <row r="168" spans="1:17" ht="14.25" hidden="1"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1025</v>
      </c>
      <c r="K168" s="187" t="s">
        <v>116</v>
      </c>
      <c r="L168" s="195">
        <v>2.2388020000000002E-2</v>
      </c>
      <c r="M168" s="195" t="s">
        <v>1025</v>
      </c>
      <c r="N168" s="195" t="s">
        <v>1033</v>
      </c>
      <c r="O168" s="199"/>
      <c r="P168" s="188"/>
      <c r="Q168" s="174">
        <f>IF(ISNUMBER(VLOOKUP(A168,NotghiID!A:A,1,FALSE)),1,0)</f>
        <v>0</v>
      </c>
    </row>
    <row r="169" spans="1:17" ht="14.25" hidden="1"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1025</v>
      </c>
      <c r="K169" s="187" t="s">
        <v>116</v>
      </c>
      <c r="L169" s="195">
        <v>1.1194030000000001E-2</v>
      </c>
      <c r="M169" s="195" t="s">
        <v>1025</v>
      </c>
      <c r="N169" s="195" t="s">
        <v>1033</v>
      </c>
      <c r="O169" s="199"/>
      <c r="P169" s="188"/>
      <c r="Q169" s="174">
        <f>IF(ISNUMBER(VLOOKUP(A169,NotghiID!A:A,1,FALSE)),1,0)</f>
        <v>0</v>
      </c>
    </row>
    <row r="170" spans="1:17" ht="14.25" hidden="1"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1025</v>
      </c>
      <c r="K170" s="187" t="s">
        <v>116</v>
      </c>
      <c r="L170" s="195">
        <v>1.343284E-2</v>
      </c>
      <c r="M170" s="195" t="s">
        <v>1025</v>
      </c>
      <c r="N170" s="195" t="s">
        <v>1033</v>
      </c>
      <c r="O170" s="199"/>
      <c r="P170" s="188"/>
      <c r="Q170" s="174">
        <f>IF(ISNUMBER(VLOOKUP(A170,NotghiID!A:A,1,FALSE)),1,0)</f>
        <v>0</v>
      </c>
    </row>
    <row r="171" spans="1:17" ht="14.25" hidden="1"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1025</v>
      </c>
      <c r="K171" s="187" t="s">
        <v>116</v>
      </c>
      <c r="L171" s="195">
        <v>1.791044E-2</v>
      </c>
      <c r="M171" s="195" t="s">
        <v>1025</v>
      </c>
      <c r="N171" s="195" t="s">
        <v>1033</v>
      </c>
      <c r="O171" s="199"/>
      <c r="P171" s="188"/>
      <c r="Q171" s="174">
        <f>IF(ISNUMBER(VLOOKUP(A171,NotghiID!A:A,1,FALSE)),1,0)</f>
        <v>0</v>
      </c>
    </row>
    <row r="172" spans="1:17" ht="14.25" hidden="1"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1025</v>
      </c>
      <c r="K172" s="187" t="s">
        <v>116</v>
      </c>
      <c r="L172" s="195">
        <v>0.1148328</v>
      </c>
      <c r="M172" s="195" t="s">
        <v>1025</v>
      </c>
      <c r="N172" s="195" t="s">
        <v>1033</v>
      </c>
      <c r="O172" s="199"/>
      <c r="P172" s="188"/>
      <c r="Q172" s="174">
        <f>IF(ISNUMBER(VLOOKUP(A172,NotghiID!A:A,1,FALSE)),1,0)</f>
        <v>0</v>
      </c>
    </row>
    <row r="173" spans="1:17" ht="14.25" hidden="1"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1025</v>
      </c>
      <c r="K173" s="187" t="s">
        <v>116</v>
      </c>
      <c r="L173" s="195">
        <v>0.17224919999999999</v>
      </c>
      <c r="M173" s="195" t="s">
        <v>1025</v>
      </c>
      <c r="N173" s="195" t="s">
        <v>1033</v>
      </c>
      <c r="O173" s="199"/>
      <c r="P173" s="188"/>
      <c r="Q173" s="174">
        <f>IF(ISNUMBER(VLOOKUP(A173,NotghiID!A:A,1,FALSE)),1,0)</f>
        <v>0</v>
      </c>
    </row>
    <row r="174" spans="1:17" ht="14.25" hidden="1"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1025</v>
      </c>
      <c r="K174" s="187" t="s">
        <v>116</v>
      </c>
      <c r="L174" s="195">
        <v>0.1148327</v>
      </c>
      <c r="M174" s="195" t="s">
        <v>1025</v>
      </c>
      <c r="N174" s="195" t="s">
        <v>1033</v>
      </c>
      <c r="O174" s="199"/>
      <c r="P174" s="188"/>
      <c r="Q174" s="174">
        <f>IF(ISNUMBER(VLOOKUP(A174,NotghiID!A:A,1,FALSE)),1,0)</f>
        <v>0</v>
      </c>
    </row>
    <row r="175" spans="1:17" ht="14.25" hidden="1"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1025</v>
      </c>
      <c r="K175" s="187" t="s">
        <v>116</v>
      </c>
      <c r="L175" s="195">
        <v>0.1148568</v>
      </c>
      <c r="M175" s="195" t="s">
        <v>1025</v>
      </c>
      <c r="N175" s="195" t="s">
        <v>1033</v>
      </c>
      <c r="O175" s="199"/>
      <c r="P175" s="188"/>
      <c r="Q175" s="174">
        <f>IF(ISNUMBER(VLOOKUP(A175,NotghiID!A:A,1,FALSE)),1,0)</f>
        <v>0</v>
      </c>
    </row>
    <row r="176" spans="1:17" ht="14.25" hidden="1"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1025</v>
      </c>
      <c r="K176" s="187" t="s">
        <v>116</v>
      </c>
      <c r="L176" s="195">
        <v>0.34449829999999998</v>
      </c>
      <c r="M176" s="195" t="s">
        <v>1025</v>
      </c>
      <c r="N176" s="195" t="s">
        <v>1033</v>
      </c>
      <c r="O176" s="199"/>
      <c r="P176" s="188"/>
      <c r="Q176" s="174">
        <f>IF(ISNUMBER(VLOOKUP(A176,NotghiID!A:A,1,FALSE)),1,0)</f>
        <v>0</v>
      </c>
    </row>
    <row r="177" spans="1:17" ht="14.25" hidden="1"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1025</v>
      </c>
      <c r="K177" s="187" t="s">
        <v>116</v>
      </c>
      <c r="L177" s="195">
        <v>0.36361310000000002</v>
      </c>
      <c r="M177" s="195" t="s">
        <v>1025</v>
      </c>
      <c r="N177" s="195" t="s">
        <v>1033</v>
      </c>
      <c r="O177" s="199"/>
      <c r="P177" s="188"/>
      <c r="Q177" s="174">
        <f>IF(ISNUMBER(VLOOKUP(A177,NotghiID!A:A,1,FALSE)),1,0)</f>
        <v>0</v>
      </c>
    </row>
    <row r="178" spans="1:17" ht="14.25" hidden="1"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1025</v>
      </c>
      <c r="K178" s="187" t="s">
        <v>116</v>
      </c>
      <c r="L178" s="195">
        <v>0.22968959999999999</v>
      </c>
      <c r="M178" s="195" t="s">
        <v>1025</v>
      </c>
      <c r="N178" s="195" t="s">
        <v>1033</v>
      </c>
      <c r="O178" s="199"/>
      <c r="P178" s="188"/>
      <c r="Q178" s="174">
        <f>IF(ISNUMBER(VLOOKUP(A178,NotghiID!A:A,1,FALSE)),1,0)</f>
        <v>0</v>
      </c>
    </row>
    <row r="179" spans="1:17" ht="14.25" hidden="1"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1025</v>
      </c>
      <c r="K179" s="187" t="s">
        <v>116</v>
      </c>
      <c r="L179" s="195">
        <v>0.1339957</v>
      </c>
      <c r="M179" s="195" t="s">
        <v>1025</v>
      </c>
      <c r="N179" s="195" t="s">
        <v>1033</v>
      </c>
      <c r="O179" s="199"/>
      <c r="P179" s="188"/>
      <c r="Q179" s="174">
        <f>IF(ISNUMBER(VLOOKUP(A179,NotghiID!A:A,1,FALSE)),1,0)</f>
        <v>0</v>
      </c>
    </row>
    <row r="180" spans="1:17" ht="14.25" hidden="1"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1025</v>
      </c>
      <c r="K180" s="187" t="s">
        <v>116</v>
      </c>
      <c r="L180" s="195">
        <v>0.21055080000000001</v>
      </c>
      <c r="M180" s="195" t="s">
        <v>1025</v>
      </c>
      <c r="N180" s="195" t="s">
        <v>1033</v>
      </c>
      <c r="O180" s="199"/>
      <c r="P180" s="188"/>
      <c r="Q180" s="174">
        <f>IF(ISNUMBER(VLOOKUP(A180,NotghiID!A:A,1,FALSE)),1,0)</f>
        <v>0</v>
      </c>
    </row>
    <row r="181" spans="1:17" ht="14.25" hidden="1"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1025</v>
      </c>
      <c r="K181" s="187" t="s">
        <v>116</v>
      </c>
      <c r="L181" s="195">
        <v>0.1339716</v>
      </c>
      <c r="M181" s="195" t="s">
        <v>1025</v>
      </c>
      <c r="N181" s="195" t="s">
        <v>1033</v>
      </c>
      <c r="O181" s="199"/>
      <c r="P181" s="188"/>
      <c r="Q181" s="174">
        <f>IF(ISNUMBER(VLOOKUP(A181,NotghiID!A:A,1,FALSE)),1,0)</f>
        <v>0</v>
      </c>
    </row>
    <row r="182" spans="1:17" ht="14.25" hidden="1"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1025</v>
      </c>
      <c r="K182" s="187" t="s">
        <v>116</v>
      </c>
      <c r="L182" s="195">
        <v>0.93780039999999998</v>
      </c>
      <c r="M182" s="195" t="s">
        <v>1025</v>
      </c>
      <c r="N182" s="195" t="s">
        <v>1033</v>
      </c>
      <c r="O182" s="199"/>
      <c r="P182" s="188"/>
      <c r="Q182" s="174">
        <f>IF(ISNUMBER(VLOOKUP(A182,NotghiID!A:A,1,FALSE)),1,0)</f>
        <v>0</v>
      </c>
    </row>
    <row r="183" spans="1:17" ht="14.25" hidden="1"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1025</v>
      </c>
      <c r="K183" s="187" t="s">
        <v>116</v>
      </c>
      <c r="L183" s="195">
        <v>0.5358868</v>
      </c>
      <c r="M183" s="195" t="s">
        <v>1025</v>
      </c>
      <c r="N183" s="195" t="s">
        <v>1033</v>
      </c>
      <c r="O183" s="199"/>
      <c r="P183" s="188"/>
      <c r="Q183" s="174">
        <f>IF(ISNUMBER(VLOOKUP(A183,NotghiID!A:A,1,FALSE)),1,0)</f>
        <v>0</v>
      </c>
    </row>
    <row r="184" spans="1:17" ht="14.25" hidden="1"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1025</v>
      </c>
      <c r="K184" s="187" t="s">
        <v>116</v>
      </c>
      <c r="L184" s="195">
        <v>0.76550289999999999</v>
      </c>
      <c r="M184" s="195" t="s">
        <v>1025</v>
      </c>
      <c r="N184" s="195" t="s">
        <v>1033</v>
      </c>
      <c r="O184" s="199"/>
      <c r="P184" s="188"/>
      <c r="Q184" s="174">
        <f>IF(ISNUMBER(VLOOKUP(A184,NotghiID!A:A,1,FALSE)),1,0)</f>
        <v>0</v>
      </c>
    </row>
    <row r="185" spans="1:17" ht="14.25" hidden="1"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1025</v>
      </c>
      <c r="K185" s="187" t="s">
        <v>116</v>
      </c>
      <c r="L185" s="195">
        <v>0.861294</v>
      </c>
      <c r="M185" s="195" t="s">
        <v>1025</v>
      </c>
      <c r="N185" s="195" t="s">
        <v>1033</v>
      </c>
      <c r="O185" s="199"/>
      <c r="P185" s="188"/>
      <c r="Q185" s="174">
        <f>IF(ISNUMBER(VLOOKUP(A185,NotghiID!A:A,1,FALSE)),1,0)</f>
        <v>0</v>
      </c>
    </row>
    <row r="186" spans="1:17" ht="14.25" hidden="1"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1025</v>
      </c>
      <c r="K186" s="187" t="s">
        <v>116</v>
      </c>
      <c r="L186" s="195">
        <v>0.7272499</v>
      </c>
      <c r="M186" s="195" t="s">
        <v>1025</v>
      </c>
      <c r="N186" s="195" t="s">
        <v>1033</v>
      </c>
      <c r="O186" s="199"/>
      <c r="P186" s="188"/>
      <c r="Q186" s="174">
        <f>IF(ISNUMBER(VLOOKUP(A186,NotghiID!A:A,1,FALSE)),1,0)</f>
        <v>0</v>
      </c>
    </row>
    <row r="187" spans="1:17" ht="14.25" hidden="1"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1025</v>
      </c>
      <c r="K187" s="187" t="s">
        <v>116</v>
      </c>
      <c r="L187" s="195">
        <v>0.5167718</v>
      </c>
      <c r="M187" s="195" t="s">
        <v>1025</v>
      </c>
      <c r="N187" s="195" t="s">
        <v>1033</v>
      </c>
      <c r="O187" s="199"/>
      <c r="P187" s="188"/>
      <c r="Q187" s="174">
        <f>IF(ISNUMBER(VLOOKUP(A187,NotghiID!A:A,1,FALSE)),1,0)</f>
        <v>0</v>
      </c>
    </row>
    <row r="188" spans="1:17" ht="14.25" hidden="1"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1025</v>
      </c>
      <c r="K188" s="187" t="s">
        <v>116</v>
      </c>
      <c r="L188" s="195">
        <v>0.45933069999999998</v>
      </c>
      <c r="M188" s="195" t="s">
        <v>1025</v>
      </c>
      <c r="N188" s="195" t="s">
        <v>1033</v>
      </c>
      <c r="O188" s="199"/>
      <c r="P188" s="188"/>
      <c r="Q188" s="174">
        <f>IF(ISNUMBER(VLOOKUP(A188,NotghiID!A:A,1,FALSE)),1,0)</f>
        <v>0</v>
      </c>
    </row>
    <row r="189" spans="1:17" ht="14.25" hidden="1"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1025</v>
      </c>
      <c r="K189" s="187" t="s">
        <v>116</v>
      </c>
      <c r="L189" s="195">
        <v>0.3445222</v>
      </c>
      <c r="M189" s="195" t="s">
        <v>1025</v>
      </c>
      <c r="N189" s="195" t="s">
        <v>1033</v>
      </c>
      <c r="O189" s="199"/>
      <c r="P189" s="188"/>
      <c r="Q189" s="174">
        <f>IF(ISNUMBER(VLOOKUP(A189,NotghiID!A:A,1,FALSE)),1,0)</f>
        <v>0</v>
      </c>
    </row>
    <row r="190" spans="1:17" ht="14.25" hidden="1"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1025</v>
      </c>
      <c r="K190" s="187" t="s">
        <v>116</v>
      </c>
      <c r="L190" s="195">
        <v>0.28710599999999997</v>
      </c>
      <c r="M190" s="195" t="s">
        <v>1025</v>
      </c>
      <c r="N190" s="195" t="s">
        <v>1033</v>
      </c>
      <c r="O190" s="199"/>
      <c r="P190" s="188"/>
      <c r="Q190" s="174">
        <f>IF(ISNUMBER(VLOOKUP(A190,NotghiID!A:A,1,FALSE)),1,0)</f>
        <v>0</v>
      </c>
    </row>
    <row r="191" spans="1:17" ht="14.25" hidden="1"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1025</v>
      </c>
      <c r="K191" s="187" t="s">
        <v>116</v>
      </c>
      <c r="L191" s="195"/>
      <c r="M191" s="195"/>
      <c r="N191" s="195"/>
      <c r="O191" s="199"/>
      <c r="P191" s="188"/>
      <c r="Q191" s="174">
        <f>IF(ISNUMBER(VLOOKUP(A191,NotghiID!A:A,1,FALSE)),1,0)</f>
        <v>0</v>
      </c>
    </row>
    <row r="192" spans="1:17" ht="14.25" hidden="1"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1025</v>
      </c>
      <c r="K192" s="187" t="s">
        <v>116</v>
      </c>
      <c r="L192" s="195">
        <v>2.6794549999999999</v>
      </c>
      <c r="M192" s="195" t="s">
        <v>1025</v>
      </c>
      <c r="N192" s="195" t="s">
        <v>1033</v>
      </c>
      <c r="O192" s="199"/>
      <c r="P192" s="188"/>
      <c r="Q192" s="174">
        <f>IF(ISNUMBER(VLOOKUP(A192,NotghiID!A:A,1,FALSE)),1,0)</f>
        <v>0</v>
      </c>
    </row>
    <row r="193" spans="1:17" ht="14.25" hidden="1"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1025</v>
      </c>
      <c r="K193" s="187" t="s">
        <v>116</v>
      </c>
      <c r="L193" s="195">
        <v>1.6076589999999999</v>
      </c>
      <c r="M193" s="195" t="s">
        <v>1025</v>
      </c>
      <c r="N193" s="195" t="s">
        <v>1033</v>
      </c>
      <c r="O193" s="199"/>
      <c r="P193" s="188"/>
      <c r="Q193" s="174">
        <f>IF(ISNUMBER(VLOOKUP(A193,NotghiID!A:A,1,FALSE)),1,0)</f>
        <v>0</v>
      </c>
    </row>
    <row r="194" spans="1:17" ht="14.25" hidden="1"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1025</v>
      </c>
      <c r="K194" s="187" t="s">
        <v>116</v>
      </c>
      <c r="L194" s="195">
        <v>1.1291640000000001</v>
      </c>
      <c r="M194" s="195" t="s">
        <v>1025</v>
      </c>
      <c r="N194" s="195" t="s">
        <v>1033</v>
      </c>
      <c r="O194" s="199"/>
      <c r="P194" s="188"/>
      <c r="Q194" s="174">
        <f>IF(ISNUMBER(VLOOKUP(A194,NotghiID!A:A,1,FALSE)),1,0)</f>
        <v>0</v>
      </c>
    </row>
    <row r="195" spans="1:17" ht="14.25" hidden="1"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1025</v>
      </c>
      <c r="K195" s="187" t="s">
        <v>116</v>
      </c>
      <c r="L195" s="195">
        <v>0.88043210000000005</v>
      </c>
      <c r="M195" s="195" t="s">
        <v>1025</v>
      </c>
      <c r="N195" s="195" t="s">
        <v>1033</v>
      </c>
      <c r="O195" s="199"/>
      <c r="P195" s="188"/>
      <c r="Q195" s="174">
        <f>IF(ISNUMBER(VLOOKUP(A195,NotghiID!A:A,1,FALSE)),1,0)</f>
        <v>0</v>
      </c>
    </row>
    <row r="196" spans="1:17" ht="14.25" hidden="1"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1025</v>
      </c>
      <c r="K196" s="187" t="s">
        <v>116</v>
      </c>
      <c r="L196" s="195">
        <v>1.492826</v>
      </c>
      <c r="M196" s="195" t="s">
        <v>1025</v>
      </c>
      <c r="N196" s="195" t="s">
        <v>1033</v>
      </c>
      <c r="O196" s="199"/>
      <c r="P196" s="188"/>
      <c r="Q196" s="174">
        <f>IF(ISNUMBER(VLOOKUP(A196,NotghiID!A:A,1,FALSE)),1,0)</f>
        <v>0</v>
      </c>
    </row>
    <row r="197" spans="1:17" ht="14.25" hidden="1"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1025</v>
      </c>
      <c r="K197" s="187" t="s">
        <v>116</v>
      </c>
      <c r="L197" s="195">
        <v>1.971295</v>
      </c>
      <c r="M197" s="195" t="s">
        <v>1025</v>
      </c>
      <c r="N197" s="195" t="s">
        <v>1033</v>
      </c>
      <c r="O197" s="199"/>
      <c r="P197" s="188"/>
      <c r="Q197" s="174">
        <f>IF(ISNUMBER(VLOOKUP(A197,NotghiID!A:A,1,FALSE)),1,0)</f>
        <v>0</v>
      </c>
    </row>
    <row r="198" spans="1:17" ht="14.25" hidden="1"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1025</v>
      </c>
      <c r="K198" s="187" t="s">
        <v>116</v>
      </c>
      <c r="L198" s="195">
        <v>1.473735</v>
      </c>
      <c r="M198" s="195" t="s">
        <v>1025</v>
      </c>
      <c r="N198" s="195" t="s">
        <v>1033</v>
      </c>
      <c r="O198" s="199"/>
      <c r="P198" s="188"/>
      <c r="Q198" s="174">
        <f>IF(ISNUMBER(VLOOKUP(A198,NotghiID!A:A,1,FALSE)),1,0)</f>
        <v>0</v>
      </c>
    </row>
    <row r="199" spans="1:17" ht="14.25" hidden="1"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1025</v>
      </c>
      <c r="K199" s="187" t="s">
        <v>116</v>
      </c>
      <c r="L199" s="195">
        <v>1.0717479999999999</v>
      </c>
      <c r="M199" s="195" t="s">
        <v>1025</v>
      </c>
      <c r="N199" s="195" t="s">
        <v>1033</v>
      </c>
      <c r="O199" s="199"/>
      <c r="P199" s="188"/>
      <c r="Q199" s="174">
        <f>IF(ISNUMBER(VLOOKUP(A199,NotghiID!A:A,1,FALSE)),1,0)</f>
        <v>0</v>
      </c>
    </row>
    <row r="200" spans="1:17" ht="14.25" hidden="1"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1025</v>
      </c>
      <c r="K200" s="187" t="s">
        <v>116</v>
      </c>
      <c r="L200" s="195">
        <v>0.63160419999999995</v>
      </c>
      <c r="M200" s="195" t="s">
        <v>1025</v>
      </c>
      <c r="N200" s="195" t="s">
        <v>1033</v>
      </c>
      <c r="O200" s="199"/>
      <c r="P200" s="188"/>
      <c r="Q200" s="174">
        <f>IF(ISNUMBER(VLOOKUP(A200,NotghiID!A:A,1,FALSE)),1,0)</f>
        <v>0</v>
      </c>
    </row>
    <row r="201" spans="1:17" ht="14.25" hidden="1"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1025</v>
      </c>
      <c r="K201" s="187" t="s">
        <v>116</v>
      </c>
      <c r="L201" s="195">
        <v>0.13399559999999999</v>
      </c>
      <c r="M201" s="195" t="s">
        <v>1025</v>
      </c>
      <c r="N201" s="195" t="s">
        <v>1033</v>
      </c>
      <c r="O201" s="199"/>
      <c r="P201" s="188"/>
      <c r="Q201" s="174">
        <f>IF(ISNUMBER(VLOOKUP(A201,NotghiID!A:A,1,FALSE)),1,0)</f>
        <v>0</v>
      </c>
    </row>
    <row r="202" spans="1:17" ht="14.25" hidden="1"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1025</v>
      </c>
      <c r="K202" s="187" t="s">
        <v>116</v>
      </c>
      <c r="L202" s="195"/>
      <c r="M202" s="195"/>
      <c r="N202" s="195"/>
      <c r="O202" s="199"/>
      <c r="P202" s="188"/>
      <c r="Q202" s="174">
        <f>IF(ISNUMBER(VLOOKUP(A202,NotghiID!A:A,1,FALSE)),1,0)</f>
        <v>0</v>
      </c>
    </row>
    <row r="203" spans="1:17" ht="14.25" hidden="1"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1025</v>
      </c>
      <c r="K203" s="187" t="s">
        <v>116</v>
      </c>
      <c r="L203" s="195"/>
      <c r="M203" s="195"/>
      <c r="N203" s="195"/>
      <c r="O203" s="199"/>
      <c r="P203" s="188"/>
      <c r="Q203" s="174">
        <f>IF(ISNUMBER(VLOOKUP(A203,NotghiID!A:A,1,FALSE)),1,0)</f>
        <v>0</v>
      </c>
    </row>
    <row r="204" spans="1:17" ht="14.25" hidden="1"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1025</v>
      </c>
      <c r="K204" s="187" t="s">
        <v>116</v>
      </c>
      <c r="L204" s="195"/>
      <c r="M204" s="195"/>
      <c r="N204" s="195"/>
      <c r="O204" s="199"/>
      <c r="P204" s="188"/>
      <c r="Q204" s="174">
        <f>IF(ISNUMBER(VLOOKUP(A204,NotghiID!A:A,1,FALSE)),1,0)</f>
        <v>0</v>
      </c>
    </row>
    <row r="205" spans="1:17" ht="14.25" hidden="1"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1025</v>
      </c>
      <c r="K205" s="187" t="s">
        <v>116</v>
      </c>
      <c r="L205" s="195"/>
      <c r="M205" s="195"/>
      <c r="N205" s="195"/>
      <c r="O205" s="199"/>
      <c r="P205" s="188"/>
      <c r="Q205" s="174">
        <f>IF(ISNUMBER(VLOOKUP(A205,NotghiID!A:A,1,FALSE)),1,0)</f>
        <v>0</v>
      </c>
    </row>
    <row r="206" spans="1:17" ht="14.25" hidden="1"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1025</v>
      </c>
      <c r="K206" s="187" t="s">
        <v>116</v>
      </c>
      <c r="L206" s="195"/>
      <c r="M206" s="195"/>
      <c r="N206" s="195"/>
      <c r="O206" s="199"/>
      <c r="P206" s="188"/>
      <c r="Q206" s="174">
        <f>IF(ISNUMBER(VLOOKUP(A206,NotghiID!A:A,1,FALSE)),1,0)</f>
        <v>0</v>
      </c>
    </row>
    <row r="207" spans="1:17" ht="14.25" hidden="1"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1025</v>
      </c>
      <c r="K207" s="187" t="s">
        <v>116</v>
      </c>
      <c r="L207" s="195"/>
      <c r="M207" s="195"/>
      <c r="N207" s="195"/>
      <c r="O207" s="199"/>
      <c r="P207" s="188"/>
      <c r="Q207" s="174">
        <f>IF(ISNUMBER(VLOOKUP(A207,NotghiID!A:A,1,FALSE)),1,0)</f>
        <v>0</v>
      </c>
    </row>
    <row r="208" spans="1:17" ht="14.25" hidden="1"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1025</v>
      </c>
      <c r="K208" s="187" t="s">
        <v>116</v>
      </c>
      <c r="L208" s="195"/>
      <c r="M208" s="195"/>
      <c r="N208" s="195"/>
      <c r="O208" s="199"/>
      <c r="P208" s="188"/>
      <c r="Q208" s="174">
        <f>IF(ISNUMBER(VLOOKUP(A208,NotghiID!A:A,1,FALSE)),1,0)</f>
        <v>0</v>
      </c>
    </row>
    <row r="209" spans="1:17" ht="14.25" hidden="1"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1025</v>
      </c>
      <c r="K209" s="187" t="s">
        <v>116</v>
      </c>
      <c r="L209" s="195"/>
      <c r="M209" s="195"/>
      <c r="N209" s="195"/>
      <c r="O209" s="199"/>
      <c r="P209" s="188"/>
      <c r="Q209" s="174">
        <f>IF(ISNUMBER(VLOOKUP(A209,NotghiID!A:A,1,FALSE)),1,0)</f>
        <v>0</v>
      </c>
    </row>
    <row r="210" spans="1:17" ht="14.25" hidden="1"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1025</v>
      </c>
      <c r="K210" s="187" t="s">
        <v>116</v>
      </c>
      <c r="L210" s="195"/>
      <c r="M210" s="195"/>
      <c r="N210" s="195"/>
      <c r="O210" s="199"/>
      <c r="P210" s="188"/>
      <c r="Q210" s="174">
        <f>IF(ISNUMBER(VLOOKUP(A210,NotghiID!A:A,1,FALSE)),1,0)</f>
        <v>0</v>
      </c>
    </row>
    <row r="211" spans="1:17" ht="14.25" hidden="1"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1025</v>
      </c>
      <c r="K211" s="187" t="s">
        <v>116</v>
      </c>
      <c r="L211" s="195"/>
      <c r="M211" s="195"/>
      <c r="N211" s="195"/>
      <c r="O211" s="199"/>
      <c r="P211" s="188"/>
      <c r="Q211" s="174">
        <f>IF(ISNUMBER(VLOOKUP(A211,NotghiID!A:A,1,FALSE)),1,0)</f>
        <v>0</v>
      </c>
    </row>
    <row r="212" spans="1:17" ht="14.25" hidden="1"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1025</v>
      </c>
      <c r="K212" s="187" t="s">
        <v>116</v>
      </c>
      <c r="L212" s="195"/>
      <c r="M212" s="195"/>
      <c r="N212" s="195"/>
      <c r="O212" s="199"/>
      <c r="P212" s="188"/>
      <c r="Q212" s="174">
        <f>IF(ISNUMBER(VLOOKUP(A212,NotghiID!A:A,1,FALSE)),1,0)</f>
        <v>0</v>
      </c>
    </row>
    <row r="213" spans="1:17" ht="14.25" hidden="1"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1025</v>
      </c>
      <c r="K213" s="187" t="s">
        <v>116</v>
      </c>
      <c r="L213" s="195"/>
      <c r="M213" s="195"/>
      <c r="N213" s="195"/>
      <c r="O213" s="199"/>
      <c r="P213" s="188"/>
      <c r="Q213" s="174">
        <f>IF(ISNUMBER(VLOOKUP(A213,NotghiID!A:A,1,FALSE)),1,0)</f>
        <v>0</v>
      </c>
    </row>
    <row r="214" spans="1:17" ht="14.25" hidden="1"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1025</v>
      </c>
      <c r="K214" s="187" t="s">
        <v>116</v>
      </c>
      <c r="L214" s="195"/>
      <c r="M214" s="195"/>
      <c r="N214" s="195"/>
      <c r="O214" s="199"/>
      <c r="P214" s="188"/>
      <c r="Q214" s="174">
        <f>IF(ISNUMBER(VLOOKUP(A214,NotghiID!A:A,1,FALSE)),1,0)</f>
        <v>0</v>
      </c>
    </row>
    <row r="215" spans="1:17" ht="14.25" hidden="1"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1025</v>
      </c>
      <c r="K215" s="187" t="s">
        <v>116</v>
      </c>
      <c r="L215" s="195"/>
      <c r="M215" s="195"/>
      <c r="N215" s="195"/>
      <c r="O215" s="199"/>
      <c r="P215" s="188"/>
      <c r="Q215" s="174">
        <f>IF(ISNUMBER(VLOOKUP(A215,NotghiID!A:A,1,FALSE)),1,0)</f>
        <v>0</v>
      </c>
    </row>
    <row r="216" spans="1:17" ht="14.25" hidden="1"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1025</v>
      </c>
      <c r="K216" s="187" t="s">
        <v>116</v>
      </c>
      <c r="L216" s="195"/>
      <c r="M216" s="195"/>
      <c r="N216" s="195"/>
      <c r="O216" s="199"/>
      <c r="P216" s="188"/>
      <c r="Q216" s="174">
        <f>IF(ISNUMBER(VLOOKUP(A216,NotghiID!A:A,1,FALSE)),1,0)</f>
        <v>0</v>
      </c>
    </row>
    <row r="217" spans="1:17" ht="14.25" hidden="1"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1025</v>
      </c>
      <c r="K217" s="187" t="s">
        <v>116</v>
      </c>
      <c r="L217" s="195"/>
      <c r="M217" s="195"/>
      <c r="N217" s="195"/>
      <c r="O217" s="199"/>
      <c r="P217" s="188"/>
      <c r="Q217" s="174">
        <f>IF(ISNUMBER(VLOOKUP(A217,NotghiID!A:A,1,FALSE)),1,0)</f>
        <v>0</v>
      </c>
    </row>
    <row r="218" spans="1:17" ht="14.25" hidden="1"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1025</v>
      </c>
      <c r="K218" s="187" t="s">
        <v>116</v>
      </c>
      <c r="L218" s="195">
        <v>0.26798169999999999</v>
      </c>
      <c r="M218" s="195" t="s">
        <v>1025</v>
      </c>
      <c r="N218" s="195" t="s">
        <v>1033</v>
      </c>
      <c r="O218" s="199"/>
      <c r="P218" s="188"/>
      <c r="Q218" s="174">
        <f>IF(ISNUMBER(VLOOKUP(A218,NotghiID!A:A,1,FALSE)),1,0)</f>
        <v>0</v>
      </c>
    </row>
    <row r="219" spans="1:17" ht="14.25" hidden="1"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1025</v>
      </c>
      <c r="K219" s="187" t="s">
        <v>116</v>
      </c>
      <c r="L219" s="195">
        <v>0.32158120000000001</v>
      </c>
      <c r="M219" s="195" t="s">
        <v>1025</v>
      </c>
      <c r="N219" s="195" t="s">
        <v>1033</v>
      </c>
      <c r="O219" s="199"/>
      <c r="P219" s="188"/>
      <c r="Q219" s="174">
        <f>IF(ISNUMBER(VLOOKUP(A219,NotghiID!A:A,1,FALSE)),1,0)</f>
        <v>0</v>
      </c>
    </row>
    <row r="220" spans="1:17" ht="14.25" hidden="1"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1025</v>
      </c>
      <c r="K220" s="187" t="s">
        <v>116</v>
      </c>
      <c r="L220" s="195">
        <v>0.41344979999999998</v>
      </c>
      <c r="M220" s="195" t="s">
        <v>1025</v>
      </c>
      <c r="N220" s="195" t="s">
        <v>1033</v>
      </c>
      <c r="O220" s="199"/>
      <c r="P220" s="188"/>
      <c r="Q220" s="174">
        <f>IF(ISNUMBER(VLOOKUP(A220,NotghiID!A:A,1,FALSE)),1,0)</f>
        <v>0</v>
      </c>
    </row>
    <row r="221" spans="1:17" ht="14.25" hidden="1"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1025</v>
      </c>
      <c r="K221" s="187" t="s">
        <v>116</v>
      </c>
      <c r="L221" s="195">
        <v>0.26796340000000002</v>
      </c>
      <c r="M221" s="195" t="s">
        <v>1025</v>
      </c>
      <c r="N221" s="195" t="s">
        <v>1033</v>
      </c>
      <c r="O221" s="199"/>
      <c r="P221" s="188"/>
      <c r="Q221" s="174">
        <f>IF(ISNUMBER(VLOOKUP(A221,NotghiID!A:A,1,FALSE)),1,0)</f>
        <v>0</v>
      </c>
    </row>
    <row r="222" spans="1:17" ht="14.25" hidden="1"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1025</v>
      </c>
      <c r="K222" s="187" t="s">
        <v>116</v>
      </c>
      <c r="L222" s="195">
        <v>0.1991213</v>
      </c>
      <c r="M222" s="195" t="s">
        <v>1025</v>
      </c>
      <c r="N222" s="195" t="s">
        <v>1033</v>
      </c>
      <c r="O222" s="199"/>
      <c r="P222" s="188"/>
      <c r="Q222" s="174">
        <f>IF(ISNUMBER(VLOOKUP(A222,NotghiID!A:A,1,FALSE)),1,0)</f>
        <v>0</v>
      </c>
    </row>
    <row r="223" spans="1:17" ht="14.25" hidden="1"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1025</v>
      </c>
      <c r="K223" s="187" t="s">
        <v>116</v>
      </c>
      <c r="L223" s="195">
        <v>0.1071819</v>
      </c>
      <c r="M223" s="195" t="s">
        <v>1025</v>
      </c>
      <c r="N223" s="195" t="s">
        <v>1033</v>
      </c>
      <c r="O223" s="199"/>
      <c r="P223" s="188"/>
      <c r="Q223" s="174">
        <f>IF(ISNUMBER(VLOOKUP(A223,NotghiID!A:A,1,FALSE)),1,0)</f>
        <v>0</v>
      </c>
    </row>
    <row r="224" spans="1:17" ht="14.25" hidden="1"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1025</v>
      </c>
      <c r="K224" s="187" t="s">
        <v>116</v>
      </c>
      <c r="L224" s="195">
        <v>6.8950059999999994E-2</v>
      </c>
      <c r="M224" s="195" t="s">
        <v>1025</v>
      </c>
      <c r="N224" s="195" t="s">
        <v>1033</v>
      </c>
      <c r="O224" s="199"/>
      <c r="P224" s="188"/>
      <c r="Q224" s="174">
        <f>IF(ISNUMBER(VLOOKUP(A224,NotghiID!A:A,1,FALSE)),1,0)</f>
        <v>0</v>
      </c>
    </row>
    <row r="225" spans="1:17" ht="14.25" hidden="1"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1025</v>
      </c>
      <c r="K225" s="187" t="s">
        <v>116</v>
      </c>
      <c r="L225" s="195">
        <v>3.0610579999999998E-2</v>
      </c>
      <c r="M225" s="195" t="s">
        <v>1025</v>
      </c>
      <c r="N225" s="195" t="s">
        <v>1033</v>
      </c>
      <c r="O225" s="199"/>
      <c r="P225" s="188"/>
      <c r="Q225" s="174">
        <f>IF(ISNUMBER(VLOOKUP(A225,NotghiID!A:A,1,FALSE)),1,0)</f>
        <v>0</v>
      </c>
    </row>
    <row r="226" spans="1:17" ht="14.25" hidden="1"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1025</v>
      </c>
      <c r="K226" s="187" t="s">
        <v>116</v>
      </c>
      <c r="L226" s="195">
        <v>4.592487E-2</v>
      </c>
      <c r="M226" s="195" t="s">
        <v>1025</v>
      </c>
      <c r="N226" s="195" t="s">
        <v>1033</v>
      </c>
      <c r="O226" s="199"/>
      <c r="P226" s="188"/>
      <c r="Q226" s="174">
        <f>IF(ISNUMBER(VLOOKUP(A226,NotghiID!A:A,1,FALSE)),1,0)</f>
        <v>0</v>
      </c>
    </row>
    <row r="227" spans="1:17" ht="14.25" hidden="1"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hidden="1"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1025</v>
      </c>
      <c r="K228" s="187" t="s">
        <v>116</v>
      </c>
      <c r="L228" s="195">
        <v>0.81933089999999997</v>
      </c>
      <c r="M228" s="195" t="s">
        <v>1025</v>
      </c>
      <c r="N228" s="195" t="s">
        <v>1033</v>
      </c>
      <c r="O228" s="199"/>
      <c r="P228" s="188"/>
      <c r="Q228" s="174">
        <f>IF(ISNUMBER(VLOOKUP(A228,NotghiID!A:A,1,FALSE)),1,0)</f>
        <v>0</v>
      </c>
    </row>
    <row r="229" spans="1:17" ht="14.25" hidden="1"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1025</v>
      </c>
      <c r="K229" s="187" t="s">
        <v>116</v>
      </c>
      <c r="L229" s="195">
        <v>0.84992310000000004</v>
      </c>
      <c r="M229" s="195" t="s">
        <v>1025</v>
      </c>
      <c r="N229" s="195" t="s">
        <v>1033</v>
      </c>
      <c r="O229" s="199"/>
      <c r="P229" s="188"/>
      <c r="Q229" s="174">
        <f>IF(ISNUMBER(VLOOKUP(A229,NotghiID!A:A,1,FALSE)),1,0)</f>
        <v>0</v>
      </c>
    </row>
    <row r="230" spans="1:17" ht="14.25" hidden="1"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1025</v>
      </c>
      <c r="K230" s="187" t="s">
        <v>116</v>
      </c>
      <c r="L230" s="195">
        <v>0.68912390000000001</v>
      </c>
      <c r="M230" s="195" t="s">
        <v>1025</v>
      </c>
      <c r="N230" s="195" t="s">
        <v>1033</v>
      </c>
      <c r="O230" s="199"/>
      <c r="P230" s="188"/>
      <c r="Q230" s="174">
        <f>IF(ISNUMBER(VLOOKUP(A230,NotghiID!A:A,1,FALSE)),1,0)</f>
        <v>0</v>
      </c>
    </row>
    <row r="231" spans="1:17" ht="14.25" hidden="1"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1025</v>
      </c>
      <c r="K231" s="187" t="s">
        <v>116</v>
      </c>
      <c r="L231" s="195">
        <v>0.55895260000000002</v>
      </c>
      <c r="M231" s="195" t="s">
        <v>1025</v>
      </c>
      <c r="N231" s="195" t="s">
        <v>1033</v>
      </c>
      <c r="O231" s="199"/>
      <c r="P231" s="188"/>
      <c r="Q231" s="174">
        <f>IF(ISNUMBER(VLOOKUP(A231,NotghiID!A:A,1,FALSE)),1,0)</f>
        <v>0</v>
      </c>
    </row>
    <row r="232" spans="1:17" ht="14.25" hidden="1"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1025</v>
      </c>
      <c r="K232" s="187" t="s">
        <v>116</v>
      </c>
      <c r="L232" s="195">
        <v>0.3598671</v>
      </c>
      <c r="M232" s="195" t="s">
        <v>1025</v>
      </c>
      <c r="N232" s="195" t="s">
        <v>1033</v>
      </c>
      <c r="O232" s="199"/>
      <c r="P232" s="188"/>
      <c r="Q232" s="174">
        <f>IF(ISNUMBER(VLOOKUP(A232,NotghiID!A:A,1,FALSE)),1,0)</f>
        <v>0</v>
      </c>
    </row>
    <row r="233" spans="1:17" ht="14.25" hidden="1"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1025</v>
      </c>
      <c r="K233" s="187" t="s">
        <v>116</v>
      </c>
      <c r="L233" s="195">
        <v>0.18377109999999999</v>
      </c>
      <c r="M233" s="195" t="s">
        <v>1025</v>
      </c>
      <c r="N233" s="195" t="s">
        <v>1033</v>
      </c>
      <c r="O233" s="199"/>
      <c r="P233" s="188"/>
      <c r="Q233" s="174">
        <f>IF(ISNUMBER(VLOOKUP(A233,NotghiID!A:A,1,FALSE)),1,0)</f>
        <v>0</v>
      </c>
    </row>
    <row r="234" spans="1:17" ht="14.25" hidden="1"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1025</v>
      </c>
      <c r="K234" s="187" t="s">
        <v>116</v>
      </c>
      <c r="L234" s="195">
        <v>9.9506860000000003E-2</v>
      </c>
      <c r="M234" s="195" t="s">
        <v>1025</v>
      </c>
      <c r="N234" s="195" t="s">
        <v>1033</v>
      </c>
      <c r="O234" s="199"/>
      <c r="P234" s="188"/>
      <c r="Q234" s="174">
        <f>IF(ISNUMBER(VLOOKUP(A234,NotghiID!A:A,1,FALSE)),1,0)</f>
        <v>0</v>
      </c>
    </row>
    <row r="235" spans="1:17" ht="14.25" hidden="1"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1025</v>
      </c>
      <c r="K235" s="187" t="s">
        <v>116</v>
      </c>
      <c r="L235" s="195">
        <v>0.114857</v>
      </c>
      <c r="M235" s="195" t="s">
        <v>1025</v>
      </c>
      <c r="N235" s="195" t="s">
        <v>1033</v>
      </c>
      <c r="O235" s="199"/>
      <c r="P235" s="188"/>
      <c r="Q235" s="174">
        <f>IF(ISNUMBER(VLOOKUP(A235,NotghiID!A:A,1,FALSE)),1,0)</f>
        <v>0</v>
      </c>
    </row>
    <row r="236" spans="1:17" ht="14.25" hidden="1"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1025</v>
      </c>
      <c r="K236" s="187" t="s">
        <v>116</v>
      </c>
      <c r="L236" s="195">
        <v>3.8231910000000001E-2</v>
      </c>
      <c r="M236" s="195" t="s">
        <v>1025</v>
      </c>
      <c r="N236" s="195" t="s">
        <v>1033</v>
      </c>
      <c r="O236" s="199"/>
      <c r="P236" s="188"/>
      <c r="Q236" s="174">
        <f>IF(ISNUMBER(VLOOKUP(A236,NotghiID!A:A,1,FALSE)),1,0)</f>
        <v>0</v>
      </c>
    </row>
    <row r="237" spans="1:17" ht="14.25" hidden="1"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1025</v>
      </c>
      <c r="K237" s="187" t="s">
        <v>116</v>
      </c>
      <c r="L237" s="195"/>
      <c r="M237" s="195"/>
      <c r="N237" s="195"/>
      <c r="O237" s="199"/>
      <c r="P237" s="188"/>
      <c r="Q237" s="174">
        <f>IF(ISNUMBER(VLOOKUP(A237,NotghiID!A:A,1,FALSE)),1,0)</f>
        <v>0</v>
      </c>
    </row>
    <row r="238" spans="1:17" ht="14.25" hidden="1"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1025</v>
      </c>
      <c r="K238" s="187" t="s">
        <v>116</v>
      </c>
      <c r="L238" s="195">
        <v>0.85392369999999995</v>
      </c>
      <c r="M238" s="195" t="s">
        <v>1025</v>
      </c>
      <c r="N238" s="195" t="s">
        <v>1033</v>
      </c>
      <c r="O238" s="199"/>
      <c r="P238" s="188"/>
      <c r="Q238" s="174">
        <f>IF(ISNUMBER(VLOOKUP(A238,NotghiID!A:A,1,FALSE)),1,0)</f>
        <v>0</v>
      </c>
    </row>
    <row r="239" spans="1:17" ht="14.25" hidden="1"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1025</v>
      </c>
      <c r="K239" s="187" t="s">
        <v>116</v>
      </c>
      <c r="L239" s="195">
        <v>1.022661</v>
      </c>
      <c r="M239" s="195" t="s">
        <v>1025</v>
      </c>
      <c r="N239" s="195" t="s">
        <v>1033</v>
      </c>
      <c r="O239" s="199"/>
      <c r="P239" s="188"/>
      <c r="Q239" s="174">
        <f>IF(ISNUMBER(VLOOKUP(A239,NotghiID!A:A,1,FALSE)),1,0)</f>
        <v>0</v>
      </c>
    </row>
    <row r="240" spans="1:17" ht="14.25" hidden="1"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1025</v>
      </c>
      <c r="K240" s="187" t="s">
        <v>116</v>
      </c>
      <c r="L240" s="195">
        <v>1.1815260000000001</v>
      </c>
      <c r="M240" s="195" t="s">
        <v>1025</v>
      </c>
      <c r="N240" s="195" t="s">
        <v>1033</v>
      </c>
      <c r="O240" s="199"/>
      <c r="P240" s="188"/>
      <c r="Q240" s="174">
        <f>IF(ISNUMBER(VLOOKUP(A240,NotghiID!A:A,1,FALSE)),1,0)</f>
        <v>0</v>
      </c>
    </row>
    <row r="241" spans="1:17" ht="14.25" hidden="1"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1025</v>
      </c>
      <c r="K241" s="187" t="s">
        <v>116</v>
      </c>
      <c r="L241" s="195">
        <v>1.131926</v>
      </c>
      <c r="M241" s="195" t="s">
        <v>1025</v>
      </c>
      <c r="N241" s="195" t="s">
        <v>1033</v>
      </c>
      <c r="O241" s="199"/>
      <c r="P241" s="188"/>
      <c r="Q241" s="174">
        <f>IF(ISNUMBER(VLOOKUP(A241,NotghiID!A:A,1,FALSE)),1,0)</f>
        <v>0</v>
      </c>
    </row>
    <row r="242" spans="1:17" ht="14.25" hidden="1"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1025</v>
      </c>
      <c r="K242" s="187" t="s">
        <v>116</v>
      </c>
      <c r="L242" s="195">
        <v>1.0723400000000001</v>
      </c>
      <c r="M242" s="195" t="s">
        <v>1025</v>
      </c>
      <c r="N242" s="195" t="s">
        <v>1033</v>
      </c>
      <c r="O242" s="199"/>
      <c r="P242" s="188"/>
      <c r="Q242" s="174">
        <f>IF(ISNUMBER(VLOOKUP(A242,NotghiID!A:A,1,FALSE)),1,0)</f>
        <v>0</v>
      </c>
    </row>
    <row r="243" spans="1:17" ht="14.25" hidden="1"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1025</v>
      </c>
      <c r="K243" s="187" t="s">
        <v>116</v>
      </c>
      <c r="L243" s="195">
        <v>0.72482250000000004</v>
      </c>
      <c r="M243" s="195" t="s">
        <v>1025</v>
      </c>
      <c r="N243" s="195" t="s">
        <v>1033</v>
      </c>
      <c r="O243" s="199"/>
      <c r="P243" s="188"/>
      <c r="Q243" s="174">
        <f>IF(ISNUMBER(VLOOKUP(A243,NotghiID!A:A,1,FALSE)),1,0)</f>
        <v>0</v>
      </c>
    </row>
    <row r="244" spans="1:17" ht="14.25" hidden="1"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1025</v>
      </c>
      <c r="K244" s="187" t="s">
        <v>116</v>
      </c>
      <c r="L244" s="195">
        <v>0.42696149999999999</v>
      </c>
      <c r="M244" s="195" t="s">
        <v>1025</v>
      </c>
      <c r="N244" s="195" t="s">
        <v>1033</v>
      </c>
      <c r="O244" s="199"/>
      <c r="P244" s="188"/>
      <c r="Q244" s="174">
        <f>IF(ISNUMBER(VLOOKUP(A244,NotghiID!A:A,1,FALSE)),1,0)</f>
        <v>0</v>
      </c>
    </row>
    <row r="245" spans="1:17" ht="14.25" hidden="1"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1025</v>
      </c>
      <c r="K245" s="187" t="s">
        <v>116</v>
      </c>
      <c r="L245" s="195">
        <v>0.25814429999999999</v>
      </c>
      <c r="M245" s="195" t="s">
        <v>1025</v>
      </c>
      <c r="N245" s="195" t="s">
        <v>1033</v>
      </c>
      <c r="O245" s="199"/>
      <c r="P245" s="188"/>
      <c r="Q245" s="174">
        <f>IF(ISNUMBER(VLOOKUP(A245,NotghiID!A:A,1,FALSE)),1,0)</f>
        <v>0</v>
      </c>
    </row>
    <row r="246" spans="1:17" ht="14.25" hidden="1"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1025</v>
      </c>
      <c r="K246" s="187" t="s">
        <v>116</v>
      </c>
      <c r="L246" s="195">
        <v>0.1191489</v>
      </c>
      <c r="M246" s="195" t="s">
        <v>1025</v>
      </c>
      <c r="N246" s="195" t="s">
        <v>1033</v>
      </c>
      <c r="O246" s="199"/>
      <c r="P246" s="188"/>
      <c r="Q246" s="174">
        <f>IF(ISNUMBER(VLOOKUP(A246,NotghiID!A:A,1,FALSE)),1,0)</f>
        <v>0</v>
      </c>
    </row>
    <row r="247" spans="1:17" ht="14.25" hidden="1"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1025</v>
      </c>
      <c r="K247" s="187" t="s">
        <v>116</v>
      </c>
      <c r="L247" s="195">
        <v>9.9325689999999994E-2</v>
      </c>
      <c r="M247" s="195" t="s">
        <v>1025</v>
      </c>
      <c r="N247" s="195" t="s">
        <v>1033</v>
      </c>
      <c r="O247" s="199"/>
      <c r="P247" s="188"/>
      <c r="Q247" s="174">
        <f>IF(ISNUMBER(VLOOKUP(A247,NotghiID!A:A,1,FALSE)),1,0)</f>
        <v>0</v>
      </c>
    </row>
    <row r="248" spans="1:17" ht="14.25" hidden="1"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1025</v>
      </c>
      <c r="K248" s="187" t="s">
        <v>116</v>
      </c>
      <c r="L248" s="195">
        <v>0.129078</v>
      </c>
      <c r="M248" s="195" t="s">
        <v>1025</v>
      </c>
      <c r="N248" s="195" t="s">
        <v>1033</v>
      </c>
      <c r="O248" s="199"/>
      <c r="P248" s="188"/>
      <c r="Q248" s="174">
        <f>IF(ISNUMBER(VLOOKUP(A248,NotghiID!A:A,1,FALSE)),1,0)</f>
        <v>0</v>
      </c>
    </row>
    <row r="249" spans="1:17" ht="14.25" hidden="1"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1025</v>
      </c>
      <c r="K249" s="187" t="s">
        <v>116</v>
      </c>
      <c r="L249" s="195">
        <v>9.9290729999999994E-2</v>
      </c>
      <c r="M249" s="195" t="s">
        <v>1025</v>
      </c>
      <c r="N249" s="195" t="s">
        <v>1033</v>
      </c>
      <c r="O249" s="199"/>
      <c r="P249" s="188"/>
      <c r="Q249" s="174">
        <f>IF(ISNUMBER(VLOOKUP(A249,NotghiID!A:A,1,FALSE)),1,0)</f>
        <v>0</v>
      </c>
    </row>
    <row r="250" spans="1:17" ht="14.25" hidden="1"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1025</v>
      </c>
      <c r="K250" s="187" t="s">
        <v>116</v>
      </c>
      <c r="L250" s="195">
        <v>4.9622119999999999E-2</v>
      </c>
      <c r="M250" s="195" t="s">
        <v>1025</v>
      </c>
      <c r="N250" s="195" t="s">
        <v>1033</v>
      </c>
      <c r="O250" s="199"/>
      <c r="P250" s="188"/>
      <c r="Q250" s="174">
        <f>IF(ISNUMBER(VLOOKUP(A250,NotghiID!A:A,1,FALSE)),1,0)</f>
        <v>0</v>
      </c>
    </row>
    <row r="251" spans="1:17" ht="14.25" hidden="1"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1025</v>
      </c>
      <c r="K251" s="187" t="s">
        <v>116</v>
      </c>
      <c r="L251" s="195">
        <v>4.9610500000000002E-2</v>
      </c>
      <c r="M251" s="195" t="s">
        <v>1025</v>
      </c>
      <c r="N251" s="195" t="s">
        <v>1033</v>
      </c>
      <c r="O251" s="199"/>
      <c r="P251" s="188"/>
      <c r="Q251" s="174">
        <f>IF(ISNUMBER(VLOOKUP(A251,NotghiID!A:A,1,FALSE)),1,0)</f>
        <v>0</v>
      </c>
    </row>
    <row r="252" spans="1:17" ht="14.25" hidden="1"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1025</v>
      </c>
      <c r="K252" s="187" t="s">
        <v>116</v>
      </c>
      <c r="L252" s="195">
        <v>4.9633759999999999E-2</v>
      </c>
      <c r="M252" s="195" t="s">
        <v>1025</v>
      </c>
      <c r="N252" s="195" t="s">
        <v>1033</v>
      </c>
      <c r="O252" s="199"/>
      <c r="P252" s="188"/>
      <c r="Q252" s="174">
        <f>IF(ISNUMBER(VLOOKUP(A252,NotghiID!A:A,1,FALSE)),1,0)</f>
        <v>0</v>
      </c>
    </row>
    <row r="253" spans="1:17" ht="14.25" hidden="1"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1025</v>
      </c>
      <c r="K253" s="187" t="s">
        <v>116</v>
      </c>
      <c r="L253" s="195">
        <v>4.9633759999999999E-2</v>
      </c>
      <c r="M253" s="195" t="s">
        <v>1025</v>
      </c>
      <c r="N253" s="195" t="s">
        <v>1033</v>
      </c>
      <c r="O253" s="199"/>
      <c r="P253" s="188"/>
      <c r="Q253" s="174">
        <f>IF(ISNUMBER(VLOOKUP(A253,NotghiID!A:A,1,FALSE)),1,0)</f>
        <v>0</v>
      </c>
    </row>
    <row r="254" spans="1:17" ht="14.25" hidden="1"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1025</v>
      </c>
      <c r="K254" s="187" t="s">
        <v>116</v>
      </c>
      <c r="L254" s="195">
        <v>3.9727930000000002E-2</v>
      </c>
      <c r="M254" s="195" t="s">
        <v>1025</v>
      </c>
      <c r="N254" s="195" t="s">
        <v>1033</v>
      </c>
      <c r="O254" s="199"/>
      <c r="P254" s="188"/>
      <c r="Q254" s="174">
        <f>IF(ISNUMBER(VLOOKUP(A254,NotghiID!A:A,1,FALSE)),1,0)</f>
        <v>0</v>
      </c>
    </row>
    <row r="255" spans="1:17" ht="14.25" hidden="1"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1025</v>
      </c>
      <c r="K255" s="187" t="s">
        <v>116</v>
      </c>
      <c r="L255" s="195">
        <v>0.52464219999999995</v>
      </c>
      <c r="M255" s="195" t="s">
        <v>1025</v>
      </c>
      <c r="N255" s="195" t="s">
        <v>1033</v>
      </c>
      <c r="O255" s="199"/>
      <c r="P255" s="188"/>
      <c r="Q255" s="174">
        <f>IF(ISNUMBER(VLOOKUP(A255,NotghiID!A:A,1,FALSE)),1,0)</f>
        <v>0</v>
      </c>
    </row>
    <row r="256" spans="1:17" ht="14.25" hidden="1"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1025</v>
      </c>
      <c r="K256" s="187" t="s">
        <v>116</v>
      </c>
      <c r="L256" s="195">
        <v>0.30206719999999998</v>
      </c>
      <c r="M256" s="195" t="s">
        <v>1025</v>
      </c>
      <c r="N256" s="195" t="s">
        <v>1033</v>
      </c>
      <c r="O256" s="199"/>
      <c r="P256" s="188"/>
      <c r="Q256" s="174">
        <f>IF(ISNUMBER(VLOOKUP(A256,NotghiID!A:A,1,FALSE)),1,0)</f>
        <v>0</v>
      </c>
    </row>
    <row r="257" spans="1:17" ht="14.25" hidden="1"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1025</v>
      </c>
      <c r="K257" s="187" t="s">
        <v>116</v>
      </c>
      <c r="L257" s="195">
        <v>0.17488049999999999</v>
      </c>
      <c r="M257" s="195" t="s">
        <v>1025</v>
      </c>
      <c r="N257" s="195" t="s">
        <v>1033</v>
      </c>
      <c r="O257" s="199"/>
      <c r="P257" s="188"/>
      <c r="Q257" s="174">
        <f>IF(ISNUMBER(VLOOKUP(A257,NotghiID!A:A,1,FALSE)),1,0)</f>
        <v>0</v>
      </c>
    </row>
    <row r="258" spans="1:17" ht="14.25" hidden="1"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1025</v>
      </c>
      <c r="K258" s="187" t="s">
        <v>116</v>
      </c>
      <c r="L258" s="195">
        <v>0.1907789</v>
      </c>
      <c r="M258" s="195" t="s">
        <v>1025</v>
      </c>
      <c r="N258" s="195" t="s">
        <v>1033</v>
      </c>
      <c r="O258" s="199"/>
      <c r="P258" s="188"/>
      <c r="Q258" s="174">
        <f>IF(ISNUMBER(VLOOKUP(A258,NotghiID!A:A,1,FALSE)),1,0)</f>
        <v>0</v>
      </c>
    </row>
    <row r="259" spans="1:17" ht="14.25" hidden="1"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1025</v>
      </c>
      <c r="K259" s="187" t="s">
        <v>116</v>
      </c>
      <c r="L259" s="195">
        <v>9.5389539999999995E-2</v>
      </c>
      <c r="M259" s="195" t="s">
        <v>1025</v>
      </c>
      <c r="N259" s="195" t="s">
        <v>1033</v>
      </c>
      <c r="O259" s="199"/>
      <c r="P259" s="188"/>
      <c r="Q259" s="174">
        <f>IF(ISNUMBER(VLOOKUP(A259,NotghiID!A:A,1,FALSE)),1,0)</f>
        <v>0</v>
      </c>
    </row>
    <row r="260" spans="1:17" ht="14.25" hidden="1"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1025</v>
      </c>
      <c r="K260" s="187" t="s">
        <v>116</v>
      </c>
      <c r="L260" s="195">
        <v>7.9491320000000004E-2</v>
      </c>
      <c r="M260" s="195" t="s">
        <v>1025</v>
      </c>
      <c r="N260" s="195" t="s">
        <v>1033</v>
      </c>
      <c r="O260" s="199"/>
      <c r="P260" s="188"/>
      <c r="Q260" s="174">
        <f>IF(ISNUMBER(VLOOKUP(A260,NotghiID!A:A,1,FALSE)),1,0)</f>
        <v>0</v>
      </c>
    </row>
    <row r="261" spans="1:17" ht="14.25" hidden="1"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1025</v>
      </c>
      <c r="K261" s="187" t="s">
        <v>116</v>
      </c>
      <c r="L261" s="195">
        <v>0.11128780000000001</v>
      </c>
      <c r="M261" s="195" t="s">
        <v>1025</v>
      </c>
      <c r="N261" s="195" t="s">
        <v>1033</v>
      </c>
      <c r="O261" s="199"/>
      <c r="P261" s="188"/>
      <c r="Q261" s="174">
        <f>IF(ISNUMBER(VLOOKUP(A261,NotghiID!A:A,1,FALSE)),1,0)</f>
        <v>0</v>
      </c>
    </row>
    <row r="262" spans="1:17" ht="14.25" hidden="1"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1025</v>
      </c>
      <c r="K262" s="187" t="s">
        <v>116</v>
      </c>
      <c r="L262" s="195">
        <v>6.3592969999999999E-2</v>
      </c>
      <c r="M262" s="195" t="s">
        <v>1025</v>
      </c>
      <c r="N262" s="195" t="s">
        <v>1033</v>
      </c>
      <c r="O262" s="199"/>
      <c r="P262" s="188"/>
      <c r="Q262" s="174">
        <f>IF(ISNUMBER(VLOOKUP(A262,NotghiID!A:A,1,FALSE)),1,0)</f>
        <v>0</v>
      </c>
    </row>
    <row r="263" spans="1:17" ht="14.25" hidden="1"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1025</v>
      </c>
      <c r="K263" s="187" t="s">
        <v>116</v>
      </c>
      <c r="L263" s="195"/>
      <c r="M263" s="195"/>
      <c r="N263" s="195"/>
      <c r="O263" s="199"/>
      <c r="P263" s="188"/>
      <c r="Q263" s="174">
        <f>IF(ISNUMBER(VLOOKUP(A263,NotghiID!A:A,1,FALSE)),1,0)</f>
        <v>0</v>
      </c>
    </row>
    <row r="264" spans="1:17" ht="14.25" hidden="1"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hidden="1"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1025</v>
      </c>
      <c r="K265" s="187" t="s">
        <v>116</v>
      </c>
      <c r="L265" s="195"/>
      <c r="M265" s="195"/>
      <c r="N265" s="195"/>
      <c r="O265" s="199"/>
      <c r="P265" s="188"/>
      <c r="Q265" s="174">
        <f>IF(ISNUMBER(VLOOKUP(A265,NotghiID!A:A,1,FALSE)),1,0)</f>
        <v>0</v>
      </c>
    </row>
    <row r="266" spans="1:17" ht="14.25" hidden="1"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1025</v>
      </c>
      <c r="K266" s="187" t="s">
        <v>116</v>
      </c>
      <c r="L266" s="195">
        <v>1.5103340000000001</v>
      </c>
      <c r="M266" s="195" t="s">
        <v>1025</v>
      </c>
      <c r="N266" s="195" t="s">
        <v>1033</v>
      </c>
      <c r="O266" s="199"/>
      <c r="P266" s="188"/>
      <c r="Q266" s="174">
        <f>IF(ISNUMBER(VLOOKUP(A266,NotghiID!A:A,1,FALSE)),1,0)</f>
        <v>0</v>
      </c>
    </row>
    <row r="267" spans="1:17" ht="14.25" hidden="1"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1025</v>
      </c>
      <c r="K267" s="187" t="s">
        <v>116</v>
      </c>
      <c r="L267" s="195">
        <v>1.3672489999999999</v>
      </c>
      <c r="M267" s="195" t="s">
        <v>1025</v>
      </c>
      <c r="N267" s="195" t="s">
        <v>1033</v>
      </c>
      <c r="O267" s="199"/>
      <c r="P267" s="188"/>
      <c r="Q267" s="174">
        <f>IF(ISNUMBER(VLOOKUP(A267,NotghiID!A:A,1,FALSE)),1,0)</f>
        <v>0</v>
      </c>
    </row>
    <row r="268" spans="1:17" ht="14.25" hidden="1"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1025</v>
      </c>
      <c r="K268" s="187" t="s">
        <v>116</v>
      </c>
      <c r="L268" s="195">
        <v>1.335453</v>
      </c>
      <c r="M268" s="195" t="s">
        <v>1025</v>
      </c>
      <c r="N268" s="195" t="s">
        <v>1033</v>
      </c>
      <c r="O268" s="199"/>
      <c r="P268" s="188"/>
      <c r="Q268" s="174">
        <f>IF(ISNUMBER(VLOOKUP(A268,NotghiID!A:A,1,FALSE)),1,0)</f>
        <v>0</v>
      </c>
    </row>
    <row r="269" spans="1:17" ht="14.25" hidden="1"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1025</v>
      </c>
      <c r="K269" s="187" t="s">
        <v>116</v>
      </c>
      <c r="L269" s="195">
        <v>1.049285</v>
      </c>
      <c r="M269" s="195" t="s">
        <v>1025</v>
      </c>
      <c r="N269" s="195" t="s">
        <v>1033</v>
      </c>
      <c r="O269" s="199"/>
      <c r="P269" s="188"/>
      <c r="Q269" s="174">
        <f>IF(ISNUMBER(VLOOKUP(A269,NotghiID!A:A,1,FALSE)),1,0)</f>
        <v>0</v>
      </c>
    </row>
    <row r="270" spans="1:17" ht="14.25" hidden="1"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1025</v>
      </c>
      <c r="K270" s="187" t="s">
        <v>116</v>
      </c>
      <c r="L270" s="195">
        <v>0.65182810000000002</v>
      </c>
      <c r="M270" s="195" t="s">
        <v>1025</v>
      </c>
      <c r="N270" s="195" t="s">
        <v>1033</v>
      </c>
      <c r="O270" s="199"/>
      <c r="P270" s="188"/>
      <c r="Q270" s="174">
        <f>IF(ISNUMBER(VLOOKUP(A270,NotghiID!A:A,1,FALSE)),1,0)</f>
        <v>0</v>
      </c>
    </row>
    <row r="271" spans="1:17" ht="14.25" hidden="1"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1025</v>
      </c>
      <c r="K271" s="187" t="s">
        <v>116</v>
      </c>
      <c r="L271" s="195">
        <v>0.42925210000000003</v>
      </c>
      <c r="M271" s="195" t="s">
        <v>1025</v>
      </c>
      <c r="N271" s="195" t="s">
        <v>1033</v>
      </c>
      <c r="O271" s="199"/>
      <c r="P271" s="188"/>
      <c r="Q271" s="174">
        <f>IF(ISNUMBER(VLOOKUP(A271,NotghiID!A:A,1,FALSE)),1,0)</f>
        <v>0</v>
      </c>
    </row>
    <row r="272" spans="1:17" ht="14.25" hidden="1"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1025</v>
      </c>
      <c r="K272" s="187" t="s">
        <v>116</v>
      </c>
      <c r="L272" s="195">
        <v>0.30206670000000002</v>
      </c>
      <c r="M272" s="195" t="s">
        <v>1025</v>
      </c>
      <c r="N272" s="195" t="s">
        <v>1033</v>
      </c>
      <c r="O272" s="199"/>
      <c r="P272" s="188"/>
      <c r="Q272" s="174">
        <f>IF(ISNUMBER(VLOOKUP(A272,NotghiID!A:A,1,FALSE)),1,0)</f>
        <v>0</v>
      </c>
    </row>
    <row r="273" spans="1:17" ht="14.25" hidden="1"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1025</v>
      </c>
      <c r="K273" s="187" t="s">
        <v>116</v>
      </c>
      <c r="L273" s="195">
        <v>0.1748808</v>
      </c>
      <c r="M273" s="195" t="s">
        <v>1025</v>
      </c>
      <c r="N273" s="195" t="s">
        <v>1033</v>
      </c>
      <c r="O273" s="199"/>
      <c r="P273" s="188"/>
      <c r="Q273" s="174">
        <f>IF(ISNUMBER(VLOOKUP(A273,NotghiID!A:A,1,FALSE)),1,0)</f>
        <v>0</v>
      </c>
    </row>
    <row r="274" spans="1:17" ht="14.25" hidden="1"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1025</v>
      </c>
      <c r="K274" s="187" t="s">
        <v>116</v>
      </c>
      <c r="L274" s="195"/>
      <c r="M274" s="195"/>
      <c r="N274" s="195"/>
      <c r="O274" s="199"/>
      <c r="P274" s="188"/>
      <c r="Q274" s="174">
        <f>IF(ISNUMBER(VLOOKUP(A274,NotghiID!A:A,1,FALSE)),1,0)</f>
        <v>0</v>
      </c>
    </row>
    <row r="275" spans="1:17" ht="14.25" hidden="1"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1025</v>
      </c>
      <c r="K275" s="187" t="s">
        <v>116</v>
      </c>
      <c r="L275" s="195"/>
      <c r="M275" s="195"/>
      <c r="N275" s="195"/>
      <c r="O275" s="199"/>
      <c r="P275" s="188"/>
      <c r="Q275" s="174">
        <f>IF(ISNUMBER(VLOOKUP(A275,NotghiID!A:A,1,FALSE)),1,0)</f>
        <v>0</v>
      </c>
    </row>
    <row r="276" spans="1:17" ht="14.25" hidden="1"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1025</v>
      </c>
      <c r="K276" s="187" t="s">
        <v>116</v>
      </c>
      <c r="L276" s="195">
        <v>2.0985689999999999</v>
      </c>
      <c r="M276" s="195" t="s">
        <v>1025</v>
      </c>
      <c r="N276" s="195" t="s">
        <v>1033</v>
      </c>
      <c r="O276" s="199"/>
      <c r="P276" s="188"/>
      <c r="Q276" s="174">
        <f>IF(ISNUMBER(VLOOKUP(A276,NotghiID!A:A,1,FALSE)),1,0)</f>
        <v>0</v>
      </c>
    </row>
    <row r="277" spans="1:17" ht="14.25" hidden="1"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1025</v>
      </c>
      <c r="K277" s="187" t="s">
        <v>116</v>
      </c>
      <c r="L277" s="195">
        <v>1.6216219999999999</v>
      </c>
      <c r="M277" s="195" t="s">
        <v>1025</v>
      </c>
      <c r="N277" s="195" t="s">
        <v>1033</v>
      </c>
      <c r="O277" s="199"/>
      <c r="P277" s="188"/>
      <c r="Q277" s="174">
        <f>IF(ISNUMBER(VLOOKUP(A277,NotghiID!A:A,1,FALSE)),1,0)</f>
        <v>0</v>
      </c>
    </row>
    <row r="278" spans="1:17" ht="14.25" hidden="1"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1025</v>
      </c>
      <c r="K278" s="187" t="s">
        <v>116</v>
      </c>
      <c r="L278" s="195">
        <v>1.319555</v>
      </c>
      <c r="M278" s="195" t="s">
        <v>1025</v>
      </c>
      <c r="N278" s="195" t="s">
        <v>1033</v>
      </c>
      <c r="O278" s="199"/>
      <c r="P278" s="188"/>
      <c r="Q278" s="174">
        <f>IF(ISNUMBER(VLOOKUP(A278,NotghiID!A:A,1,FALSE)),1,0)</f>
        <v>0</v>
      </c>
    </row>
    <row r="279" spans="1:17" ht="14.25" hidden="1"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1025</v>
      </c>
      <c r="K279" s="187" t="s">
        <v>116</v>
      </c>
      <c r="L279" s="195">
        <v>0.87440370000000001</v>
      </c>
      <c r="M279" s="195" t="s">
        <v>1025</v>
      </c>
      <c r="N279" s="195" t="s">
        <v>1033</v>
      </c>
      <c r="O279" s="199"/>
      <c r="P279" s="188"/>
      <c r="Q279" s="174">
        <f>IF(ISNUMBER(VLOOKUP(A279,NotghiID!A:A,1,FALSE)),1,0)</f>
        <v>0</v>
      </c>
    </row>
    <row r="280" spans="1:17" ht="14.25" hidden="1"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1025</v>
      </c>
      <c r="K280" s="187" t="s">
        <v>116</v>
      </c>
      <c r="L280" s="195">
        <v>0.44515060000000001</v>
      </c>
      <c r="M280" s="195" t="s">
        <v>1025</v>
      </c>
      <c r="N280" s="195" t="s">
        <v>1033</v>
      </c>
      <c r="O280" s="199"/>
      <c r="P280" s="188"/>
      <c r="Q280" s="174">
        <f>IF(ISNUMBER(VLOOKUP(A280,NotghiID!A:A,1,FALSE)),1,0)</f>
        <v>0</v>
      </c>
    </row>
    <row r="281" spans="1:17" ht="14.25" hidden="1"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1025</v>
      </c>
      <c r="K281" s="187" t="s">
        <v>116</v>
      </c>
      <c r="L281" s="195">
        <v>0.34976109999999999</v>
      </c>
      <c r="M281" s="195" t="s">
        <v>1025</v>
      </c>
      <c r="N281" s="195" t="s">
        <v>1033</v>
      </c>
      <c r="O281" s="199"/>
      <c r="P281" s="188"/>
      <c r="Q281" s="174">
        <f>IF(ISNUMBER(VLOOKUP(A281,NotghiID!A:A,1,FALSE)),1,0)</f>
        <v>0</v>
      </c>
    </row>
    <row r="282" spans="1:17" ht="14.25" hidden="1"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1025</v>
      </c>
      <c r="K282" s="187" t="s">
        <v>116</v>
      </c>
      <c r="L282" s="195">
        <v>0.25437169999999998</v>
      </c>
      <c r="M282" s="195" t="s">
        <v>1025</v>
      </c>
      <c r="N282" s="195" t="s">
        <v>1033</v>
      </c>
      <c r="O282" s="199"/>
      <c r="P282" s="188"/>
      <c r="Q282" s="174">
        <f>IF(ISNUMBER(VLOOKUP(A282,NotghiID!A:A,1,FALSE)),1,0)</f>
        <v>0</v>
      </c>
    </row>
    <row r="283" spans="1:17" ht="14.25" hidden="1"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1025</v>
      </c>
      <c r="K283" s="187" t="s">
        <v>116</v>
      </c>
      <c r="L283" s="195">
        <v>0.12718599999999999</v>
      </c>
      <c r="M283" s="195" t="s">
        <v>1025</v>
      </c>
      <c r="N283" s="195" t="s">
        <v>1033</v>
      </c>
      <c r="O283" s="199"/>
      <c r="P283" s="188"/>
      <c r="Q283" s="174">
        <f>IF(ISNUMBER(VLOOKUP(A283,NotghiID!A:A,1,FALSE)),1,0)</f>
        <v>0</v>
      </c>
    </row>
    <row r="284" spans="1:17" ht="14.25" hidden="1"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1025</v>
      </c>
      <c r="K284" s="187" t="s">
        <v>116</v>
      </c>
      <c r="L284" s="195"/>
      <c r="M284" s="195"/>
      <c r="N284" s="195"/>
      <c r="O284" s="199"/>
      <c r="P284" s="188"/>
      <c r="Q284" s="174">
        <f>IF(ISNUMBER(VLOOKUP(A284,NotghiID!A:A,1,FALSE)),1,0)</f>
        <v>0</v>
      </c>
    </row>
    <row r="285" spans="1:17" ht="14.25" hidden="1"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1025</v>
      </c>
      <c r="K285" s="187" t="s">
        <v>116</v>
      </c>
      <c r="L285" s="195">
        <v>0.3452443</v>
      </c>
      <c r="M285" s="195" t="s">
        <v>1025</v>
      </c>
      <c r="N285" s="195" t="s">
        <v>1033</v>
      </c>
      <c r="O285" s="199"/>
      <c r="P285" s="188"/>
      <c r="Q285" s="174">
        <f>IF(ISNUMBER(VLOOKUP(A285,NotghiID!A:A,1,FALSE)),1,0)</f>
        <v>0</v>
      </c>
    </row>
    <row r="286" spans="1:17" ht="14.25" hidden="1"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1025</v>
      </c>
      <c r="K286" s="187" t="s">
        <v>116</v>
      </c>
      <c r="L286" s="195">
        <v>0.38433270000000003</v>
      </c>
      <c r="M286" s="195" t="s">
        <v>1025</v>
      </c>
      <c r="N286" s="195" t="s">
        <v>1033</v>
      </c>
      <c r="O286" s="199"/>
      <c r="P286" s="188"/>
      <c r="Q286" s="174">
        <f>IF(ISNUMBER(VLOOKUP(A286,NotghiID!A:A,1,FALSE)),1,0)</f>
        <v>0</v>
      </c>
    </row>
    <row r="287" spans="1:17" ht="14.25" hidden="1"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1025</v>
      </c>
      <c r="K287" s="187" t="s">
        <v>116</v>
      </c>
      <c r="L287" s="195">
        <v>0.35175899999999999</v>
      </c>
      <c r="M287" s="195" t="s">
        <v>1025</v>
      </c>
      <c r="N287" s="195" t="s">
        <v>1033</v>
      </c>
      <c r="O287" s="199"/>
      <c r="P287" s="188"/>
      <c r="Q287" s="174">
        <f>IF(ISNUMBER(VLOOKUP(A287,NotghiID!A:A,1,FALSE)),1,0)</f>
        <v>0</v>
      </c>
    </row>
    <row r="288" spans="1:17" ht="14.25" hidden="1"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1025</v>
      </c>
      <c r="K288" s="187" t="s">
        <v>116</v>
      </c>
      <c r="L288" s="195">
        <v>0.29964150000000001</v>
      </c>
      <c r="M288" s="195" t="s">
        <v>1025</v>
      </c>
      <c r="N288" s="195" t="s">
        <v>1033</v>
      </c>
      <c r="O288" s="199"/>
      <c r="P288" s="188"/>
      <c r="Q288" s="174">
        <f>IF(ISNUMBER(VLOOKUP(A288,NotghiID!A:A,1,FALSE)),1,0)</f>
        <v>0</v>
      </c>
    </row>
    <row r="289" spans="1:17" ht="14.25" hidden="1"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1025</v>
      </c>
      <c r="K289" s="187" t="s">
        <v>116</v>
      </c>
      <c r="L289" s="195">
        <v>0.17596120000000001</v>
      </c>
      <c r="M289" s="195" t="s">
        <v>1025</v>
      </c>
      <c r="N289" s="195" t="s">
        <v>1033</v>
      </c>
      <c r="O289" s="199"/>
      <c r="P289" s="188"/>
      <c r="Q289" s="174">
        <f>IF(ISNUMBER(VLOOKUP(A289,NotghiID!A:A,1,FALSE)),1,0)</f>
        <v>0</v>
      </c>
    </row>
    <row r="290" spans="1:17" ht="14.25" hidden="1"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1025</v>
      </c>
      <c r="K290" s="187" t="s">
        <v>116</v>
      </c>
      <c r="L290" s="195">
        <v>0.1042019</v>
      </c>
      <c r="M290" s="195" t="s">
        <v>1025</v>
      </c>
      <c r="N290" s="195" t="s">
        <v>1033</v>
      </c>
      <c r="O290" s="199"/>
      <c r="P290" s="188"/>
      <c r="Q290" s="174">
        <f>IF(ISNUMBER(VLOOKUP(A290,NotghiID!A:A,1,FALSE)),1,0)</f>
        <v>0</v>
      </c>
    </row>
    <row r="291" spans="1:17" ht="14.25" hidden="1"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1025</v>
      </c>
      <c r="K291" s="187" t="s">
        <v>116</v>
      </c>
      <c r="L291" s="195">
        <v>7.8143149999999995E-2</v>
      </c>
      <c r="M291" s="195" t="s">
        <v>1025</v>
      </c>
      <c r="N291" s="195" t="s">
        <v>1033</v>
      </c>
      <c r="O291" s="199"/>
      <c r="P291" s="188"/>
      <c r="Q291" s="174">
        <f>IF(ISNUMBER(VLOOKUP(A291,NotghiID!A:A,1,FALSE)),1,0)</f>
        <v>0</v>
      </c>
    </row>
    <row r="292" spans="1:17" ht="14.25" hidden="1"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1025</v>
      </c>
      <c r="K292" s="187" t="s">
        <v>116</v>
      </c>
      <c r="L292" s="195">
        <v>3.9087879999999998E-2</v>
      </c>
      <c r="M292" s="195" t="s">
        <v>1025</v>
      </c>
      <c r="N292" s="195" t="s">
        <v>1033</v>
      </c>
      <c r="O292" s="199"/>
      <c r="P292" s="188"/>
      <c r="Q292" s="174">
        <f>IF(ISNUMBER(VLOOKUP(A292,NotghiID!A:A,1,FALSE)),1,0)</f>
        <v>0</v>
      </c>
    </row>
    <row r="293" spans="1:17" ht="14.25" hidden="1"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1025</v>
      </c>
      <c r="K293" s="187" t="s">
        <v>116</v>
      </c>
      <c r="L293" s="195">
        <v>2.5993200000000001E-2</v>
      </c>
      <c r="M293" s="195" t="s">
        <v>1025</v>
      </c>
      <c r="N293" s="195" t="s">
        <v>1033</v>
      </c>
      <c r="O293" s="199"/>
      <c r="P293" s="188"/>
      <c r="Q293" s="174">
        <f>IF(ISNUMBER(VLOOKUP(A293,NotghiID!A:A,1,FALSE)),1,0)</f>
        <v>0</v>
      </c>
    </row>
    <row r="294" spans="1:17" ht="14.25" hidden="1"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1025</v>
      </c>
      <c r="K294" s="187" t="s">
        <v>116</v>
      </c>
      <c r="L294" s="195">
        <v>0.78846380000000005</v>
      </c>
      <c r="M294" s="195" t="s">
        <v>1025</v>
      </c>
      <c r="N294" s="195" t="s">
        <v>1033</v>
      </c>
      <c r="O294" s="199"/>
      <c r="P294" s="188"/>
      <c r="Q294" s="174">
        <f>IF(ISNUMBER(VLOOKUP(A294,NotghiID!A:A,1,FALSE)),1,0)</f>
        <v>0</v>
      </c>
    </row>
    <row r="295" spans="1:17" ht="14.25" hidden="1"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1025</v>
      </c>
      <c r="K295" s="187" t="s">
        <v>116</v>
      </c>
      <c r="L295" s="195">
        <v>0.42304920000000001</v>
      </c>
      <c r="M295" s="195" t="s">
        <v>1025</v>
      </c>
      <c r="N295" s="195" t="s">
        <v>1033</v>
      </c>
      <c r="O295" s="199"/>
      <c r="P295" s="188"/>
      <c r="Q295" s="174">
        <f>IF(ISNUMBER(VLOOKUP(A295,NotghiID!A:A,1,FALSE)),1,0)</f>
        <v>0</v>
      </c>
    </row>
    <row r="296" spans="1:17" ht="14.25" hidden="1"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1025</v>
      </c>
      <c r="K296" s="187" t="s">
        <v>116</v>
      </c>
      <c r="L296" s="195">
        <v>0.30772270000000002</v>
      </c>
      <c r="M296" s="195" t="s">
        <v>1025</v>
      </c>
      <c r="N296" s="195" t="s">
        <v>1033</v>
      </c>
      <c r="O296" s="199"/>
      <c r="P296" s="188"/>
      <c r="Q296" s="174">
        <f>IF(ISNUMBER(VLOOKUP(A296,NotghiID!A:A,1,FALSE)),1,0)</f>
        <v>0</v>
      </c>
    </row>
    <row r="297" spans="1:17" ht="14.25" hidden="1"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1025</v>
      </c>
      <c r="K297" s="187" t="s">
        <v>116</v>
      </c>
      <c r="L297" s="195">
        <v>0.2307699</v>
      </c>
      <c r="M297" s="195" t="s">
        <v>1025</v>
      </c>
      <c r="N297" s="195" t="s">
        <v>1033</v>
      </c>
      <c r="O297" s="199"/>
      <c r="P297" s="188"/>
      <c r="Q297" s="174">
        <f>IF(ISNUMBER(VLOOKUP(A297,NotghiID!A:A,1,FALSE)),1,0)</f>
        <v>0</v>
      </c>
    </row>
    <row r="298" spans="1:17" ht="14.25" hidden="1"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1025</v>
      </c>
      <c r="K298" s="187" t="s">
        <v>116</v>
      </c>
      <c r="L298" s="195">
        <v>0.17310680000000001</v>
      </c>
      <c r="M298" s="195" t="s">
        <v>1025</v>
      </c>
      <c r="N298" s="195" t="s">
        <v>1033</v>
      </c>
      <c r="O298" s="199"/>
      <c r="P298" s="188"/>
      <c r="Q298" s="174">
        <f>IF(ISNUMBER(VLOOKUP(A298,NotghiID!A:A,1,FALSE)),1,0)</f>
        <v>0</v>
      </c>
    </row>
    <row r="299" spans="1:17" ht="14.25" hidden="1"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1025</v>
      </c>
      <c r="K299" s="187" t="s">
        <v>116</v>
      </c>
      <c r="L299" s="195">
        <v>9.6154089999999998E-2</v>
      </c>
      <c r="M299" s="195" t="s">
        <v>1025</v>
      </c>
      <c r="N299" s="195" t="s">
        <v>1033</v>
      </c>
      <c r="O299" s="199"/>
      <c r="P299" s="188"/>
      <c r="Q299" s="174">
        <f>IF(ISNUMBER(VLOOKUP(A299,NotghiID!A:A,1,FALSE)),1,0)</f>
        <v>0</v>
      </c>
    </row>
    <row r="300" spans="1:17" ht="14.25" hidden="1"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1025</v>
      </c>
      <c r="K300" s="187" t="s">
        <v>116</v>
      </c>
      <c r="L300" s="195">
        <v>5.7721790000000002E-2</v>
      </c>
      <c r="M300" s="195" t="s">
        <v>1025</v>
      </c>
      <c r="N300" s="195" t="s">
        <v>1033</v>
      </c>
      <c r="O300" s="199"/>
      <c r="P300" s="188"/>
      <c r="Q300" s="174">
        <f>IF(ISNUMBER(VLOOKUP(A300,NotghiID!A:A,1,FALSE)),1,0)</f>
        <v>0</v>
      </c>
    </row>
    <row r="301" spans="1:17" ht="14.25" hidden="1"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1025</v>
      </c>
      <c r="K301" s="187" t="s">
        <v>116</v>
      </c>
      <c r="L301" s="195">
        <v>5.7692449999999999E-2</v>
      </c>
      <c r="M301" s="195" t="s">
        <v>1025</v>
      </c>
      <c r="N301" s="195" t="s">
        <v>1033</v>
      </c>
      <c r="O301" s="199"/>
      <c r="P301" s="188"/>
      <c r="Q301" s="174">
        <f>IF(ISNUMBER(VLOOKUP(A301,NotghiID!A:A,1,FALSE)),1,0)</f>
        <v>0</v>
      </c>
    </row>
    <row r="302" spans="1:17" ht="14.25" hidden="1"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hidden="1"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hidden="1"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hidden="1"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1025</v>
      </c>
      <c r="K305" s="187" t="s">
        <v>116</v>
      </c>
      <c r="L305" s="195">
        <v>0.15387600000000001</v>
      </c>
      <c r="M305" s="195" t="s">
        <v>1025</v>
      </c>
      <c r="N305" s="195" t="s">
        <v>1033</v>
      </c>
      <c r="O305" s="199"/>
      <c r="P305" s="188"/>
      <c r="Q305" s="174">
        <f>IF(ISNUMBER(VLOOKUP(A305,NotghiID!A:A,1,FALSE)),1,0)</f>
        <v>0</v>
      </c>
    </row>
    <row r="306" spans="1:17" ht="14.25" hidden="1"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1025</v>
      </c>
      <c r="K306" s="187" t="s">
        <v>116</v>
      </c>
      <c r="L306" s="195">
        <v>0.96154189999999995</v>
      </c>
      <c r="M306" s="195" t="s">
        <v>1025</v>
      </c>
      <c r="N306" s="195" t="s">
        <v>1033</v>
      </c>
      <c r="O306" s="199"/>
      <c r="P306" s="188"/>
      <c r="Q306" s="174">
        <f>IF(ISNUMBER(VLOOKUP(A306,NotghiID!A:A,1,FALSE)),1,0)</f>
        <v>0</v>
      </c>
    </row>
    <row r="307" spans="1:17" ht="14.25" hidden="1"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1025</v>
      </c>
      <c r="K307" s="187" t="s">
        <v>116</v>
      </c>
      <c r="L307" s="195">
        <v>1.19234</v>
      </c>
      <c r="M307" s="195" t="s">
        <v>1025</v>
      </c>
      <c r="N307" s="195" t="s">
        <v>1033</v>
      </c>
      <c r="O307" s="199"/>
      <c r="P307" s="188"/>
      <c r="Q307" s="174">
        <f>IF(ISNUMBER(VLOOKUP(A307,NotghiID!A:A,1,FALSE)),1,0)</f>
        <v>0</v>
      </c>
    </row>
    <row r="308" spans="1:17" ht="14.25" hidden="1"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1025</v>
      </c>
      <c r="K308" s="187" t="s">
        <v>116</v>
      </c>
      <c r="L308" s="195">
        <v>1.6730529999999999</v>
      </c>
      <c r="M308" s="195" t="s">
        <v>1025</v>
      </c>
      <c r="N308" s="195" t="s">
        <v>1033</v>
      </c>
      <c r="O308" s="199"/>
      <c r="P308" s="188"/>
      <c r="Q308" s="174">
        <f>IF(ISNUMBER(VLOOKUP(A308,NotghiID!A:A,1,FALSE)),1,0)</f>
        <v>0</v>
      </c>
    </row>
    <row r="309" spans="1:17" ht="14.25" hidden="1"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1025</v>
      </c>
      <c r="K309" s="187" t="s">
        <v>116</v>
      </c>
      <c r="L309" s="195">
        <v>0.98083070000000006</v>
      </c>
      <c r="M309" s="195" t="s">
        <v>1025</v>
      </c>
      <c r="N309" s="195" t="s">
        <v>1033</v>
      </c>
      <c r="O309" s="199"/>
      <c r="P309" s="188"/>
      <c r="Q309" s="174">
        <f>IF(ISNUMBER(VLOOKUP(A309,NotghiID!A:A,1,FALSE)),1,0)</f>
        <v>0</v>
      </c>
    </row>
    <row r="310" spans="1:17" ht="14.25" hidden="1"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1025</v>
      </c>
      <c r="K310" s="187" t="s">
        <v>116</v>
      </c>
      <c r="L310" s="195">
        <v>1.1537900000000001</v>
      </c>
      <c r="M310" s="195" t="s">
        <v>1025</v>
      </c>
      <c r="N310" s="195" t="s">
        <v>1033</v>
      </c>
      <c r="O310" s="199"/>
      <c r="P310" s="188"/>
      <c r="Q310" s="174">
        <f>IF(ISNUMBER(VLOOKUP(A310,NotghiID!A:A,1,FALSE)),1,0)</f>
        <v>0</v>
      </c>
    </row>
    <row r="311" spans="1:17" ht="14.25" hidden="1"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1025</v>
      </c>
      <c r="K311" s="187" t="s">
        <v>116</v>
      </c>
      <c r="L311" s="195">
        <v>1.000062</v>
      </c>
      <c r="M311" s="195" t="s">
        <v>1025</v>
      </c>
      <c r="N311" s="195" t="s">
        <v>1033</v>
      </c>
      <c r="O311" s="199"/>
      <c r="P311" s="188"/>
      <c r="Q311" s="174">
        <f>IF(ISNUMBER(VLOOKUP(A311,NotghiID!A:A,1,FALSE)),1,0)</f>
        <v>0</v>
      </c>
    </row>
    <row r="312" spans="1:17" ht="14.25" hidden="1"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1025</v>
      </c>
      <c r="K312" s="187" t="s">
        <v>116</v>
      </c>
      <c r="L312" s="195">
        <v>0.88461780000000001</v>
      </c>
      <c r="M312" s="195" t="s">
        <v>1025</v>
      </c>
      <c r="N312" s="195" t="s">
        <v>1033</v>
      </c>
      <c r="O312" s="199"/>
      <c r="P312" s="188"/>
      <c r="Q312" s="174">
        <f>IF(ISNUMBER(VLOOKUP(A312,NotghiID!A:A,1,FALSE)),1,0)</f>
        <v>0</v>
      </c>
    </row>
    <row r="313" spans="1:17" ht="14.25" hidden="1"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1025</v>
      </c>
      <c r="K313" s="187" t="s">
        <v>116</v>
      </c>
      <c r="L313" s="195">
        <v>0.69228040000000002</v>
      </c>
      <c r="M313" s="195" t="s">
        <v>1025</v>
      </c>
      <c r="N313" s="195" t="s">
        <v>1033</v>
      </c>
      <c r="O313" s="199"/>
      <c r="P313" s="188"/>
      <c r="Q313" s="174">
        <f>IF(ISNUMBER(VLOOKUP(A313,NotghiID!A:A,1,FALSE)),1,0)</f>
        <v>0</v>
      </c>
    </row>
    <row r="314" spans="1:17" ht="14.25" hidden="1"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1025</v>
      </c>
      <c r="K314" s="187" t="s">
        <v>116</v>
      </c>
      <c r="L314" s="195">
        <v>0.40387679999999998</v>
      </c>
      <c r="M314" s="195" t="s">
        <v>1025</v>
      </c>
      <c r="N314" s="195" t="s">
        <v>1033</v>
      </c>
      <c r="O314" s="199"/>
      <c r="P314" s="188"/>
      <c r="Q314" s="174">
        <f>IF(ISNUMBER(VLOOKUP(A314,NotghiID!A:A,1,FALSE)),1,0)</f>
        <v>0</v>
      </c>
    </row>
    <row r="315" spans="1:17" ht="14.25" hidden="1"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1025</v>
      </c>
      <c r="K315" s="187" t="s">
        <v>116</v>
      </c>
      <c r="L315" s="195">
        <v>0.30775200000000003</v>
      </c>
      <c r="M315" s="195" t="s">
        <v>1025</v>
      </c>
      <c r="N315" s="195" t="s">
        <v>1033</v>
      </c>
      <c r="O315" s="199"/>
      <c r="P315" s="188"/>
      <c r="Q315" s="174">
        <f>IF(ISNUMBER(VLOOKUP(A315,NotghiID!A:A,1,FALSE)),1,0)</f>
        <v>0</v>
      </c>
    </row>
    <row r="316" spans="1:17" ht="14.25" hidden="1"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1056</v>
      </c>
      <c r="K316" s="187" t="s">
        <v>116</v>
      </c>
      <c r="L316" s="195">
        <v>0.43746639999999998</v>
      </c>
      <c r="M316" s="195" t="s">
        <v>1056</v>
      </c>
      <c r="N316" s="195" t="s">
        <v>1033</v>
      </c>
      <c r="O316" s="199"/>
      <c r="P316" s="188"/>
      <c r="Q316" s="174">
        <f>IF(ISNUMBER(VLOOKUP(A316,NotghiID!A:A,1,FALSE)),1,0)</f>
        <v>0</v>
      </c>
    </row>
    <row r="317" spans="1:17" ht="14.25" hidden="1"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1056</v>
      </c>
      <c r="K317" s="187" t="s">
        <v>116</v>
      </c>
      <c r="L317" s="195">
        <v>0.3688109</v>
      </c>
      <c r="M317" s="195" t="s">
        <v>1056</v>
      </c>
      <c r="N317" s="195" t="s">
        <v>1033</v>
      </c>
      <c r="O317" s="199"/>
      <c r="P317" s="188"/>
      <c r="Q317" s="174">
        <f>IF(ISNUMBER(VLOOKUP(A317,NotghiID!A:A,1,FALSE)),1,0)</f>
        <v>0</v>
      </c>
    </row>
    <row r="318" spans="1:17" ht="14.25" hidden="1"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1056</v>
      </c>
      <c r="K318" s="187" t="s">
        <v>116</v>
      </c>
      <c r="L318" s="195">
        <v>0.50626159999999998</v>
      </c>
      <c r="M318" s="195" t="s">
        <v>1056</v>
      </c>
      <c r="N318" s="195" t="s">
        <v>1033</v>
      </c>
      <c r="O318" s="199"/>
      <c r="P318" s="188"/>
      <c r="Q318" s="174">
        <f>IF(ISNUMBER(VLOOKUP(A318,NotghiID!A:A,1,FALSE)),1,0)</f>
        <v>0</v>
      </c>
    </row>
    <row r="319" spans="1:17" ht="14.25" hidden="1"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1056</v>
      </c>
      <c r="K319" s="187" t="s">
        <v>116</v>
      </c>
      <c r="L319" s="195">
        <v>0.44380930000000002</v>
      </c>
      <c r="M319" s="195" t="s">
        <v>1056</v>
      </c>
      <c r="N319" s="195" t="s">
        <v>1033</v>
      </c>
      <c r="O319" s="199"/>
      <c r="P319" s="188"/>
      <c r="Q319" s="174">
        <f>IF(ISNUMBER(VLOOKUP(A319,NotghiID!A:A,1,FALSE)),1,0)</f>
        <v>0</v>
      </c>
    </row>
    <row r="320" spans="1:17" ht="14.25" hidden="1"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1056</v>
      </c>
      <c r="K320" s="187" t="s">
        <v>116</v>
      </c>
      <c r="L320" s="195">
        <v>0.13126950000000001</v>
      </c>
      <c r="M320" s="195" t="s">
        <v>1056</v>
      </c>
      <c r="N320" s="195" t="s">
        <v>1033</v>
      </c>
      <c r="O320" s="199"/>
      <c r="P320" s="188"/>
      <c r="Q320" s="174">
        <f>IF(ISNUMBER(VLOOKUP(A320,NotghiID!A:A,1,FALSE)),1,0)</f>
        <v>0</v>
      </c>
    </row>
    <row r="321" spans="1:17" ht="14.25" hidden="1"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1056</v>
      </c>
      <c r="K321" s="187" t="s">
        <v>116</v>
      </c>
      <c r="L321" s="195">
        <v>0.1437466</v>
      </c>
      <c r="M321" s="195" t="s">
        <v>1056</v>
      </c>
      <c r="N321" s="195" t="s">
        <v>1033</v>
      </c>
      <c r="O321" s="199"/>
      <c r="P321" s="188"/>
      <c r="Q321" s="174">
        <f>IF(ISNUMBER(VLOOKUP(A321,NotghiID!A:A,1,FALSE)),1,0)</f>
        <v>0</v>
      </c>
    </row>
    <row r="322" spans="1:17" ht="14.25" hidden="1"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1056</v>
      </c>
      <c r="K322" s="187" t="s">
        <v>116</v>
      </c>
      <c r="L322" s="195">
        <v>3.7522170000000001E-2</v>
      </c>
      <c r="M322" s="195" t="s">
        <v>1056</v>
      </c>
      <c r="N322" s="195" t="s">
        <v>1033</v>
      </c>
      <c r="O322" s="199"/>
      <c r="P322" s="188"/>
      <c r="Q322" s="174">
        <f>IF(ISNUMBER(VLOOKUP(A322,NotghiID!A:A,1,FALSE)),1,0)</f>
        <v>0</v>
      </c>
    </row>
    <row r="323" spans="1:17" ht="14.25" hidden="1"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1056</v>
      </c>
      <c r="K323" s="187" t="s">
        <v>116</v>
      </c>
      <c r="L323" s="195">
        <v>6.2521610000000005E-2</v>
      </c>
      <c r="M323" s="195" t="s">
        <v>1056</v>
      </c>
      <c r="N323" s="195" t="s">
        <v>1033</v>
      </c>
      <c r="O323" s="199"/>
      <c r="P323" s="188"/>
      <c r="Q323" s="174">
        <f>IF(ISNUMBER(VLOOKUP(A323,NotghiID!A:A,1,FALSE)),1,0)</f>
        <v>0</v>
      </c>
    </row>
    <row r="324" spans="1:17" ht="14.25" hidden="1"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1056</v>
      </c>
      <c r="K324" s="187" t="s">
        <v>116</v>
      </c>
      <c r="L324" s="195">
        <v>6.2498600000000001E-2</v>
      </c>
      <c r="M324" s="195" t="s">
        <v>1056</v>
      </c>
      <c r="N324" s="195" t="s">
        <v>1033</v>
      </c>
      <c r="O324" s="199"/>
      <c r="P324" s="188"/>
      <c r="Q324" s="174">
        <f>IF(ISNUMBER(VLOOKUP(A324,NotghiID!A:A,1,FALSE)),1,0)</f>
        <v>0</v>
      </c>
    </row>
    <row r="325" spans="1:17" ht="14.25" hidden="1"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1056</v>
      </c>
      <c r="K325" s="187" t="s">
        <v>116</v>
      </c>
      <c r="L325" s="195">
        <v>5.0021889999999999E-2</v>
      </c>
      <c r="M325" s="195" t="s">
        <v>1056</v>
      </c>
      <c r="N325" s="195" t="s">
        <v>1033</v>
      </c>
      <c r="O325" s="199"/>
      <c r="P325" s="188"/>
      <c r="Q325" s="174">
        <f>IF(ISNUMBER(VLOOKUP(A325,NotghiID!A:A,1,FALSE)),1,0)</f>
        <v>0</v>
      </c>
    </row>
    <row r="326" spans="1:17" ht="14.25" hidden="1"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1056</v>
      </c>
      <c r="K326" s="187" t="s">
        <v>116</v>
      </c>
      <c r="L326" s="195">
        <v>3.747611E-2</v>
      </c>
      <c r="M326" s="195" t="s">
        <v>1056</v>
      </c>
      <c r="N326" s="195" t="s">
        <v>1033</v>
      </c>
      <c r="O326" s="199"/>
      <c r="P326" s="188"/>
      <c r="Q326" s="174">
        <f>IF(ISNUMBER(VLOOKUP(A326,NotghiID!A:A,1,FALSE)),1,0)</f>
        <v>0</v>
      </c>
    </row>
    <row r="327" spans="1:17" ht="14.25" hidden="1"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1056</v>
      </c>
      <c r="K327" s="187" t="s">
        <v>116</v>
      </c>
      <c r="L327" s="195">
        <v>2.4953449999999999E-2</v>
      </c>
      <c r="M327" s="195" t="s">
        <v>1056</v>
      </c>
      <c r="N327" s="195" t="s">
        <v>1033</v>
      </c>
      <c r="O327" s="199"/>
      <c r="P327" s="188"/>
      <c r="Q327" s="174">
        <f>IF(ISNUMBER(VLOOKUP(A327,NotghiID!A:A,1,FALSE)),1,0)</f>
        <v>0</v>
      </c>
    </row>
    <row r="328" spans="1:17" ht="14.25" hidden="1"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4.25" hidden="1" x14ac:dyDescent="0.2">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1040</v>
      </c>
      <c r="I329" s="187">
        <v>48.152589999999996</v>
      </c>
      <c r="J329" s="187" t="s">
        <v>1053</v>
      </c>
      <c r="K329" s="187" t="s">
        <v>116</v>
      </c>
      <c r="L329" s="195">
        <v>15.457560000000001</v>
      </c>
      <c r="M329" s="195" t="s">
        <v>1053</v>
      </c>
      <c r="N329" s="195" t="s">
        <v>117</v>
      </c>
      <c r="O329" s="199"/>
      <c r="P329" s="188"/>
      <c r="Q329" s="174">
        <f>IF(ISNUMBER(VLOOKUP(A329,NotghiID!A:A,1,FALSE)),1,0)</f>
        <v>0</v>
      </c>
    </row>
    <row r="330" spans="1:17" ht="14.25" hidden="1" x14ac:dyDescent="0.2">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1040</v>
      </c>
      <c r="I330" s="187">
        <v>32.837699999999998</v>
      </c>
      <c r="J330" s="187" t="s">
        <v>1053</v>
      </c>
      <c r="K330" s="187" t="s">
        <v>116</v>
      </c>
      <c r="L330" s="195">
        <v>7.1581699999999984</v>
      </c>
      <c r="M330" s="195" t="s">
        <v>1053</v>
      </c>
      <c r="N330" s="195" t="s">
        <v>117</v>
      </c>
      <c r="O330" s="199"/>
      <c r="P330" s="188"/>
      <c r="Q330" s="174">
        <f>IF(ISNUMBER(VLOOKUP(A330,NotghiID!A:A,1,FALSE)),1,0)</f>
        <v>0</v>
      </c>
    </row>
    <row r="331" spans="1:17" ht="14.25" hidden="1" x14ac:dyDescent="0.2">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1040</v>
      </c>
      <c r="I331" s="187">
        <v>25.73827</v>
      </c>
      <c r="J331" s="187" t="s">
        <v>1053</v>
      </c>
      <c r="K331" s="187" t="s">
        <v>116</v>
      </c>
      <c r="L331" s="195">
        <v>5.6105799999999988</v>
      </c>
      <c r="M331" s="195" t="s">
        <v>1053</v>
      </c>
      <c r="N331" s="195" t="s">
        <v>117</v>
      </c>
      <c r="O331" s="199"/>
      <c r="P331" s="188"/>
      <c r="Q331" s="174">
        <f>IF(ISNUMBER(VLOOKUP(A331,NotghiID!A:A,1,FALSE)),1,0)</f>
        <v>0</v>
      </c>
    </row>
    <row r="332" spans="1:17" ht="14.25" hidden="1" x14ac:dyDescent="0.2">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1040</v>
      </c>
      <c r="I332" s="187">
        <v>20.888110000000001</v>
      </c>
      <c r="J332" s="187" t="s">
        <v>1053</v>
      </c>
      <c r="K332" s="187" t="s">
        <v>116</v>
      </c>
      <c r="L332" s="195">
        <v>6.0725499999999997</v>
      </c>
      <c r="M332" s="195" t="s">
        <v>1053</v>
      </c>
      <c r="N332" s="195" t="s">
        <v>117</v>
      </c>
      <c r="O332" s="199"/>
      <c r="P332" s="188"/>
      <c r="Q332" s="174">
        <f>IF(ISNUMBER(VLOOKUP(A332,NotghiID!A:A,1,FALSE)),1,0)</f>
        <v>0</v>
      </c>
    </row>
    <row r="333" spans="1:17" ht="14.25" hidden="1" x14ac:dyDescent="0.2">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1040</v>
      </c>
      <c r="I333" s="187">
        <v>16.756419999999999</v>
      </c>
      <c r="J333" s="187" t="s">
        <v>1053</v>
      </c>
      <c r="K333" s="187" t="s">
        <v>116</v>
      </c>
      <c r="L333" s="195">
        <v>3.1846300000000021</v>
      </c>
      <c r="M333" s="195" t="s">
        <v>1053</v>
      </c>
      <c r="N333" s="195" t="s">
        <v>117</v>
      </c>
      <c r="O333" s="199"/>
      <c r="P333" s="188"/>
      <c r="Q333" s="174">
        <f>IF(ISNUMBER(VLOOKUP(A333,NotghiID!A:A,1,FALSE)),1,0)</f>
        <v>0</v>
      </c>
    </row>
    <row r="334" spans="1:17" ht="14.25" hidden="1" x14ac:dyDescent="0.2">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1040</v>
      </c>
      <c r="I334" s="187">
        <v>10.175520000000001</v>
      </c>
      <c r="J334" s="187" t="s">
        <v>1053</v>
      </c>
      <c r="K334" s="187" t="s">
        <v>116</v>
      </c>
      <c r="L334" s="195">
        <v>1.5197399999999988</v>
      </c>
      <c r="M334" s="195" t="s">
        <v>1053</v>
      </c>
      <c r="N334" s="195" t="s">
        <v>117</v>
      </c>
      <c r="O334" s="199"/>
      <c r="P334" s="188"/>
      <c r="Q334" s="174">
        <f>IF(ISNUMBER(VLOOKUP(A334,NotghiID!A:A,1,FALSE)),1,0)</f>
        <v>0</v>
      </c>
    </row>
    <row r="335" spans="1:17" ht="14.25" hidden="1" x14ac:dyDescent="0.2">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1040</v>
      </c>
      <c r="I335" s="187">
        <v>7.1849400000000001</v>
      </c>
      <c r="J335" s="187" t="s">
        <v>1053</v>
      </c>
      <c r="K335" s="187" t="s">
        <v>116</v>
      </c>
      <c r="L335" s="195">
        <v>1.3655280000000003</v>
      </c>
      <c r="M335" s="195" t="s">
        <v>1053</v>
      </c>
      <c r="N335" s="195" t="s">
        <v>117</v>
      </c>
      <c r="O335" s="199"/>
      <c r="P335" s="188"/>
      <c r="Q335" s="174">
        <f>IF(ISNUMBER(VLOOKUP(A335,NotghiID!A:A,1,FALSE)),1,0)</f>
        <v>0</v>
      </c>
    </row>
    <row r="336" spans="1:17" ht="14.25" hidden="1" x14ac:dyDescent="0.2">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1040</v>
      </c>
      <c r="I336" s="187">
        <v>5.1923649999999997</v>
      </c>
      <c r="J336" s="187" t="s">
        <v>1053</v>
      </c>
      <c r="K336" s="187" t="s">
        <v>116</v>
      </c>
      <c r="L336" s="195">
        <v>1.43222</v>
      </c>
      <c r="M336" s="195" t="s">
        <v>1053</v>
      </c>
      <c r="N336" s="195" t="s">
        <v>117</v>
      </c>
      <c r="O336" s="199"/>
      <c r="P336" s="188"/>
      <c r="Q336" s="174">
        <f>IF(ISNUMBER(VLOOKUP(A336,NotghiID!A:A,1,FALSE)),1,0)</f>
        <v>0</v>
      </c>
    </row>
    <row r="337" spans="1:17" ht="14.25" hidden="1" x14ac:dyDescent="0.2">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1040</v>
      </c>
      <c r="I337" s="187">
        <v>3.0101589999999998</v>
      </c>
      <c r="J337" s="187" t="s">
        <v>1053</v>
      </c>
      <c r="K337" s="187" t="s">
        <v>116</v>
      </c>
      <c r="L337" s="195">
        <v>1.5601929999999999</v>
      </c>
      <c r="M337" s="195" t="s">
        <v>1053</v>
      </c>
      <c r="N337" s="195" t="s">
        <v>117</v>
      </c>
      <c r="O337" s="199"/>
      <c r="P337" s="188"/>
      <c r="Q337" s="174">
        <f>IF(ISNUMBER(VLOOKUP(A337,NotghiID!A:A,1,FALSE)),1,0)</f>
        <v>0</v>
      </c>
    </row>
    <row r="338" spans="1:17" ht="14.25" hidden="1" x14ac:dyDescent="0.2">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1040</v>
      </c>
      <c r="I338" s="187">
        <v>48.152589999999996</v>
      </c>
      <c r="J338" s="187" t="s">
        <v>1053</v>
      </c>
      <c r="K338" s="187" t="s">
        <v>116</v>
      </c>
      <c r="L338" s="195">
        <v>15.457560000000001</v>
      </c>
      <c r="M338" s="195" t="s">
        <v>1053</v>
      </c>
      <c r="N338" s="195" t="s">
        <v>117</v>
      </c>
      <c r="O338" s="199"/>
      <c r="P338" s="188"/>
      <c r="Q338" s="174">
        <f>IF(ISNUMBER(VLOOKUP(A338,NotghiID!A:A,1,FALSE)),1,0)</f>
        <v>0</v>
      </c>
    </row>
    <row r="339" spans="1:17" ht="14.25" hidden="1" x14ac:dyDescent="0.2">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1040</v>
      </c>
      <c r="I339" s="187">
        <v>32.837699999999998</v>
      </c>
      <c r="J339" s="187" t="s">
        <v>1053</v>
      </c>
      <c r="K339" s="187" t="s">
        <v>116</v>
      </c>
      <c r="L339" s="195">
        <v>7.1581699999999984</v>
      </c>
      <c r="M339" s="195" t="s">
        <v>1053</v>
      </c>
      <c r="N339" s="195" t="s">
        <v>117</v>
      </c>
      <c r="O339" s="199"/>
      <c r="P339" s="188"/>
      <c r="Q339" s="174">
        <f>IF(ISNUMBER(VLOOKUP(A339,NotghiID!A:A,1,FALSE)),1,0)</f>
        <v>0</v>
      </c>
    </row>
    <row r="340" spans="1:17" ht="14.25" hidden="1" x14ac:dyDescent="0.2">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1040</v>
      </c>
      <c r="I340" s="187">
        <v>25.73827</v>
      </c>
      <c r="J340" s="187" t="s">
        <v>1053</v>
      </c>
      <c r="K340" s="187" t="s">
        <v>116</v>
      </c>
      <c r="L340" s="195">
        <v>5.6105799999999988</v>
      </c>
      <c r="M340" s="195" t="s">
        <v>1053</v>
      </c>
      <c r="N340" s="195" t="s">
        <v>117</v>
      </c>
      <c r="O340" s="199"/>
      <c r="P340" s="188"/>
      <c r="Q340" s="174">
        <f>IF(ISNUMBER(VLOOKUP(A340,NotghiID!A:A,1,FALSE)),1,0)</f>
        <v>0</v>
      </c>
    </row>
    <row r="341" spans="1:17" ht="14.25" hidden="1" x14ac:dyDescent="0.2">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1040</v>
      </c>
      <c r="I341" s="187">
        <v>20.888110000000001</v>
      </c>
      <c r="J341" s="187" t="s">
        <v>1053</v>
      </c>
      <c r="K341" s="187" t="s">
        <v>116</v>
      </c>
      <c r="L341" s="195">
        <v>6.0725499999999997</v>
      </c>
      <c r="M341" s="195" t="s">
        <v>1053</v>
      </c>
      <c r="N341" s="195" t="s">
        <v>117</v>
      </c>
      <c r="O341" s="199"/>
      <c r="P341" s="188"/>
      <c r="Q341" s="174">
        <f>IF(ISNUMBER(VLOOKUP(A341,NotghiID!A:A,1,FALSE)),1,0)</f>
        <v>0</v>
      </c>
    </row>
    <row r="342" spans="1:17" ht="14.25" hidden="1" x14ac:dyDescent="0.2">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1040</v>
      </c>
      <c r="I342" s="187">
        <v>16.756419999999999</v>
      </c>
      <c r="J342" s="187" t="s">
        <v>1053</v>
      </c>
      <c r="K342" s="187" t="s">
        <v>116</v>
      </c>
      <c r="L342" s="195">
        <v>3.1846300000000021</v>
      </c>
      <c r="M342" s="195" t="s">
        <v>1053</v>
      </c>
      <c r="N342" s="195" t="s">
        <v>117</v>
      </c>
      <c r="O342" s="199"/>
      <c r="P342" s="188"/>
      <c r="Q342" s="174">
        <f>IF(ISNUMBER(VLOOKUP(A342,NotghiID!A:A,1,FALSE)),1,0)</f>
        <v>0</v>
      </c>
    </row>
    <row r="343" spans="1:17" ht="14.25" hidden="1" x14ac:dyDescent="0.2">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1040</v>
      </c>
      <c r="I343" s="187">
        <v>10.175520000000001</v>
      </c>
      <c r="J343" s="187" t="s">
        <v>1053</v>
      </c>
      <c r="K343" s="187" t="s">
        <v>116</v>
      </c>
      <c r="L343" s="195">
        <v>1.5197399999999988</v>
      </c>
      <c r="M343" s="195" t="s">
        <v>1053</v>
      </c>
      <c r="N343" s="195" t="s">
        <v>117</v>
      </c>
      <c r="O343" s="199"/>
      <c r="P343" s="188"/>
      <c r="Q343" s="174">
        <f>IF(ISNUMBER(VLOOKUP(A343,NotghiID!A:A,1,FALSE)),1,0)</f>
        <v>0</v>
      </c>
    </row>
    <row r="344" spans="1:17" ht="14.25" hidden="1" x14ac:dyDescent="0.2">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1040</v>
      </c>
      <c r="I344" s="187">
        <v>7.1849400000000001</v>
      </c>
      <c r="J344" s="187" t="s">
        <v>1053</v>
      </c>
      <c r="K344" s="187" t="s">
        <v>116</v>
      </c>
      <c r="L344" s="195">
        <v>1.3655280000000003</v>
      </c>
      <c r="M344" s="195" t="s">
        <v>1053</v>
      </c>
      <c r="N344" s="195" t="s">
        <v>117</v>
      </c>
      <c r="O344" s="199"/>
      <c r="P344" s="188"/>
      <c r="Q344" s="174">
        <f>IF(ISNUMBER(VLOOKUP(A344,NotghiID!A:A,1,FALSE)),1,0)</f>
        <v>0</v>
      </c>
    </row>
    <row r="345" spans="1:17" ht="14.25" hidden="1" x14ac:dyDescent="0.2">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1040</v>
      </c>
      <c r="I345" s="187">
        <v>5.1923649999999997</v>
      </c>
      <c r="J345" s="187" t="s">
        <v>1053</v>
      </c>
      <c r="K345" s="187" t="s">
        <v>116</v>
      </c>
      <c r="L345" s="195">
        <v>1.43222</v>
      </c>
      <c r="M345" s="195" t="s">
        <v>1053</v>
      </c>
      <c r="N345" s="195" t="s">
        <v>117</v>
      </c>
      <c r="O345" s="199"/>
      <c r="P345" s="188"/>
      <c r="Q345" s="174">
        <f>IF(ISNUMBER(VLOOKUP(A345,NotghiID!A:A,1,FALSE)),1,0)</f>
        <v>0</v>
      </c>
    </row>
    <row r="346" spans="1:17" ht="14.25" hidden="1" x14ac:dyDescent="0.2">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1040</v>
      </c>
      <c r="I346" s="187">
        <v>3.0101589999999998</v>
      </c>
      <c r="J346" s="187" t="s">
        <v>1053</v>
      </c>
      <c r="K346" s="187" t="s">
        <v>116</v>
      </c>
      <c r="L346" s="195">
        <v>1.5601929999999999</v>
      </c>
      <c r="M346" s="195" t="s">
        <v>1053</v>
      </c>
      <c r="N346" s="195" t="s">
        <v>117</v>
      </c>
      <c r="O346" s="199"/>
      <c r="P346" s="188"/>
      <c r="Q346" s="174">
        <f>IF(ISNUMBER(VLOOKUP(A346,NotghiID!A:A,1,FALSE)),1,0)</f>
        <v>0</v>
      </c>
    </row>
    <row r="347" spans="1:17" ht="14.25" hidden="1" x14ac:dyDescent="0.2">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1053</v>
      </c>
      <c r="K347" s="187" t="s">
        <v>116</v>
      </c>
      <c r="L347" s="195"/>
      <c r="M347" s="195"/>
      <c r="N347" s="195"/>
      <c r="O347" s="199"/>
      <c r="P347" s="188" t="s">
        <v>1112</v>
      </c>
      <c r="Q347" s="174">
        <f>IF(ISNUMBER(VLOOKUP(A347,NotghiID!A:A,1,FALSE)),1,0)</f>
        <v>0</v>
      </c>
    </row>
    <row r="348" spans="1:17" ht="14.25" hidden="1" x14ac:dyDescent="0.2">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1053</v>
      </c>
      <c r="K348" s="187" t="s">
        <v>116</v>
      </c>
      <c r="L348" s="195"/>
      <c r="M348" s="195"/>
      <c r="N348" s="195"/>
      <c r="O348" s="199"/>
      <c r="P348" s="188" t="s">
        <v>1112</v>
      </c>
      <c r="Q348" s="174">
        <f>IF(ISNUMBER(VLOOKUP(A348,NotghiID!A:A,1,FALSE)),1,0)</f>
        <v>0</v>
      </c>
    </row>
    <row r="349" spans="1:17" ht="14.25" hidden="1" x14ac:dyDescent="0.2">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1053</v>
      </c>
      <c r="K349" s="187" t="s">
        <v>116</v>
      </c>
      <c r="L349" s="195"/>
      <c r="M349" s="195"/>
      <c r="N349" s="195"/>
      <c r="O349" s="199"/>
      <c r="P349" s="188" t="s">
        <v>1112</v>
      </c>
      <c r="Q349" s="174">
        <f>IF(ISNUMBER(VLOOKUP(A349,NotghiID!A:A,1,FALSE)),1,0)</f>
        <v>0</v>
      </c>
    </row>
    <row r="350" spans="1:17" ht="14.25" hidden="1" x14ac:dyDescent="0.2">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1053</v>
      </c>
      <c r="K350" s="187" t="s">
        <v>116</v>
      </c>
      <c r="L350" s="195"/>
      <c r="M350" s="195"/>
      <c r="N350" s="195"/>
      <c r="O350" s="199"/>
      <c r="P350" s="188" t="s">
        <v>1112</v>
      </c>
      <c r="Q350" s="174">
        <f>IF(ISNUMBER(VLOOKUP(A350,NotghiID!A:A,1,FALSE)),1,0)</f>
        <v>0</v>
      </c>
    </row>
    <row r="351" spans="1:17" ht="14.25" hidden="1" x14ac:dyDescent="0.2">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1053</v>
      </c>
      <c r="K351" s="187" t="s">
        <v>116</v>
      </c>
      <c r="L351" s="195"/>
      <c r="M351" s="195"/>
      <c r="N351" s="195"/>
      <c r="O351" s="199"/>
      <c r="P351" s="188" t="s">
        <v>1112</v>
      </c>
      <c r="Q351" s="174">
        <f>IF(ISNUMBER(VLOOKUP(A351,NotghiID!A:A,1,FALSE)),1,0)</f>
        <v>0</v>
      </c>
    </row>
    <row r="352" spans="1:17" ht="14.25" hidden="1" x14ac:dyDescent="0.2">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1053</v>
      </c>
      <c r="K352" s="187" t="s">
        <v>116</v>
      </c>
      <c r="L352" s="195"/>
      <c r="M352" s="195"/>
      <c r="N352" s="195"/>
      <c r="O352" s="199"/>
      <c r="P352" s="188" t="s">
        <v>1112</v>
      </c>
      <c r="Q352" s="174">
        <f>IF(ISNUMBER(VLOOKUP(A352,NotghiID!A:A,1,FALSE)),1,0)</f>
        <v>0</v>
      </c>
    </row>
    <row r="353" spans="1:17" ht="14.25" hidden="1" x14ac:dyDescent="0.2">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1053</v>
      </c>
      <c r="K353" s="187" t="s">
        <v>116</v>
      </c>
      <c r="L353" s="195"/>
      <c r="M353" s="195"/>
      <c r="N353" s="195"/>
      <c r="O353" s="199"/>
      <c r="P353" s="188" t="s">
        <v>1112</v>
      </c>
      <c r="Q353" s="174">
        <f>IF(ISNUMBER(VLOOKUP(A353,NotghiID!A:A,1,FALSE)),1,0)</f>
        <v>0</v>
      </c>
    </row>
    <row r="354" spans="1:17" ht="14.25" hidden="1" x14ac:dyDescent="0.2">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1053</v>
      </c>
      <c r="K354" s="187" t="s">
        <v>116</v>
      </c>
      <c r="L354" s="195"/>
      <c r="M354" s="195"/>
      <c r="N354" s="195"/>
      <c r="O354" s="199"/>
      <c r="P354" s="188" t="s">
        <v>1112</v>
      </c>
      <c r="Q354" s="174">
        <f>IF(ISNUMBER(VLOOKUP(A354,NotghiID!A:A,1,FALSE)),1,0)</f>
        <v>0</v>
      </c>
    </row>
    <row r="355" spans="1:17" ht="14.25" hidden="1" x14ac:dyDescent="0.2">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1053</v>
      </c>
      <c r="K355" s="187" t="s">
        <v>116</v>
      </c>
      <c r="L355" s="195"/>
      <c r="M355" s="195"/>
      <c r="N355" s="195"/>
      <c r="O355" s="199"/>
      <c r="P355" s="188" t="s">
        <v>1112</v>
      </c>
      <c r="Q355" s="174">
        <f>IF(ISNUMBER(VLOOKUP(A355,NotghiID!A:A,1,FALSE)),1,0)</f>
        <v>0</v>
      </c>
    </row>
    <row r="356" spans="1:17" ht="14.25" hidden="1" x14ac:dyDescent="0.2">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1053</v>
      </c>
      <c r="K356" s="187" t="s">
        <v>116</v>
      </c>
      <c r="L356" s="195"/>
      <c r="M356" s="195"/>
      <c r="N356" s="195"/>
      <c r="O356" s="199"/>
      <c r="P356" s="188" t="s">
        <v>1112</v>
      </c>
      <c r="Q356" s="174">
        <f>IF(ISNUMBER(VLOOKUP(A356,NotghiID!A:A,1,FALSE)),1,0)</f>
        <v>0</v>
      </c>
    </row>
    <row r="357" spans="1:17" ht="14.25" hidden="1" x14ac:dyDescent="0.2">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1053</v>
      </c>
      <c r="K357" s="187" t="s">
        <v>116</v>
      </c>
      <c r="L357" s="195"/>
      <c r="M357" s="195"/>
      <c r="N357" s="195"/>
      <c r="O357" s="199"/>
      <c r="P357" s="188" t="s">
        <v>1112</v>
      </c>
      <c r="Q357" s="174">
        <f>IF(ISNUMBER(VLOOKUP(A357,NotghiID!A:A,1,FALSE)),1,0)</f>
        <v>0</v>
      </c>
    </row>
    <row r="358" spans="1:17" ht="14.25" hidden="1" x14ac:dyDescent="0.2">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1053</v>
      </c>
      <c r="K358" s="187" t="s">
        <v>116</v>
      </c>
      <c r="L358" s="195"/>
      <c r="M358" s="195"/>
      <c r="N358" s="195"/>
      <c r="O358" s="199"/>
      <c r="P358" s="188" t="s">
        <v>1112</v>
      </c>
      <c r="Q358" s="174">
        <f>IF(ISNUMBER(VLOOKUP(A358,NotghiID!A:A,1,FALSE)),1,0)</f>
        <v>0</v>
      </c>
    </row>
    <row r="359" spans="1:17" ht="14.25" hidden="1" x14ac:dyDescent="0.2">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1053</v>
      </c>
      <c r="K359" s="187" t="s">
        <v>116</v>
      </c>
      <c r="L359" s="195"/>
      <c r="M359" s="195"/>
      <c r="N359" s="195"/>
      <c r="O359" s="199"/>
      <c r="P359" s="188" t="s">
        <v>1112</v>
      </c>
      <c r="Q359" s="174">
        <f>IF(ISNUMBER(VLOOKUP(A359,NotghiID!A:A,1,FALSE)),1,0)</f>
        <v>0</v>
      </c>
    </row>
    <row r="360" spans="1:17" ht="14.25" hidden="1" x14ac:dyDescent="0.2">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1053</v>
      </c>
      <c r="K360" s="187" t="s">
        <v>116</v>
      </c>
      <c r="L360" s="195"/>
      <c r="M360" s="195"/>
      <c r="N360" s="195"/>
      <c r="O360" s="199"/>
      <c r="P360" s="188" t="s">
        <v>1112</v>
      </c>
      <c r="Q360" s="174">
        <f>IF(ISNUMBER(VLOOKUP(A360,NotghiID!A:A,1,FALSE)),1,0)</f>
        <v>0</v>
      </c>
    </row>
    <row r="361" spans="1:17" ht="14.25" hidden="1" x14ac:dyDescent="0.2">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1053</v>
      </c>
      <c r="K361" s="187" t="s">
        <v>116</v>
      </c>
      <c r="L361" s="195"/>
      <c r="M361" s="195"/>
      <c r="N361" s="195"/>
      <c r="O361" s="199"/>
      <c r="P361" s="188" t="s">
        <v>1112</v>
      </c>
      <c r="Q361" s="174">
        <f>IF(ISNUMBER(VLOOKUP(A361,NotghiID!A:A,1,FALSE)),1,0)</f>
        <v>0</v>
      </c>
    </row>
    <row r="362" spans="1:17" ht="14.25" hidden="1" x14ac:dyDescent="0.2">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1053</v>
      </c>
      <c r="K362" s="187" t="s">
        <v>116</v>
      </c>
      <c r="L362" s="195"/>
      <c r="M362" s="195"/>
      <c r="N362" s="195"/>
      <c r="O362" s="199"/>
      <c r="P362" s="188" t="s">
        <v>1112</v>
      </c>
      <c r="Q362" s="174">
        <f>IF(ISNUMBER(VLOOKUP(A362,NotghiID!A:A,1,FALSE)),1,0)</f>
        <v>0</v>
      </c>
    </row>
    <row r="363" spans="1:17" ht="14.25" hidden="1" x14ac:dyDescent="0.2">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1053</v>
      </c>
      <c r="K363" s="187" t="s">
        <v>116</v>
      </c>
      <c r="L363" s="195"/>
      <c r="M363" s="195"/>
      <c r="N363" s="195"/>
      <c r="O363" s="199"/>
      <c r="P363" s="188" t="s">
        <v>1112</v>
      </c>
      <c r="Q363" s="174">
        <f>IF(ISNUMBER(VLOOKUP(A363,NotghiID!A:A,1,FALSE)),1,0)</f>
        <v>0</v>
      </c>
    </row>
    <row r="364" spans="1:17" ht="14.25" hidden="1" x14ac:dyDescent="0.2">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1053</v>
      </c>
      <c r="K364" s="187" t="s">
        <v>116</v>
      </c>
      <c r="L364" s="195"/>
      <c r="M364" s="195"/>
      <c r="N364" s="195"/>
      <c r="O364" s="199"/>
      <c r="P364" s="188" t="s">
        <v>1112</v>
      </c>
      <c r="Q364" s="174">
        <f>IF(ISNUMBER(VLOOKUP(A364,NotghiID!A:A,1,FALSE)),1,0)</f>
        <v>0</v>
      </c>
    </row>
    <row r="365" spans="1:17" ht="14.25" hidden="1" x14ac:dyDescent="0.2">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1053</v>
      </c>
      <c r="K365" s="187" t="s">
        <v>116</v>
      </c>
      <c r="L365" s="195"/>
      <c r="M365" s="195"/>
      <c r="N365" s="195"/>
      <c r="O365" s="199"/>
      <c r="P365" s="188" t="s">
        <v>1112</v>
      </c>
      <c r="Q365" s="174">
        <f>IF(ISNUMBER(VLOOKUP(A365,NotghiID!A:A,1,FALSE)),1,0)</f>
        <v>0</v>
      </c>
    </row>
    <row r="366" spans="1:17" ht="14.25" hidden="1" x14ac:dyDescent="0.2">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1053</v>
      </c>
      <c r="K366" s="187" t="s">
        <v>116</v>
      </c>
      <c r="L366" s="195"/>
      <c r="M366" s="195"/>
      <c r="N366" s="195"/>
      <c r="O366" s="199"/>
      <c r="P366" s="188" t="s">
        <v>1112</v>
      </c>
      <c r="Q366" s="174">
        <f>IF(ISNUMBER(VLOOKUP(A366,NotghiID!A:A,1,FALSE)),1,0)</f>
        <v>0</v>
      </c>
    </row>
    <row r="367" spans="1:17" ht="14.25" hidden="1" x14ac:dyDescent="0.2">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1053</v>
      </c>
      <c r="K367" s="187" t="s">
        <v>116</v>
      </c>
      <c r="L367" s="195"/>
      <c r="M367" s="195"/>
      <c r="N367" s="195"/>
      <c r="O367" s="199"/>
      <c r="P367" s="188" t="s">
        <v>1112</v>
      </c>
      <c r="Q367" s="174">
        <f>IF(ISNUMBER(VLOOKUP(A367,NotghiID!A:A,1,FALSE)),1,0)</f>
        <v>0</v>
      </c>
    </row>
    <row r="368" spans="1:17" ht="14.25" hidden="1" x14ac:dyDescent="0.2">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1053</v>
      </c>
      <c r="K368" s="187" t="s">
        <v>116</v>
      </c>
      <c r="L368" s="195"/>
      <c r="M368" s="195"/>
      <c r="N368" s="195"/>
      <c r="O368" s="199"/>
      <c r="P368" s="188" t="s">
        <v>1112</v>
      </c>
      <c r="Q368" s="174">
        <f>IF(ISNUMBER(VLOOKUP(A368,NotghiID!A:A,1,FALSE)),1,0)</f>
        <v>0</v>
      </c>
    </row>
    <row r="369" spans="1:17" ht="14.25" hidden="1" x14ac:dyDescent="0.2">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1053</v>
      </c>
      <c r="K369" s="187" t="s">
        <v>116</v>
      </c>
      <c r="L369" s="195"/>
      <c r="M369" s="195"/>
      <c r="N369" s="195"/>
      <c r="O369" s="199"/>
      <c r="P369" s="188" t="s">
        <v>1112</v>
      </c>
      <c r="Q369" s="174">
        <f>IF(ISNUMBER(VLOOKUP(A369,NotghiID!A:A,1,FALSE)),1,0)</f>
        <v>0</v>
      </c>
    </row>
    <row r="370" spans="1:17" ht="14.25" hidden="1" x14ac:dyDescent="0.2">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1053</v>
      </c>
      <c r="K370" s="187" t="s">
        <v>116</v>
      </c>
      <c r="L370" s="195"/>
      <c r="M370" s="195"/>
      <c r="N370" s="195"/>
      <c r="O370" s="199"/>
      <c r="P370" s="188" t="s">
        <v>1112</v>
      </c>
      <c r="Q370" s="174">
        <f>IF(ISNUMBER(VLOOKUP(A370,NotghiID!A:A,1,FALSE)),1,0)</f>
        <v>0</v>
      </c>
    </row>
    <row r="371" spans="1:17" ht="14.25" hidden="1" x14ac:dyDescent="0.2">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1053</v>
      </c>
      <c r="K371" s="187" t="s">
        <v>116</v>
      </c>
      <c r="L371" s="195"/>
      <c r="M371" s="195"/>
      <c r="N371" s="195"/>
      <c r="O371" s="199"/>
      <c r="P371" s="188" t="s">
        <v>1112</v>
      </c>
      <c r="Q371" s="174">
        <f>IF(ISNUMBER(VLOOKUP(A371,NotghiID!A:A,1,FALSE)),1,0)</f>
        <v>0</v>
      </c>
    </row>
    <row r="372" spans="1:17" ht="14.25" hidden="1" x14ac:dyDescent="0.2">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1053</v>
      </c>
      <c r="K372" s="187" t="s">
        <v>116</v>
      </c>
      <c r="L372" s="195"/>
      <c r="M372" s="195"/>
      <c r="N372" s="195"/>
      <c r="O372" s="199"/>
      <c r="P372" s="188" t="s">
        <v>1112</v>
      </c>
      <c r="Q372" s="174">
        <f>IF(ISNUMBER(VLOOKUP(A372,NotghiID!A:A,1,FALSE)),1,0)</f>
        <v>0</v>
      </c>
    </row>
    <row r="373" spans="1:17" ht="14.25" hidden="1" x14ac:dyDescent="0.2">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1053</v>
      </c>
      <c r="K373" s="187" t="s">
        <v>116</v>
      </c>
      <c r="L373" s="195"/>
      <c r="M373" s="195"/>
      <c r="N373" s="195"/>
      <c r="O373" s="199"/>
      <c r="P373" s="188" t="s">
        <v>1112</v>
      </c>
      <c r="Q373" s="174">
        <f>IF(ISNUMBER(VLOOKUP(A373,NotghiID!A:A,1,FALSE)),1,0)</f>
        <v>0</v>
      </c>
    </row>
    <row r="374" spans="1:17" ht="14.25" hidden="1" x14ac:dyDescent="0.2">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1053</v>
      </c>
      <c r="K374" s="187" t="s">
        <v>116</v>
      </c>
      <c r="L374" s="195"/>
      <c r="M374" s="195"/>
      <c r="N374" s="195"/>
      <c r="O374" s="199"/>
      <c r="P374" s="188" t="s">
        <v>1112</v>
      </c>
      <c r="Q374" s="174">
        <f>IF(ISNUMBER(VLOOKUP(A374,NotghiID!A:A,1,FALSE)),1,0)</f>
        <v>0</v>
      </c>
    </row>
    <row r="375" spans="1:17" ht="14.25" hidden="1" x14ac:dyDescent="0.2">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1053</v>
      </c>
      <c r="K375" s="187" t="s">
        <v>116</v>
      </c>
      <c r="L375" s="195"/>
      <c r="M375" s="195"/>
      <c r="N375" s="195"/>
      <c r="O375" s="199"/>
      <c r="P375" s="188" t="s">
        <v>1112</v>
      </c>
      <c r="Q375" s="174">
        <f>IF(ISNUMBER(VLOOKUP(A375,NotghiID!A:A,1,FALSE)),1,0)</f>
        <v>0</v>
      </c>
    </row>
    <row r="376" spans="1:17" ht="14.25" hidden="1" x14ac:dyDescent="0.2">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1053</v>
      </c>
      <c r="K376" s="187" t="s">
        <v>116</v>
      </c>
      <c r="L376" s="195"/>
      <c r="M376" s="195"/>
      <c r="N376" s="195"/>
      <c r="O376" s="199"/>
      <c r="P376" s="188" t="s">
        <v>1112</v>
      </c>
      <c r="Q376" s="174">
        <f>IF(ISNUMBER(VLOOKUP(A376,NotghiID!A:A,1,FALSE)),1,0)</f>
        <v>0</v>
      </c>
    </row>
    <row r="377" spans="1:17" ht="14.25" hidden="1" x14ac:dyDescent="0.2">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1053</v>
      </c>
      <c r="K377" s="187" t="s">
        <v>116</v>
      </c>
      <c r="L377" s="195"/>
      <c r="M377" s="195"/>
      <c r="N377" s="195"/>
      <c r="O377" s="199"/>
      <c r="P377" s="188" t="s">
        <v>1112</v>
      </c>
      <c r="Q377" s="174">
        <f>IF(ISNUMBER(VLOOKUP(A377,NotghiID!A:A,1,FALSE)),1,0)</f>
        <v>0</v>
      </c>
    </row>
    <row r="378" spans="1:17" ht="14.25" hidden="1" x14ac:dyDescent="0.2">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1053</v>
      </c>
      <c r="K378" s="187" t="s">
        <v>116</v>
      </c>
      <c r="L378" s="195"/>
      <c r="M378" s="195"/>
      <c r="N378" s="195"/>
      <c r="O378" s="199"/>
      <c r="P378" s="188" t="s">
        <v>1112</v>
      </c>
      <c r="Q378" s="174">
        <f>IF(ISNUMBER(VLOOKUP(A378,NotghiID!A:A,1,FALSE)),1,0)</f>
        <v>0</v>
      </c>
    </row>
    <row r="379" spans="1:17" ht="14.25" hidden="1" x14ac:dyDescent="0.2">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1053</v>
      </c>
      <c r="K379" s="187" t="s">
        <v>116</v>
      </c>
      <c r="L379" s="195"/>
      <c r="M379" s="195"/>
      <c r="N379" s="195"/>
      <c r="O379" s="199"/>
      <c r="P379" s="188" t="s">
        <v>1112</v>
      </c>
      <c r="Q379" s="174">
        <f>IF(ISNUMBER(VLOOKUP(A379,NotghiID!A:A,1,FALSE)),1,0)</f>
        <v>0</v>
      </c>
    </row>
    <row r="380" spans="1:17" ht="14.25" hidden="1" x14ac:dyDescent="0.2">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1053</v>
      </c>
      <c r="K380" s="187" t="s">
        <v>116</v>
      </c>
      <c r="L380" s="195"/>
      <c r="M380" s="195"/>
      <c r="N380" s="195"/>
      <c r="O380" s="199"/>
      <c r="P380" s="188" t="s">
        <v>1112</v>
      </c>
      <c r="Q380" s="174">
        <f>IF(ISNUMBER(VLOOKUP(A380,NotghiID!A:A,1,FALSE)),1,0)</f>
        <v>0</v>
      </c>
    </row>
    <row r="381" spans="1:17" ht="14.25" hidden="1" x14ac:dyDescent="0.2">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1053</v>
      </c>
      <c r="K381" s="187" t="s">
        <v>116</v>
      </c>
      <c r="L381" s="195"/>
      <c r="M381" s="195"/>
      <c r="N381" s="195"/>
      <c r="O381" s="199"/>
      <c r="P381" s="188" t="s">
        <v>1112</v>
      </c>
      <c r="Q381" s="174">
        <f>IF(ISNUMBER(VLOOKUP(A381,NotghiID!A:A,1,FALSE)),1,0)</f>
        <v>0</v>
      </c>
    </row>
    <row r="382" spans="1:17" ht="14.25" hidden="1" x14ac:dyDescent="0.2">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1053</v>
      </c>
      <c r="K382" s="187" t="s">
        <v>116</v>
      </c>
      <c r="L382" s="195"/>
      <c r="M382" s="195"/>
      <c r="N382" s="195"/>
      <c r="O382" s="199"/>
      <c r="P382" s="188" t="s">
        <v>1112</v>
      </c>
      <c r="Q382" s="174">
        <f>IF(ISNUMBER(VLOOKUP(A382,NotghiID!A:A,1,FALSE)),1,0)</f>
        <v>0</v>
      </c>
    </row>
    <row r="383" spans="1:17" ht="14.25" hidden="1" x14ac:dyDescent="0.2">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1053</v>
      </c>
      <c r="K383" s="187" t="s">
        <v>116</v>
      </c>
      <c r="L383" s="195"/>
      <c r="M383" s="195"/>
      <c r="N383" s="195"/>
      <c r="O383" s="199"/>
      <c r="P383" s="188" t="s">
        <v>1112</v>
      </c>
      <c r="Q383" s="174">
        <f>IF(ISNUMBER(VLOOKUP(A383,NotghiID!A:A,1,FALSE)),1,0)</f>
        <v>0</v>
      </c>
    </row>
    <row r="384" spans="1:17" ht="14.25" hidden="1" x14ac:dyDescent="0.2">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1053</v>
      </c>
      <c r="K384" s="187" t="s">
        <v>116</v>
      </c>
      <c r="L384" s="195"/>
      <c r="M384" s="195"/>
      <c r="N384" s="195"/>
      <c r="O384" s="199"/>
      <c r="P384" s="188" t="s">
        <v>1112</v>
      </c>
      <c r="Q384" s="174">
        <f>IF(ISNUMBER(VLOOKUP(A384,NotghiID!A:A,1,FALSE)),1,0)</f>
        <v>0</v>
      </c>
    </row>
    <row r="385" spans="1:17" ht="14.25" hidden="1" x14ac:dyDescent="0.2">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1053</v>
      </c>
      <c r="K385" s="187" t="s">
        <v>116</v>
      </c>
      <c r="L385" s="195"/>
      <c r="M385" s="195"/>
      <c r="N385" s="195"/>
      <c r="O385" s="199"/>
      <c r="P385" s="188" t="s">
        <v>1112</v>
      </c>
      <c r="Q385" s="174">
        <f>IF(ISNUMBER(VLOOKUP(A385,NotghiID!A:A,1,FALSE)),1,0)</f>
        <v>0</v>
      </c>
    </row>
    <row r="386" spans="1:17" ht="14.25" hidden="1" x14ac:dyDescent="0.2">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1053</v>
      </c>
      <c r="K386" s="187" t="s">
        <v>116</v>
      </c>
      <c r="L386" s="195"/>
      <c r="M386" s="195"/>
      <c r="N386" s="195"/>
      <c r="O386" s="199"/>
      <c r="P386" s="188" t="s">
        <v>1112</v>
      </c>
      <c r="Q386" s="174">
        <f>IF(ISNUMBER(VLOOKUP(A386,NotghiID!A:A,1,FALSE)),1,0)</f>
        <v>0</v>
      </c>
    </row>
    <row r="387" spans="1:17" ht="14.25" hidden="1" x14ac:dyDescent="0.2">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1053</v>
      </c>
      <c r="K387" s="187" t="s">
        <v>116</v>
      </c>
      <c r="L387" s="195"/>
      <c r="M387" s="195"/>
      <c r="N387" s="195"/>
      <c r="O387" s="199"/>
      <c r="P387" s="188" t="s">
        <v>1112</v>
      </c>
      <c r="Q387" s="174">
        <f>IF(ISNUMBER(VLOOKUP(A387,NotghiID!A:A,1,FALSE)),1,0)</f>
        <v>0</v>
      </c>
    </row>
    <row r="388" spans="1:17" ht="14.25" hidden="1" x14ac:dyDescent="0.2">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1053</v>
      </c>
      <c r="K388" s="187" t="s">
        <v>116</v>
      </c>
      <c r="L388" s="195"/>
      <c r="M388" s="195"/>
      <c r="N388" s="195"/>
      <c r="O388" s="199"/>
      <c r="P388" s="188" t="s">
        <v>1112</v>
      </c>
      <c r="Q388" s="174">
        <f>IF(ISNUMBER(VLOOKUP(A388,NotghiID!A:A,1,FALSE)),1,0)</f>
        <v>0</v>
      </c>
    </row>
    <row r="389" spans="1:17" ht="14.25" hidden="1" x14ac:dyDescent="0.2">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1053</v>
      </c>
      <c r="K389" s="187" t="s">
        <v>116</v>
      </c>
      <c r="L389" s="195"/>
      <c r="M389" s="195"/>
      <c r="N389" s="195"/>
      <c r="O389" s="199"/>
      <c r="P389" s="188" t="s">
        <v>1112</v>
      </c>
      <c r="Q389" s="174">
        <f>IF(ISNUMBER(VLOOKUP(A389,NotghiID!A:A,1,FALSE)),1,0)</f>
        <v>0</v>
      </c>
    </row>
    <row r="390" spans="1:17" ht="14.25" hidden="1" x14ac:dyDescent="0.2">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1053</v>
      </c>
      <c r="K390" s="187" t="s">
        <v>116</v>
      </c>
      <c r="L390" s="195"/>
      <c r="M390" s="195"/>
      <c r="N390" s="195"/>
      <c r="O390" s="199"/>
      <c r="P390" s="188" t="s">
        <v>1112</v>
      </c>
      <c r="Q390" s="174">
        <f>IF(ISNUMBER(VLOOKUP(A390,NotghiID!A:A,1,FALSE)),1,0)</f>
        <v>0</v>
      </c>
    </row>
    <row r="391" spans="1:17" ht="14.25" hidden="1" x14ac:dyDescent="0.2">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1053</v>
      </c>
      <c r="K391" s="187" t="s">
        <v>116</v>
      </c>
      <c r="L391" s="195"/>
      <c r="M391" s="195"/>
      <c r="N391" s="195"/>
      <c r="O391" s="199"/>
      <c r="P391" s="188" t="s">
        <v>1112</v>
      </c>
      <c r="Q391" s="174">
        <f>IF(ISNUMBER(VLOOKUP(A391,NotghiID!A:A,1,FALSE)),1,0)</f>
        <v>0</v>
      </c>
    </row>
    <row r="392" spans="1:17" ht="14.25" hidden="1" x14ac:dyDescent="0.2">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1053</v>
      </c>
      <c r="K392" s="187" t="s">
        <v>116</v>
      </c>
      <c r="L392" s="195"/>
      <c r="M392" s="195"/>
      <c r="N392" s="195"/>
      <c r="O392" s="199"/>
      <c r="P392" s="188" t="s">
        <v>1112</v>
      </c>
      <c r="Q392" s="174">
        <f>IF(ISNUMBER(VLOOKUP(A392,NotghiID!A:A,1,FALSE)),1,0)</f>
        <v>0</v>
      </c>
    </row>
    <row r="393" spans="1:17" ht="14.25" hidden="1" x14ac:dyDescent="0.2">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1053</v>
      </c>
      <c r="K393" s="187" t="s">
        <v>116</v>
      </c>
      <c r="L393" s="195"/>
      <c r="M393" s="195"/>
      <c r="N393" s="195"/>
      <c r="O393" s="199"/>
      <c r="P393" s="188" t="s">
        <v>1112</v>
      </c>
      <c r="Q393" s="174">
        <f>IF(ISNUMBER(VLOOKUP(A393,NotghiID!A:A,1,FALSE)),1,0)</f>
        <v>0</v>
      </c>
    </row>
    <row r="394" spans="1:17" ht="14.25" hidden="1" x14ac:dyDescent="0.2">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1053</v>
      </c>
      <c r="K394" s="187" t="s">
        <v>116</v>
      </c>
      <c r="L394" s="195"/>
      <c r="M394" s="195"/>
      <c r="N394" s="195"/>
      <c r="O394" s="199"/>
      <c r="P394" s="188" t="s">
        <v>1112</v>
      </c>
      <c r="Q394" s="174">
        <f>IF(ISNUMBER(VLOOKUP(A394,NotghiID!A:A,1,FALSE)),1,0)</f>
        <v>0</v>
      </c>
    </row>
    <row r="395" spans="1:17" ht="14.25" hidden="1" x14ac:dyDescent="0.2">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1053</v>
      </c>
      <c r="K395" s="187" t="s">
        <v>116</v>
      </c>
      <c r="L395" s="195"/>
      <c r="M395" s="195"/>
      <c r="N395" s="195"/>
      <c r="O395" s="199"/>
      <c r="P395" s="188" t="s">
        <v>1112</v>
      </c>
      <c r="Q395" s="174">
        <f>IF(ISNUMBER(VLOOKUP(A395,NotghiID!A:A,1,FALSE)),1,0)</f>
        <v>0</v>
      </c>
    </row>
    <row r="396" spans="1:17" ht="14.25" hidden="1" x14ac:dyDescent="0.2">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1053</v>
      </c>
      <c r="K396" s="187" t="s">
        <v>116</v>
      </c>
      <c r="L396" s="195"/>
      <c r="M396" s="195"/>
      <c r="N396" s="195"/>
      <c r="O396" s="199"/>
      <c r="P396" s="188" t="s">
        <v>1112</v>
      </c>
      <c r="Q396" s="174">
        <f>IF(ISNUMBER(VLOOKUP(A396,NotghiID!A:A,1,FALSE)),1,0)</f>
        <v>0</v>
      </c>
    </row>
    <row r="397" spans="1:17" ht="14.25" hidden="1" x14ac:dyDescent="0.2">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1053</v>
      </c>
      <c r="K397" s="187" t="s">
        <v>116</v>
      </c>
      <c r="L397" s="195"/>
      <c r="M397" s="195"/>
      <c r="N397" s="195"/>
      <c r="O397" s="199"/>
      <c r="P397" s="188" t="s">
        <v>1112</v>
      </c>
      <c r="Q397" s="174">
        <f>IF(ISNUMBER(VLOOKUP(A397,NotghiID!A:A,1,FALSE)),1,0)</f>
        <v>0</v>
      </c>
    </row>
    <row r="398" spans="1:17" ht="14.25" hidden="1" x14ac:dyDescent="0.2">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1053</v>
      </c>
      <c r="K398" s="187" t="s">
        <v>116</v>
      </c>
      <c r="L398" s="195"/>
      <c r="M398" s="195"/>
      <c r="N398" s="195"/>
      <c r="O398" s="199"/>
      <c r="P398" s="188" t="s">
        <v>1112</v>
      </c>
      <c r="Q398" s="174">
        <f>IF(ISNUMBER(VLOOKUP(A398,NotghiID!A:A,1,FALSE)),1,0)</f>
        <v>0</v>
      </c>
    </row>
    <row r="399" spans="1:17" ht="14.25" hidden="1" x14ac:dyDescent="0.2">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1053</v>
      </c>
      <c r="K399" s="187" t="s">
        <v>116</v>
      </c>
      <c r="L399" s="195"/>
      <c r="M399" s="195"/>
      <c r="N399" s="195"/>
      <c r="O399" s="199"/>
      <c r="P399" s="188" t="s">
        <v>1112</v>
      </c>
      <c r="Q399" s="174">
        <f>IF(ISNUMBER(VLOOKUP(A399,NotghiID!A:A,1,FALSE)),1,0)</f>
        <v>0</v>
      </c>
    </row>
    <row r="400" spans="1:17" ht="14.25" hidden="1" x14ac:dyDescent="0.2">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1053</v>
      </c>
      <c r="K400" s="187" t="s">
        <v>116</v>
      </c>
      <c r="L400" s="195"/>
      <c r="M400" s="195"/>
      <c r="N400" s="195"/>
      <c r="O400" s="199"/>
      <c r="P400" s="188" t="s">
        <v>1112</v>
      </c>
      <c r="Q400" s="174">
        <f>IF(ISNUMBER(VLOOKUP(A400,NotghiID!A:A,1,FALSE)),1,0)</f>
        <v>0</v>
      </c>
    </row>
    <row r="401" spans="1:17" ht="14.25" hidden="1" x14ac:dyDescent="0.2">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1053</v>
      </c>
      <c r="K401" s="187" t="s">
        <v>116</v>
      </c>
      <c r="L401" s="195"/>
      <c r="M401" s="195"/>
      <c r="N401" s="195"/>
      <c r="O401" s="199"/>
      <c r="P401" s="188" t="s">
        <v>1112</v>
      </c>
      <c r="Q401" s="174">
        <f>IF(ISNUMBER(VLOOKUP(A401,NotghiID!A:A,1,FALSE)),1,0)</f>
        <v>0</v>
      </c>
    </row>
    <row r="402" spans="1:17" ht="14.25" hidden="1" x14ac:dyDescent="0.2">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1053</v>
      </c>
      <c r="K402" s="187" t="s">
        <v>116</v>
      </c>
      <c r="L402" s="195"/>
      <c r="M402" s="195"/>
      <c r="N402" s="195"/>
      <c r="O402" s="199"/>
      <c r="P402" s="188" t="s">
        <v>1112</v>
      </c>
      <c r="Q402" s="174">
        <f>IF(ISNUMBER(VLOOKUP(A402,NotghiID!A:A,1,FALSE)),1,0)</f>
        <v>0</v>
      </c>
    </row>
    <row r="403" spans="1:17" ht="14.25" hidden="1" x14ac:dyDescent="0.2">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1053</v>
      </c>
      <c r="K403" s="187" t="s">
        <v>116</v>
      </c>
      <c r="L403" s="195"/>
      <c r="M403" s="195"/>
      <c r="N403" s="195"/>
      <c r="O403" s="199"/>
      <c r="P403" s="188" t="s">
        <v>1112</v>
      </c>
      <c r="Q403" s="174">
        <f>IF(ISNUMBER(VLOOKUP(A403,NotghiID!A:A,1,FALSE)),1,0)</f>
        <v>0</v>
      </c>
    </row>
    <row r="404" spans="1:17" ht="14.25" hidden="1" x14ac:dyDescent="0.2">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1053</v>
      </c>
      <c r="K404" s="187" t="s">
        <v>116</v>
      </c>
      <c r="L404" s="195"/>
      <c r="M404" s="195"/>
      <c r="N404" s="195"/>
      <c r="O404" s="199"/>
      <c r="P404" s="188" t="s">
        <v>1112</v>
      </c>
      <c r="Q404" s="174">
        <f>IF(ISNUMBER(VLOOKUP(A404,NotghiID!A:A,1,FALSE)),1,0)</f>
        <v>0</v>
      </c>
    </row>
    <row r="405" spans="1:17" ht="14.25" hidden="1" x14ac:dyDescent="0.2">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1053</v>
      </c>
      <c r="K405" s="187" t="s">
        <v>116</v>
      </c>
      <c r="L405" s="195"/>
      <c r="M405" s="195"/>
      <c r="N405" s="195"/>
      <c r="O405" s="199"/>
      <c r="P405" s="188" t="s">
        <v>1112</v>
      </c>
      <c r="Q405" s="174">
        <f>IF(ISNUMBER(VLOOKUP(A405,NotghiID!A:A,1,FALSE)),1,0)</f>
        <v>0</v>
      </c>
    </row>
    <row r="406" spans="1:17" ht="14.25" hidden="1" x14ac:dyDescent="0.2">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1053</v>
      </c>
      <c r="K406" s="187" t="s">
        <v>116</v>
      </c>
      <c r="L406" s="195"/>
      <c r="M406" s="195"/>
      <c r="N406" s="195"/>
      <c r="O406" s="199"/>
      <c r="P406" s="188" t="s">
        <v>1112</v>
      </c>
      <c r="Q406" s="174">
        <f>IF(ISNUMBER(VLOOKUP(A406,NotghiID!A:A,1,FALSE)),1,0)</f>
        <v>0</v>
      </c>
    </row>
    <row r="407" spans="1:17" ht="14.25" hidden="1" x14ac:dyDescent="0.2">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1053</v>
      </c>
      <c r="K407" s="187" t="s">
        <v>116</v>
      </c>
      <c r="L407" s="195"/>
      <c r="M407" s="195"/>
      <c r="N407" s="195"/>
      <c r="O407" s="199"/>
      <c r="P407" s="188" t="s">
        <v>1112</v>
      </c>
      <c r="Q407" s="174">
        <f>IF(ISNUMBER(VLOOKUP(A407,NotghiID!A:A,1,FALSE)),1,0)</f>
        <v>0</v>
      </c>
    </row>
    <row r="408" spans="1:17" ht="14.25" hidden="1" x14ac:dyDescent="0.2">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1053</v>
      </c>
      <c r="K408" s="187" t="s">
        <v>116</v>
      </c>
      <c r="L408" s="195"/>
      <c r="M408" s="195"/>
      <c r="N408" s="195"/>
      <c r="O408" s="199"/>
      <c r="P408" s="188" t="s">
        <v>1112</v>
      </c>
      <c r="Q408" s="174">
        <f>IF(ISNUMBER(VLOOKUP(A408,NotghiID!A:A,1,FALSE)),1,0)</f>
        <v>0</v>
      </c>
    </row>
    <row r="409" spans="1:17" ht="14.25" hidden="1" x14ac:dyDescent="0.2">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1053</v>
      </c>
      <c r="K409" s="187" t="s">
        <v>116</v>
      </c>
      <c r="L409" s="195"/>
      <c r="M409" s="195"/>
      <c r="N409" s="195"/>
      <c r="O409" s="199"/>
      <c r="P409" s="188" t="s">
        <v>1112</v>
      </c>
      <c r="Q409" s="174">
        <f>IF(ISNUMBER(VLOOKUP(A409,NotghiID!A:A,1,FALSE)),1,0)</f>
        <v>0</v>
      </c>
    </row>
    <row r="410" spans="1:17" ht="14.25" hidden="1" x14ac:dyDescent="0.2">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1053</v>
      </c>
      <c r="K410" s="187" t="s">
        <v>116</v>
      </c>
      <c r="L410" s="195"/>
      <c r="M410" s="195"/>
      <c r="N410" s="195"/>
      <c r="O410" s="199"/>
      <c r="P410" s="188" t="s">
        <v>1112</v>
      </c>
      <c r="Q410" s="174">
        <f>IF(ISNUMBER(VLOOKUP(A410,NotghiID!A:A,1,FALSE)),1,0)</f>
        <v>0</v>
      </c>
    </row>
    <row r="411" spans="1:17" ht="14.25" hidden="1" x14ac:dyDescent="0.2">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1053</v>
      </c>
      <c r="K411" s="187" t="s">
        <v>116</v>
      </c>
      <c r="L411" s="195"/>
      <c r="M411" s="195"/>
      <c r="N411" s="195"/>
      <c r="O411" s="199"/>
      <c r="P411" s="188" t="s">
        <v>1112</v>
      </c>
      <c r="Q411" s="174">
        <f>IF(ISNUMBER(VLOOKUP(A411,NotghiID!A:A,1,FALSE)),1,0)</f>
        <v>0</v>
      </c>
    </row>
    <row r="412" spans="1:17" ht="14.25" hidden="1" x14ac:dyDescent="0.2">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1053</v>
      </c>
      <c r="K412" s="187" t="s">
        <v>116</v>
      </c>
      <c r="L412" s="195"/>
      <c r="M412" s="195"/>
      <c r="N412" s="195"/>
      <c r="O412" s="199"/>
      <c r="P412" s="188" t="s">
        <v>1112</v>
      </c>
      <c r="Q412" s="174">
        <f>IF(ISNUMBER(VLOOKUP(A412,NotghiID!A:A,1,FALSE)),1,0)</f>
        <v>0</v>
      </c>
    </row>
    <row r="413" spans="1:17" ht="14.25" hidden="1" x14ac:dyDescent="0.2">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1053</v>
      </c>
      <c r="K413" s="187" t="s">
        <v>116</v>
      </c>
      <c r="L413" s="195"/>
      <c r="M413" s="195"/>
      <c r="N413" s="195"/>
      <c r="O413" s="199"/>
      <c r="P413" s="188" t="s">
        <v>1112</v>
      </c>
      <c r="Q413" s="174">
        <f>IF(ISNUMBER(VLOOKUP(A413,NotghiID!A:A,1,FALSE)),1,0)</f>
        <v>0</v>
      </c>
    </row>
    <row r="414" spans="1:17" ht="14.25" hidden="1" x14ac:dyDescent="0.2">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1053</v>
      </c>
      <c r="K414" s="187" t="s">
        <v>116</v>
      </c>
      <c r="L414" s="195"/>
      <c r="M414" s="195"/>
      <c r="N414" s="195"/>
      <c r="O414" s="199"/>
      <c r="P414" s="188" t="s">
        <v>1112</v>
      </c>
      <c r="Q414" s="174">
        <f>IF(ISNUMBER(VLOOKUP(A414,NotghiID!A:A,1,FALSE)),1,0)</f>
        <v>0</v>
      </c>
    </row>
    <row r="415" spans="1:17" ht="14.25" hidden="1" x14ac:dyDescent="0.2">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1053</v>
      </c>
      <c r="K415" s="187" t="s">
        <v>116</v>
      </c>
      <c r="L415" s="195"/>
      <c r="M415" s="195"/>
      <c r="N415" s="195"/>
      <c r="O415" s="199"/>
      <c r="P415" s="188" t="s">
        <v>1112</v>
      </c>
      <c r="Q415" s="174">
        <f>IF(ISNUMBER(VLOOKUP(A415,NotghiID!A:A,1,FALSE)),1,0)</f>
        <v>0</v>
      </c>
    </row>
    <row r="416" spans="1:17" ht="14.25" hidden="1" x14ac:dyDescent="0.2">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1053</v>
      </c>
      <c r="K416" s="187" t="s">
        <v>116</v>
      </c>
      <c r="L416" s="195">
        <v>1.4</v>
      </c>
      <c r="M416" s="195" t="s">
        <v>1053</v>
      </c>
      <c r="N416" s="195" t="s">
        <v>1033</v>
      </c>
      <c r="O416" s="199"/>
      <c r="P416" s="188"/>
      <c r="Q416" s="174">
        <f>IF(ISNUMBER(VLOOKUP(A416,NotghiID!A:A,1,FALSE)),1,0)</f>
        <v>0</v>
      </c>
    </row>
    <row r="417" spans="1:17" ht="14.25" hidden="1" x14ac:dyDescent="0.2">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1053</v>
      </c>
      <c r="K417" s="187" t="s">
        <v>116</v>
      </c>
      <c r="L417" s="195">
        <v>1.5</v>
      </c>
      <c r="M417" s="195" t="s">
        <v>1053</v>
      </c>
      <c r="N417" s="195" t="s">
        <v>1033</v>
      </c>
      <c r="O417" s="199"/>
      <c r="P417" s="188"/>
      <c r="Q417" s="174">
        <f>IF(ISNUMBER(VLOOKUP(A417,NotghiID!A:A,1,FALSE)),1,0)</f>
        <v>0</v>
      </c>
    </row>
    <row r="418" spans="1:17" ht="14.25" hidden="1" x14ac:dyDescent="0.2">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1053</v>
      </c>
      <c r="K418" s="187" t="s">
        <v>116</v>
      </c>
      <c r="L418" s="195">
        <v>1.1000000000000001</v>
      </c>
      <c r="M418" s="195" t="s">
        <v>1053</v>
      </c>
      <c r="N418" s="195" t="s">
        <v>1033</v>
      </c>
      <c r="O418" s="199"/>
      <c r="P418" s="188"/>
      <c r="Q418" s="174">
        <f>IF(ISNUMBER(VLOOKUP(A418,NotghiID!A:A,1,FALSE)),1,0)</f>
        <v>0</v>
      </c>
    </row>
    <row r="419" spans="1:17" ht="14.25" hidden="1" x14ac:dyDescent="0.2">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1053</v>
      </c>
      <c r="K419" s="187" t="s">
        <v>116</v>
      </c>
      <c r="L419" s="195">
        <v>1.1000000000000001</v>
      </c>
      <c r="M419" s="195" t="s">
        <v>1053</v>
      </c>
      <c r="N419" s="195" t="s">
        <v>1033</v>
      </c>
      <c r="O419" s="199"/>
      <c r="P419" s="188"/>
      <c r="Q419" s="174">
        <f>IF(ISNUMBER(VLOOKUP(A419,NotghiID!A:A,1,FALSE)),1,0)</f>
        <v>0</v>
      </c>
    </row>
    <row r="420" spans="1:17" ht="14.25" hidden="1" x14ac:dyDescent="0.2">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1053</v>
      </c>
      <c r="K420" s="187" t="s">
        <v>116</v>
      </c>
      <c r="L420" s="195">
        <v>1.2</v>
      </c>
      <c r="M420" s="195" t="s">
        <v>1053</v>
      </c>
      <c r="N420" s="195" t="s">
        <v>1033</v>
      </c>
      <c r="O420" s="199"/>
      <c r="P420" s="188"/>
      <c r="Q420" s="174">
        <f>IF(ISNUMBER(VLOOKUP(A420,NotghiID!A:A,1,FALSE)),1,0)</f>
        <v>0</v>
      </c>
    </row>
    <row r="421" spans="1:17" ht="14.25" hidden="1" x14ac:dyDescent="0.2">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1053</v>
      </c>
      <c r="K421" s="187" t="s">
        <v>116</v>
      </c>
      <c r="L421" s="195">
        <v>0.8</v>
      </c>
      <c r="M421" s="195" t="s">
        <v>1053</v>
      </c>
      <c r="N421" s="195" t="s">
        <v>1033</v>
      </c>
      <c r="O421" s="199"/>
      <c r="P421" s="188"/>
      <c r="Q421" s="174">
        <f>IF(ISNUMBER(VLOOKUP(A421,NotghiID!A:A,1,FALSE)),1,0)</f>
        <v>0</v>
      </c>
    </row>
    <row r="422" spans="1:17" ht="14.25" hidden="1" x14ac:dyDescent="0.2">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1053</v>
      </c>
      <c r="K422" s="187" t="s">
        <v>116</v>
      </c>
      <c r="L422" s="195">
        <v>1.2</v>
      </c>
      <c r="M422" s="195" t="s">
        <v>1053</v>
      </c>
      <c r="N422" s="195" t="s">
        <v>1033</v>
      </c>
      <c r="O422" s="199"/>
      <c r="P422" s="188"/>
      <c r="Q422" s="174">
        <f>IF(ISNUMBER(VLOOKUP(A422,NotghiID!A:A,1,FALSE)),1,0)</f>
        <v>0</v>
      </c>
    </row>
    <row r="423" spans="1:17" ht="14.25" hidden="1" x14ac:dyDescent="0.2">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1053</v>
      </c>
      <c r="K423" s="187" t="s">
        <v>116</v>
      </c>
      <c r="L423" s="195">
        <v>1.4</v>
      </c>
      <c r="M423" s="195" t="s">
        <v>1053</v>
      </c>
      <c r="N423" s="195" t="s">
        <v>1033</v>
      </c>
      <c r="O423" s="199"/>
      <c r="P423" s="188"/>
      <c r="Q423" s="174">
        <f>IF(ISNUMBER(VLOOKUP(A423,NotghiID!A:A,1,FALSE)),1,0)</f>
        <v>0</v>
      </c>
    </row>
    <row r="424" spans="1:17" ht="14.25" hidden="1" x14ac:dyDescent="0.2">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1053</v>
      </c>
      <c r="K424" s="187" t="s">
        <v>116</v>
      </c>
      <c r="L424" s="195">
        <v>1.2</v>
      </c>
      <c r="M424" s="195" t="s">
        <v>1053</v>
      </c>
      <c r="N424" s="195" t="s">
        <v>1033</v>
      </c>
      <c r="O424" s="199"/>
      <c r="P424" s="188"/>
      <c r="Q424" s="174">
        <f>IF(ISNUMBER(VLOOKUP(A424,NotghiID!A:A,1,FALSE)),1,0)</f>
        <v>0</v>
      </c>
    </row>
    <row r="425" spans="1:17" ht="14.25" hidden="1" x14ac:dyDescent="0.2">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1053</v>
      </c>
      <c r="K425" s="187" t="s">
        <v>116</v>
      </c>
      <c r="L425" s="195">
        <v>1.1000000000000001</v>
      </c>
      <c r="M425" s="195" t="s">
        <v>1053</v>
      </c>
      <c r="N425" s="195" t="s">
        <v>1033</v>
      </c>
      <c r="O425" s="199"/>
      <c r="P425" s="188"/>
      <c r="Q425" s="174">
        <f>IF(ISNUMBER(VLOOKUP(A425,NotghiID!A:A,1,FALSE)),1,0)</f>
        <v>0</v>
      </c>
    </row>
    <row r="426" spans="1:17" ht="14.25" hidden="1" x14ac:dyDescent="0.2">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1053</v>
      </c>
      <c r="K426" s="187" t="s">
        <v>116</v>
      </c>
      <c r="L426" s="195">
        <v>1.1000000000000001</v>
      </c>
      <c r="M426" s="195" t="s">
        <v>1053</v>
      </c>
      <c r="N426" s="195" t="s">
        <v>1033</v>
      </c>
      <c r="O426" s="199"/>
      <c r="P426" s="188"/>
      <c r="Q426" s="174">
        <f>IF(ISNUMBER(VLOOKUP(A426,NotghiID!A:A,1,FALSE)),1,0)</f>
        <v>0</v>
      </c>
    </row>
    <row r="427" spans="1:17" ht="14.25" hidden="1" x14ac:dyDescent="0.2">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1053</v>
      </c>
      <c r="K427" s="187" t="s">
        <v>116</v>
      </c>
      <c r="L427" s="195">
        <v>0.8</v>
      </c>
      <c r="M427" s="195" t="s">
        <v>1053</v>
      </c>
      <c r="N427" s="195" t="s">
        <v>1033</v>
      </c>
      <c r="O427" s="199"/>
      <c r="P427" s="188"/>
      <c r="Q427" s="174">
        <f>IF(ISNUMBER(VLOOKUP(A427,NotghiID!A:A,1,FALSE)),1,0)</f>
        <v>0</v>
      </c>
    </row>
    <row r="428" spans="1:17" ht="14.25" hidden="1" x14ac:dyDescent="0.2">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1053</v>
      </c>
      <c r="K428" s="187" t="s">
        <v>116</v>
      </c>
      <c r="L428" s="195">
        <v>1.1000000000000001</v>
      </c>
      <c r="M428" s="195" t="s">
        <v>1053</v>
      </c>
      <c r="N428" s="195" t="s">
        <v>1033</v>
      </c>
      <c r="O428" s="199"/>
      <c r="P428" s="188"/>
      <c r="Q428" s="174">
        <f>IF(ISNUMBER(VLOOKUP(A428,NotghiID!A:A,1,FALSE)),1,0)</f>
        <v>0</v>
      </c>
    </row>
    <row r="429" spans="1:17" ht="14.25" hidden="1" x14ac:dyDescent="0.2">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1053</v>
      </c>
      <c r="K429" s="187" t="s">
        <v>116</v>
      </c>
      <c r="L429" s="195">
        <v>1.9</v>
      </c>
      <c r="M429" s="195" t="s">
        <v>1053</v>
      </c>
      <c r="N429" s="195" t="s">
        <v>1033</v>
      </c>
      <c r="O429" s="199"/>
      <c r="P429" s="188"/>
      <c r="Q429" s="174">
        <f>IF(ISNUMBER(VLOOKUP(A429,NotghiID!A:A,1,FALSE)),1,0)</f>
        <v>0</v>
      </c>
    </row>
    <row r="430" spans="1:17" ht="14.25" hidden="1" x14ac:dyDescent="0.2">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1053</v>
      </c>
      <c r="K430" s="187" t="s">
        <v>116</v>
      </c>
      <c r="L430" s="195">
        <v>1.4</v>
      </c>
      <c r="M430" s="195" t="s">
        <v>1053</v>
      </c>
      <c r="N430" s="195" t="s">
        <v>1033</v>
      </c>
      <c r="O430" s="199"/>
      <c r="P430" s="188"/>
      <c r="Q430" s="174">
        <f>IF(ISNUMBER(VLOOKUP(A430,NotghiID!A:A,1,FALSE)),1,0)</f>
        <v>0</v>
      </c>
    </row>
    <row r="431" spans="1:17" ht="14.25" hidden="1" x14ac:dyDescent="0.2">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1053</v>
      </c>
      <c r="K431" s="187" t="s">
        <v>116</v>
      </c>
      <c r="L431" s="195">
        <v>2</v>
      </c>
      <c r="M431" s="195" t="s">
        <v>1053</v>
      </c>
      <c r="N431" s="195" t="s">
        <v>1033</v>
      </c>
      <c r="O431" s="199"/>
      <c r="P431" s="188"/>
      <c r="Q431" s="174">
        <f>IF(ISNUMBER(VLOOKUP(A431,NotghiID!A:A,1,FALSE)),1,0)</f>
        <v>0</v>
      </c>
    </row>
    <row r="432" spans="1:17" ht="14.25" hidden="1" x14ac:dyDescent="0.2">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1053</v>
      </c>
      <c r="K432" s="187" t="s">
        <v>116</v>
      </c>
      <c r="L432" s="195">
        <v>2.1</v>
      </c>
      <c r="M432" s="195" t="s">
        <v>1053</v>
      </c>
      <c r="N432" s="195" t="s">
        <v>1033</v>
      </c>
      <c r="O432" s="199"/>
      <c r="P432" s="188"/>
      <c r="Q432" s="174">
        <f>IF(ISNUMBER(VLOOKUP(A432,NotghiID!A:A,1,FALSE)),1,0)</f>
        <v>0</v>
      </c>
    </row>
    <row r="433" spans="1:17" ht="14.25" hidden="1" x14ac:dyDescent="0.2">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1053</v>
      </c>
      <c r="K433" s="187" t="s">
        <v>116</v>
      </c>
      <c r="L433" s="195">
        <v>1.5</v>
      </c>
      <c r="M433" s="195" t="s">
        <v>1053</v>
      </c>
      <c r="N433" s="195" t="s">
        <v>1033</v>
      </c>
      <c r="O433" s="199"/>
      <c r="P433" s="188"/>
      <c r="Q433" s="174">
        <f>IF(ISNUMBER(VLOOKUP(A433,NotghiID!A:A,1,FALSE)),1,0)</f>
        <v>0</v>
      </c>
    </row>
    <row r="434" spans="1:17" ht="14.25" hidden="1" x14ac:dyDescent="0.2">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1053</v>
      </c>
      <c r="K434" s="187" t="s">
        <v>116</v>
      </c>
      <c r="L434" s="195">
        <v>2</v>
      </c>
      <c r="M434" s="195" t="s">
        <v>1053</v>
      </c>
      <c r="N434" s="195" t="s">
        <v>1033</v>
      </c>
      <c r="O434" s="199"/>
      <c r="P434" s="188"/>
      <c r="Q434" s="174">
        <f>IF(ISNUMBER(VLOOKUP(A434,NotghiID!A:A,1,FALSE)),1,0)</f>
        <v>0</v>
      </c>
    </row>
    <row r="435" spans="1:17" ht="14.25" hidden="1" x14ac:dyDescent="0.2">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1053</v>
      </c>
      <c r="K435" s="187" t="s">
        <v>116</v>
      </c>
      <c r="L435" s="195">
        <v>1</v>
      </c>
      <c r="M435" s="195" t="s">
        <v>1053</v>
      </c>
      <c r="N435" s="195" t="s">
        <v>1033</v>
      </c>
      <c r="O435" s="199"/>
      <c r="P435" s="188"/>
      <c r="Q435" s="174">
        <f>IF(ISNUMBER(VLOOKUP(A435,NotghiID!A:A,1,FALSE)),1,0)</f>
        <v>0</v>
      </c>
    </row>
    <row r="436" spans="1:17" ht="14.25" hidden="1" x14ac:dyDescent="0.2">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1053</v>
      </c>
      <c r="K436" s="187" t="s">
        <v>116</v>
      </c>
      <c r="L436" s="195">
        <v>0.9</v>
      </c>
      <c r="M436" s="195" t="s">
        <v>1053</v>
      </c>
      <c r="N436" s="195" t="s">
        <v>1033</v>
      </c>
      <c r="O436" s="199"/>
      <c r="P436" s="188"/>
      <c r="Q436" s="174">
        <f>IF(ISNUMBER(VLOOKUP(A436,NotghiID!A:A,1,FALSE)),1,0)</f>
        <v>0</v>
      </c>
    </row>
    <row r="437" spans="1:17" ht="14.25" hidden="1" x14ac:dyDescent="0.2">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1053</v>
      </c>
      <c r="K437" s="187" t="s">
        <v>116</v>
      </c>
      <c r="L437" s="195">
        <v>0.6</v>
      </c>
      <c r="M437" s="195" t="s">
        <v>1053</v>
      </c>
      <c r="N437" s="195" t="s">
        <v>1033</v>
      </c>
      <c r="O437" s="199"/>
      <c r="P437" s="188"/>
      <c r="Q437" s="174">
        <f>IF(ISNUMBER(VLOOKUP(A437,NotghiID!A:A,1,FALSE)),1,0)</f>
        <v>0</v>
      </c>
    </row>
    <row r="438" spans="1:17" ht="14.25" hidden="1" x14ac:dyDescent="0.2">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1053</v>
      </c>
      <c r="K438" s="187" t="s">
        <v>116</v>
      </c>
      <c r="L438" s="195">
        <v>0.5</v>
      </c>
      <c r="M438" s="195" t="s">
        <v>1053</v>
      </c>
      <c r="N438" s="195" t="s">
        <v>1033</v>
      </c>
      <c r="O438" s="199"/>
      <c r="P438" s="188"/>
      <c r="Q438" s="174">
        <f>IF(ISNUMBER(VLOOKUP(A438,NotghiID!A:A,1,FALSE)),1,0)</f>
        <v>0</v>
      </c>
    </row>
    <row r="439" spans="1:17" ht="14.25" hidden="1" x14ac:dyDescent="0.2">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1053</v>
      </c>
      <c r="K439" s="187" t="s">
        <v>116</v>
      </c>
      <c r="L439" s="195">
        <v>0.3</v>
      </c>
      <c r="M439" s="195" t="s">
        <v>1053</v>
      </c>
      <c r="N439" s="195" t="s">
        <v>1033</v>
      </c>
      <c r="O439" s="199"/>
      <c r="P439" s="188"/>
      <c r="Q439" s="174">
        <f>IF(ISNUMBER(VLOOKUP(A439,NotghiID!A:A,1,FALSE)),1,0)</f>
        <v>0</v>
      </c>
    </row>
    <row r="440" spans="1:17" ht="14.25" hidden="1" x14ac:dyDescent="0.2">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1053</v>
      </c>
      <c r="K440" s="187" t="s">
        <v>116</v>
      </c>
      <c r="L440" s="195">
        <v>1.2</v>
      </c>
      <c r="M440" s="195" t="s">
        <v>1053</v>
      </c>
      <c r="N440" s="195" t="s">
        <v>1033</v>
      </c>
      <c r="O440" s="199"/>
      <c r="P440" s="188"/>
      <c r="Q440" s="174">
        <f>IF(ISNUMBER(VLOOKUP(A440,NotghiID!A:A,1,FALSE)),1,0)</f>
        <v>0</v>
      </c>
    </row>
    <row r="441" spans="1:17" ht="14.25" hidden="1" x14ac:dyDescent="0.2">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1053</v>
      </c>
      <c r="K441" s="187" t="s">
        <v>116</v>
      </c>
      <c r="L441" s="195">
        <v>1.2</v>
      </c>
      <c r="M441" s="195" t="s">
        <v>1053</v>
      </c>
      <c r="N441" s="195" t="s">
        <v>1033</v>
      </c>
      <c r="O441" s="199"/>
      <c r="P441" s="188"/>
      <c r="Q441" s="174">
        <f>IF(ISNUMBER(VLOOKUP(A441,NotghiID!A:A,1,FALSE)),1,0)</f>
        <v>0</v>
      </c>
    </row>
    <row r="442" spans="1:17" ht="14.25" hidden="1" x14ac:dyDescent="0.2">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1053</v>
      </c>
      <c r="K442" s="187" t="s">
        <v>116</v>
      </c>
      <c r="L442" s="195">
        <v>0.6</v>
      </c>
      <c r="M442" s="195" t="s">
        <v>1053</v>
      </c>
      <c r="N442" s="195" t="s">
        <v>1033</v>
      </c>
      <c r="O442" s="199"/>
      <c r="P442" s="188"/>
      <c r="Q442" s="174">
        <f>IF(ISNUMBER(VLOOKUP(A442,NotghiID!A:A,1,FALSE)),1,0)</f>
        <v>0</v>
      </c>
    </row>
    <row r="443" spans="1:17" ht="14.25" hidden="1" x14ac:dyDescent="0.2">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1053</v>
      </c>
      <c r="K443" s="187" t="s">
        <v>116</v>
      </c>
      <c r="L443" s="195">
        <v>0.6</v>
      </c>
      <c r="M443" s="195" t="s">
        <v>1053</v>
      </c>
      <c r="N443" s="195" t="s">
        <v>1033</v>
      </c>
      <c r="O443" s="199"/>
      <c r="P443" s="188"/>
      <c r="Q443" s="174">
        <f>IF(ISNUMBER(VLOOKUP(A443,NotghiID!A:A,1,FALSE)),1,0)</f>
        <v>0</v>
      </c>
    </row>
    <row r="444" spans="1:17" ht="14.25" hidden="1" x14ac:dyDescent="0.2">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1053</v>
      </c>
      <c r="K444" s="187" t="s">
        <v>116</v>
      </c>
      <c r="L444" s="195">
        <v>0.4</v>
      </c>
      <c r="M444" s="195" t="s">
        <v>1053</v>
      </c>
      <c r="N444" s="195" t="s">
        <v>1033</v>
      </c>
      <c r="O444" s="199"/>
      <c r="P444" s="188"/>
      <c r="Q444" s="174">
        <f>IF(ISNUMBER(VLOOKUP(A444,NotghiID!A:A,1,FALSE)),1,0)</f>
        <v>0</v>
      </c>
    </row>
    <row r="445" spans="1:17" ht="14.25" hidden="1" x14ac:dyDescent="0.2">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1053</v>
      </c>
      <c r="K445" s="187" t="s">
        <v>116</v>
      </c>
      <c r="L445" s="195">
        <v>0.4</v>
      </c>
      <c r="M445" s="195" t="s">
        <v>1053</v>
      </c>
      <c r="N445" s="195" t="s">
        <v>1033</v>
      </c>
      <c r="O445" s="199"/>
      <c r="P445" s="188"/>
      <c r="Q445" s="174">
        <f>IF(ISNUMBER(VLOOKUP(A445,NotghiID!A:A,1,FALSE)),1,0)</f>
        <v>0</v>
      </c>
    </row>
    <row r="446" spans="1:17" ht="14.25" hidden="1" x14ac:dyDescent="0.2">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1053</v>
      </c>
      <c r="K446" s="187" t="s">
        <v>116</v>
      </c>
      <c r="L446" s="195">
        <v>3.1</v>
      </c>
      <c r="M446" s="195" t="s">
        <v>1053</v>
      </c>
      <c r="N446" s="195" t="s">
        <v>1033</v>
      </c>
      <c r="O446" s="199"/>
      <c r="P446" s="188"/>
      <c r="Q446" s="174">
        <f>IF(ISNUMBER(VLOOKUP(A446,NotghiID!A:A,1,FALSE)),1,0)</f>
        <v>0</v>
      </c>
    </row>
    <row r="447" spans="1:17" ht="14.25" hidden="1" x14ac:dyDescent="0.2">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1053</v>
      </c>
      <c r="K447" s="187" t="s">
        <v>116</v>
      </c>
      <c r="L447" s="195">
        <v>1.9</v>
      </c>
      <c r="M447" s="195" t="s">
        <v>1053</v>
      </c>
      <c r="N447" s="195" t="s">
        <v>1033</v>
      </c>
      <c r="O447" s="199"/>
      <c r="P447" s="188"/>
      <c r="Q447" s="174">
        <f>IF(ISNUMBER(VLOOKUP(A447,NotghiID!A:A,1,FALSE)),1,0)</f>
        <v>0</v>
      </c>
    </row>
    <row r="448" spans="1:17" ht="14.25" hidden="1" x14ac:dyDescent="0.2">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1053</v>
      </c>
      <c r="K448" s="187" t="s">
        <v>116</v>
      </c>
      <c r="L448" s="195">
        <v>1.8</v>
      </c>
      <c r="M448" s="195" t="s">
        <v>1053</v>
      </c>
      <c r="N448" s="195" t="s">
        <v>1033</v>
      </c>
      <c r="O448" s="199"/>
      <c r="P448" s="188"/>
      <c r="Q448" s="174">
        <f>IF(ISNUMBER(VLOOKUP(A448,NotghiID!A:A,1,FALSE)),1,0)</f>
        <v>0</v>
      </c>
    </row>
    <row r="449" spans="1:17" ht="14.25" hidden="1" x14ac:dyDescent="0.2">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1053</v>
      </c>
      <c r="K449" s="187" t="s">
        <v>116</v>
      </c>
      <c r="L449" s="195">
        <v>1</v>
      </c>
      <c r="M449" s="195" t="s">
        <v>1053</v>
      </c>
      <c r="N449" s="195" t="s">
        <v>1033</v>
      </c>
      <c r="O449" s="199"/>
      <c r="P449" s="188"/>
      <c r="Q449" s="174">
        <f>IF(ISNUMBER(VLOOKUP(A449,NotghiID!A:A,1,FALSE)),1,0)</f>
        <v>0</v>
      </c>
    </row>
    <row r="450" spans="1:17" ht="14.25" hidden="1" x14ac:dyDescent="0.2">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1053</v>
      </c>
      <c r="K450" s="187" t="s">
        <v>116</v>
      </c>
      <c r="L450" s="195">
        <v>0.6</v>
      </c>
      <c r="M450" s="195" t="s">
        <v>1053</v>
      </c>
      <c r="N450" s="195" t="s">
        <v>1033</v>
      </c>
      <c r="O450" s="199"/>
      <c r="P450" s="188"/>
      <c r="Q450" s="174">
        <f>IF(ISNUMBER(VLOOKUP(A450,NotghiID!A:A,1,FALSE)),1,0)</f>
        <v>0</v>
      </c>
    </row>
    <row r="451" spans="1:17" ht="14.25" hidden="1" x14ac:dyDescent="0.2">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1053</v>
      </c>
      <c r="K451" s="187" t="s">
        <v>116</v>
      </c>
      <c r="L451" s="195">
        <v>0.02</v>
      </c>
      <c r="M451" s="195" t="s">
        <v>1053</v>
      </c>
      <c r="N451" s="195" t="s">
        <v>1033</v>
      </c>
      <c r="O451" s="199"/>
      <c r="P451" s="188"/>
      <c r="Q451" s="174">
        <f>IF(ISNUMBER(VLOOKUP(A451,NotghiID!A:A,1,FALSE)),1,0)</f>
        <v>0</v>
      </c>
    </row>
    <row r="452" spans="1:17" ht="14.25" hidden="1"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1025</v>
      </c>
      <c r="K452" s="187" t="s">
        <v>116</v>
      </c>
      <c r="L452" s="195">
        <v>3.8146969999999998E-6</v>
      </c>
      <c r="M452" s="195" t="s">
        <v>1025</v>
      </c>
      <c r="N452" s="195" t="s">
        <v>1033</v>
      </c>
      <c r="O452" s="199"/>
      <c r="P452" s="188"/>
      <c r="Q452" s="174">
        <f>IF(ISNUMBER(VLOOKUP(A452,NotghiID!A:A,1,FALSE)),1,0)</f>
        <v>0</v>
      </c>
    </row>
    <row r="453" spans="1:17" ht="14.25" hidden="1"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1025</v>
      </c>
      <c r="K453" s="187" t="s">
        <v>116</v>
      </c>
      <c r="L453" s="195">
        <v>0.80171820000000005</v>
      </c>
      <c r="M453" s="195" t="s">
        <v>1025</v>
      </c>
      <c r="N453" s="195" t="s">
        <v>1033</v>
      </c>
      <c r="O453" s="199"/>
      <c r="P453" s="188"/>
      <c r="Q453" s="174">
        <f>IF(ISNUMBER(VLOOKUP(A453,NotghiID!A:A,1,FALSE)),1,0)</f>
        <v>0</v>
      </c>
    </row>
    <row r="454" spans="1:17" ht="14.25" hidden="1"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1025</v>
      </c>
      <c r="K454" s="187" t="s">
        <v>116</v>
      </c>
      <c r="L454" s="195">
        <v>0.3628807</v>
      </c>
      <c r="M454" s="195" t="s">
        <v>1025</v>
      </c>
      <c r="N454" s="195" t="s">
        <v>1033</v>
      </c>
      <c r="O454" s="199"/>
      <c r="P454" s="188"/>
      <c r="Q454" s="174">
        <f>IF(ISNUMBER(VLOOKUP(A454,NotghiID!A:A,1,FALSE)),1,0)</f>
        <v>0</v>
      </c>
    </row>
    <row r="455" spans="1:17" ht="14.25" hidden="1"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1025</v>
      </c>
      <c r="K455" s="187" t="s">
        <v>116</v>
      </c>
      <c r="L455" s="195">
        <v>0.26699810000000002</v>
      </c>
      <c r="M455" s="195" t="s">
        <v>1025</v>
      </c>
      <c r="N455" s="195" t="s">
        <v>1033</v>
      </c>
      <c r="O455" s="199"/>
      <c r="P455" s="188"/>
      <c r="Q455" s="174">
        <f>IF(ISNUMBER(VLOOKUP(A455,NotghiID!A:A,1,FALSE)),1,0)</f>
        <v>0</v>
      </c>
    </row>
    <row r="456" spans="1:17" ht="14.25" hidden="1"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1025</v>
      </c>
      <c r="K456" s="187" t="s">
        <v>116</v>
      </c>
      <c r="L456" s="195">
        <v>0.19880590000000001</v>
      </c>
      <c r="M456" s="195" t="s">
        <v>1025</v>
      </c>
      <c r="N456" s="195" t="s">
        <v>1033</v>
      </c>
      <c r="O456" s="199"/>
      <c r="P456" s="188"/>
      <c r="Q456" s="174">
        <f>IF(ISNUMBER(VLOOKUP(A456,NotghiID!A:A,1,FALSE)),1,0)</f>
        <v>0</v>
      </c>
    </row>
    <row r="457" spans="1:17" ht="14.25" hidden="1"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1025</v>
      </c>
      <c r="K457" s="187" t="s">
        <v>116</v>
      </c>
      <c r="L457" s="195">
        <v>0.2043372</v>
      </c>
      <c r="M457" s="195" t="s">
        <v>1025</v>
      </c>
      <c r="N457" s="195" t="s">
        <v>1033</v>
      </c>
      <c r="O457" s="199"/>
      <c r="P457" s="188"/>
      <c r="Q457" s="174">
        <f>IF(ISNUMBER(VLOOKUP(A457,NotghiID!A:A,1,FALSE)),1,0)</f>
        <v>0</v>
      </c>
    </row>
    <row r="458" spans="1:17" ht="14.25" hidden="1"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1025</v>
      </c>
      <c r="K458" s="187" t="s">
        <v>116</v>
      </c>
      <c r="L458" s="195">
        <v>0.11628579999999999</v>
      </c>
      <c r="M458" s="195" t="s">
        <v>1025</v>
      </c>
      <c r="N458" s="195" t="s">
        <v>1033</v>
      </c>
      <c r="O458" s="199"/>
      <c r="P458" s="188"/>
      <c r="Q458" s="174">
        <f>IF(ISNUMBER(VLOOKUP(A458,NotghiID!A:A,1,FALSE)),1,0)</f>
        <v>0</v>
      </c>
    </row>
    <row r="459" spans="1:17" ht="14.25" hidden="1"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1025</v>
      </c>
      <c r="K459" s="187" t="s">
        <v>116</v>
      </c>
      <c r="L459" s="195">
        <v>7.2091939999999993E-2</v>
      </c>
      <c r="M459" s="195" t="s">
        <v>1025</v>
      </c>
      <c r="N459" s="195" t="s">
        <v>1033</v>
      </c>
      <c r="O459" s="199"/>
      <c r="P459" s="188"/>
      <c r="Q459" s="174">
        <f>IF(ISNUMBER(VLOOKUP(A459,NotghiID!A:A,1,FALSE)),1,0)</f>
        <v>0</v>
      </c>
    </row>
    <row r="460" spans="1:17" ht="14.25" hidden="1"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1025</v>
      </c>
      <c r="K460" s="187" t="s">
        <v>116</v>
      </c>
      <c r="L460" s="195">
        <v>4.8235390000000003E-2</v>
      </c>
      <c r="M460" s="195" t="s">
        <v>1025</v>
      </c>
      <c r="N460" s="195" t="s">
        <v>1033</v>
      </c>
      <c r="O460" s="199"/>
      <c r="P460" s="188"/>
      <c r="Q460" s="174">
        <f>IF(ISNUMBER(VLOOKUP(A460,NotghiID!A:A,1,FALSE)),1,0)</f>
        <v>0</v>
      </c>
    </row>
    <row r="461" spans="1:17" ht="14.25" hidden="1"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1025</v>
      </c>
      <c r="K461" s="187" t="s">
        <v>116</v>
      </c>
      <c r="L461" s="195">
        <v>4.9730900000000001E-2</v>
      </c>
      <c r="M461" s="195" t="s">
        <v>1025</v>
      </c>
      <c r="N461" s="195" t="s">
        <v>1033</v>
      </c>
      <c r="O461" s="199"/>
      <c r="P461" s="188"/>
      <c r="Q461" s="174">
        <f>IF(ISNUMBER(VLOOKUP(A461,NotghiID!A:A,1,FALSE)),1,0)</f>
        <v>0</v>
      </c>
    </row>
    <row r="462" spans="1:17" ht="14.25" hidden="1"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1025</v>
      </c>
      <c r="K462" s="187" t="s">
        <v>116</v>
      </c>
      <c r="L462" s="195">
        <v>3.1972529999999999E-2</v>
      </c>
      <c r="M462" s="195" t="s">
        <v>1025</v>
      </c>
      <c r="N462" s="195" t="s">
        <v>1033</v>
      </c>
      <c r="O462" s="199"/>
      <c r="P462" s="188"/>
      <c r="Q462" s="174">
        <f>IF(ISNUMBER(VLOOKUP(A462,NotghiID!A:A,1,FALSE)),1,0)</f>
        <v>0</v>
      </c>
    </row>
    <row r="463" spans="1:17" ht="14.25" hidden="1"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1025</v>
      </c>
      <c r="K463" s="187" t="s">
        <v>116</v>
      </c>
      <c r="L463" s="195">
        <v>3.3146750000000003E-2</v>
      </c>
      <c r="M463" s="195" t="s">
        <v>1025</v>
      </c>
      <c r="N463" s="195" t="s">
        <v>1033</v>
      </c>
      <c r="O463" s="199"/>
      <c r="P463" s="188"/>
      <c r="Q463" s="174">
        <f>IF(ISNUMBER(VLOOKUP(A463,NotghiID!A:A,1,FALSE)),1,0)</f>
        <v>0</v>
      </c>
    </row>
    <row r="464" spans="1:17" ht="14.25" hidden="1"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1025</v>
      </c>
      <c r="K464" s="187" t="s">
        <v>116</v>
      </c>
      <c r="L464" s="195">
        <v>2.9149769999999998E-2</v>
      </c>
      <c r="M464" s="195" t="s">
        <v>1025</v>
      </c>
      <c r="N464" s="195" t="s">
        <v>1033</v>
      </c>
      <c r="O464" s="199"/>
      <c r="P464" s="188"/>
      <c r="Q464" s="174">
        <f>IF(ISNUMBER(VLOOKUP(A464,NotghiID!A:A,1,FALSE)),1,0)</f>
        <v>0</v>
      </c>
    </row>
    <row r="465" spans="1:17" ht="14.25" hidden="1"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1025</v>
      </c>
      <c r="K465" s="187" t="s">
        <v>116</v>
      </c>
      <c r="L465" s="195">
        <v>3.1610199999999998E-2</v>
      </c>
      <c r="M465" s="195" t="s">
        <v>1025</v>
      </c>
      <c r="N465" s="195" t="s">
        <v>1033</v>
      </c>
      <c r="O465" s="199"/>
      <c r="P465" s="188"/>
      <c r="Q465" s="174">
        <f>IF(ISNUMBER(VLOOKUP(A465,NotghiID!A:A,1,FALSE)),1,0)</f>
        <v>0</v>
      </c>
    </row>
    <row r="466" spans="1:17" ht="14.25" hidden="1"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1040</v>
      </c>
      <c r="I466" s="187">
        <v>323.99579999999997</v>
      </c>
      <c r="J466" s="187" t="s">
        <v>1030</v>
      </c>
      <c r="K466" s="187" t="s">
        <v>116</v>
      </c>
      <c r="L466" s="195"/>
      <c r="M466" s="195"/>
      <c r="N466" s="195"/>
      <c r="O466" s="199"/>
      <c r="P466" s="188"/>
      <c r="Q466" s="174">
        <f>IF(ISNUMBER(VLOOKUP(A466,NotghiID!A:A,1,FALSE)),1,0)</f>
        <v>0</v>
      </c>
    </row>
    <row r="467" spans="1:17" ht="14.25" hidden="1"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1040</v>
      </c>
      <c r="I467" s="187">
        <v>274.80040000000002</v>
      </c>
      <c r="J467" s="187" t="s">
        <v>1030</v>
      </c>
      <c r="K467" s="187" t="s">
        <v>116</v>
      </c>
      <c r="L467" s="195"/>
      <c r="M467" s="195"/>
      <c r="N467" s="195"/>
      <c r="O467" s="199"/>
      <c r="P467" s="188"/>
      <c r="Q467" s="174">
        <f>IF(ISNUMBER(VLOOKUP(A467,NotghiID!A:A,1,FALSE)),1,0)</f>
        <v>0</v>
      </c>
    </row>
    <row r="468" spans="1:17" ht="14.25" hidden="1"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1040</v>
      </c>
      <c r="I468" s="187">
        <v>225.60149999999999</v>
      </c>
      <c r="J468" s="187" t="s">
        <v>1030</v>
      </c>
      <c r="K468" s="187" t="s">
        <v>116</v>
      </c>
      <c r="L468" s="195"/>
      <c r="M468" s="195"/>
      <c r="N468" s="195"/>
      <c r="O468" s="199"/>
      <c r="P468" s="188"/>
      <c r="Q468" s="174">
        <f>IF(ISNUMBER(VLOOKUP(A468,NotghiID!A:A,1,FALSE)),1,0)</f>
        <v>0</v>
      </c>
    </row>
    <row r="469" spans="1:17" ht="14.25" hidden="1"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1040</v>
      </c>
      <c r="I469" s="187">
        <v>182.72720000000001</v>
      </c>
      <c r="J469" s="187" t="s">
        <v>1030</v>
      </c>
      <c r="K469" s="187" t="s">
        <v>116</v>
      </c>
      <c r="L469" s="195"/>
      <c r="M469" s="195"/>
      <c r="N469" s="195"/>
      <c r="O469" s="199"/>
      <c r="P469" s="188"/>
      <c r="Q469" s="174">
        <f>IF(ISNUMBER(VLOOKUP(A469,NotghiID!A:A,1,FALSE)),1,0)</f>
        <v>0</v>
      </c>
    </row>
    <row r="470" spans="1:17" ht="14.25" hidden="1"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1040</v>
      </c>
      <c r="I470" s="187">
        <v>113.84950000000001</v>
      </c>
      <c r="J470" s="187" t="s">
        <v>1030</v>
      </c>
      <c r="K470" s="187" t="s">
        <v>116</v>
      </c>
      <c r="L470" s="195"/>
      <c r="M470" s="195"/>
      <c r="N470" s="195"/>
      <c r="O470" s="199"/>
      <c r="P470" s="188"/>
      <c r="Q470" s="174">
        <f>IF(ISNUMBER(VLOOKUP(A470,NotghiID!A:A,1,FALSE)),1,0)</f>
        <v>0</v>
      </c>
    </row>
    <row r="471" spans="1:17" ht="14.25" hidden="1"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1040</v>
      </c>
      <c r="I471" s="187">
        <v>89.951160000000002</v>
      </c>
      <c r="J471" s="187" t="s">
        <v>1030</v>
      </c>
      <c r="K471" s="187" t="s">
        <v>116</v>
      </c>
      <c r="L471" s="195"/>
      <c r="M471" s="195"/>
      <c r="N471" s="195"/>
      <c r="O471" s="199"/>
      <c r="P471" s="188"/>
      <c r="Q471" s="174">
        <f>IF(ISNUMBER(VLOOKUP(A471,NotghiID!A:A,1,FALSE)),1,0)</f>
        <v>0</v>
      </c>
    </row>
    <row r="472" spans="1:17" ht="14.25" hidden="1"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1040</v>
      </c>
      <c r="I472" s="187">
        <v>81.512270000000001</v>
      </c>
      <c r="J472" s="187" t="s">
        <v>1030</v>
      </c>
      <c r="K472" s="187" t="s">
        <v>116</v>
      </c>
      <c r="L472" s="195"/>
      <c r="M472" s="195"/>
      <c r="N472" s="195"/>
      <c r="O472" s="199"/>
      <c r="P472" s="188"/>
      <c r="Q472" s="174">
        <f>IF(ISNUMBER(VLOOKUP(A472,NotghiID!A:A,1,FALSE)),1,0)</f>
        <v>0</v>
      </c>
    </row>
    <row r="473" spans="1:17" ht="14.25" hidden="1"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1040</v>
      </c>
      <c r="I473" s="187">
        <v>58.311689999999999</v>
      </c>
      <c r="J473" s="187" t="s">
        <v>1030</v>
      </c>
      <c r="K473" s="187" t="s">
        <v>116</v>
      </c>
      <c r="L473" s="195"/>
      <c r="M473" s="195"/>
      <c r="N473" s="195"/>
      <c r="O473" s="199"/>
      <c r="P473" s="188"/>
      <c r="Q473" s="174">
        <f>IF(ISNUMBER(VLOOKUP(A473,NotghiID!A:A,1,FALSE)),1,0)</f>
        <v>0</v>
      </c>
    </row>
    <row r="474" spans="1:17" ht="14.25" hidden="1"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1040</v>
      </c>
      <c r="I474" s="187">
        <v>47.762650000000001</v>
      </c>
      <c r="J474" s="187" t="s">
        <v>1030</v>
      </c>
      <c r="K474" s="187" t="s">
        <v>116</v>
      </c>
      <c r="L474" s="195"/>
      <c r="M474" s="195"/>
      <c r="N474" s="195"/>
      <c r="O474" s="199"/>
      <c r="P474" s="188"/>
      <c r="Q474" s="174">
        <f>IF(ISNUMBER(VLOOKUP(A474,NotghiID!A:A,1,FALSE)),1,0)</f>
        <v>0</v>
      </c>
    </row>
    <row r="475" spans="1:17" ht="14.25" hidden="1"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1040</v>
      </c>
      <c r="I475" s="187">
        <v>32.285420000000002</v>
      </c>
      <c r="J475" s="187" t="s">
        <v>1030</v>
      </c>
      <c r="K475" s="187" t="s">
        <v>116</v>
      </c>
      <c r="L475" s="195"/>
      <c r="M475" s="195"/>
      <c r="N475" s="195"/>
      <c r="O475" s="199"/>
      <c r="P475" s="188"/>
      <c r="Q475" s="174">
        <f>IF(ISNUMBER(VLOOKUP(A475,NotghiID!A:A,1,FALSE)),1,0)</f>
        <v>0</v>
      </c>
    </row>
    <row r="476" spans="1:17" ht="14.25" hidden="1"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1040</v>
      </c>
      <c r="I476" s="187">
        <v>25.945640000000001</v>
      </c>
      <c r="J476" s="187" t="s">
        <v>1030</v>
      </c>
      <c r="K476" s="187" t="s">
        <v>116</v>
      </c>
      <c r="L476" s="195"/>
      <c r="M476" s="195"/>
      <c r="N476" s="195"/>
      <c r="O476" s="199"/>
      <c r="P476" s="188"/>
      <c r="Q476" s="174">
        <f>IF(ISNUMBER(VLOOKUP(A476,NotghiID!A:A,1,FALSE)),1,0)</f>
        <v>0</v>
      </c>
    </row>
    <row r="477" spans="1:17" ht="14.25" hidden="1"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1040</v>
      </c>
      <c r="I477" s="187">
        <v>16.780159999999999</v>
      </c>
      <c r="J477" s="187" t="s">
        <v>1030</v>
      </c>
      <c r="K477" s="187" t="s">
        <v>116</v>
      </c>
      <c r="L477" s="195"/>
      <c r="M477" s="195"/>
      <c r="N477" s="195"/>
      <c r="O477" s="199"/>
      <c r="P477" s="188"/>
      <c r="Q477" s="174">
        <f>IF(ISNUMBER(VLOOKUP(A477,NotghiID!A:A,1,FALSE)),1,0)</f>
        <v>0</v>
      </c>
    </row>
    <row r="478" spans="1:17" ht="14.25" hidden="1"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1040</v>
      </c>
      <c r="I478" s="187">
        <v>13.236370000000001</v>
      </c>
      <c r="J478" s="187" t="s">
        <v>1030</v>
      </c>
      <c r="K478" s="187" t="s">
        <v>116</v>
      </c>
      <c r="L478" s="195"/>
      <c r="M478" s="195"/>
      <c r="N478" s="195"/>
      <c r="O478" s="199"/>
      <c r="P478" s="188"/>
      <c r="Q478" s="174">
        <f>IF(ISNUMBER(VLOOKUP(A478,NotghiID!A:A,1,FALSE)),1,0)</f>
        <v>0</v>
      </c>
    </row>
    <row r="479" spans="1:17" ht="14.25" hidden="1"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1040</v>
      </c>
      <c r="I479" s="187">
        <v>6.1504919999999998</v>
      </c>
      <c r="J479" s="187" t="s">
        <v>1030</v>
      </c>
      <c r="K479" s="187" t="s">
        <v>116</v>
      </c>
      <c r="L479" s="195"/>
      <c r="M479" s="195"/>
      <c r="N479" s="195"/>
      <c r="O479" s="199"/>
      <c r="P479" s="188"/>
      <c r="Q479" s="174">
        <f>IF(ISNUMBER(VLOOKUP(A479,NotghiID!A:A,1,FALSE)),1,0)</f>
        <v>0</v>
      </c>
    </row>
    <row r="480" spans="1:17" ht="14.25" hidden="1"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1040</v>
      </c>
      <c r="I480" s="187">
        <v>3.2806579999999999</v>
      </c>
      <c r="J480" s="187" t="s">
        <v>1030</v>
      </c>
      <c r="K480" s="187" t="s">
        <v>116</v>
      </c>
      <c r="L480" s="195"/>
      <c r="M480" s="195"/>
      <c r="N480" s="195"/>
      <c r="O480" s="199"/>
      <c r="P480" s="188"/>
      <c r="Q480" s="174">
        <f>IF(ISNUMBER(VLOOKUP(A480,NotghiID!A:A,1,FALSE)),1,0)</f>
        <v>0</v>
      </c>
    </row>
    <row r="481" spans="1:17" ht="14.25" hidden="1"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1040</v>
      </c>
      <c r="I481" s="187">
        <v>2.5184250000000001</v>
      </c>
      <c r="J481" s="187" t="s">
        <v>1030</v>
      </c>
      <c r="K481" s="187" t="s">
        <v>116</v>
      </c>
      <c r="L481" s="195"/>
      <c r="M481" s="195"/>
      <c r="N481" s="195"/>
      <c r="O481" s="199"/>
      <c r="P481" s="188"/>
      <c r="Q481" s="174">
        <f>IF(ISNUMBER(VLOOKUP(A481,NotghiID!A:A,1,FALSE)),1,0)</f>
        <v>0</v>
      </c>
    </row>
    <row r="482" spans="1:17" ht="14.25" hidden="1"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1040</v>
      </c>
      <c r="I482" s="187">
        <v>2.459857</v>
      </c>
      <c r="J482" s="187" t="s">
        <v>1030</v>
      </c>
      <c r="K482" s="187" t="s">
        <v>116</v>
      </c>
      <c r="L482" s="195"/>
      <c r="M482" s="195"/>
      <c r="N482" s="195"/>
      <c r="O482" s="199"/>
      <c r="P482" s="188"/>
      <c r="Q482" s="174">
        <f>IF(ISNUMBER(VLOOKUP(A482,NotghiID!A:A,1,FALSE)),1,0)</f>
        <v>0</v>
      </c>
    </row>
    <row r="483" spans="1:17" ht="14.25" hidden="1"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1040</v>
      </c>
      <c r="I483" s="187">
        <v>1.699322</v>
      </c>
      <c r="J483" s="187" t="s">
        <v>1030</v>
      </c>
      <c r="K483" s="187" t="s">
        <v>116</v>
      </c>
      <c r="L483" s="195"/>
      <c r="M483" s="195"/>
      <c r="N483" s="195"/>
      <c r="O483" s="199"/>
      <c r="P483" s="188"/>
      <c r="Q483" s="174">
        <f>IF(ISNUMBER(VLOOKUP(A483,NotghiID!A:A,1,FALSE)),1,0)</f>
        <v>0</v>
      </c>
    </row>
    <row r="484" spans="1:17" ht="14.25" hidden="1"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1040</v>
      </c>
      <c r="I484" s="187">
        <v>2.546436E-3</v>
      </c>
      <c r="J484" s="187" t="s">
        <v>1030</v>
      </c>
      <c r="K484" s="187" t="s">
        <v>116</v>
      </c>
      <c r="L484" s="195"/>
      <c r="M484" s="195"/>
      <c r="N484" s="195"/>
      <c r="O484" s="199"/>
      <c r="P484" s="188"/>
      <c r="Q484" s="174">
        <f>IF(ISNUMBER(VLOOKUP(A484,NotghiID!A:A,1,FALSE)),1,0)</f>
        <v>0</v>
      </c>
    </row>
    <row r="485" spans="1:17" ht="14.25" hidden="1"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1025</v>
      </c>
      <c r="K485" s="187" t="s">
        <v>116</v>
      </c>
      <c r="L485" s="195"/>
      <c r="M485" s="195"/>
      <c r="N485" s="195"/>
      <c r="O485" s="199"/>
      <c r="P485" s="188"/>
      <c r="Q485" s="174">
        <f>IF(ISNUMBER(VLOOKUP(A485,NotghiID!A:A,1,FALSE)),1,0)</f>
        <v>0</v>
      </c>
    </row>
    <row r="486" spans="1:17" ht="14.25" hidden="1"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1025</v>
      </c>
      <c r="K486" s="187" t="s">
        <v>116</v>
      </c>
      <c r="L486" s="195"/>
      <c r="M486" s="195"/>
      <c r="N486" s="195"/>
      <c r="O486" s="199"/>
      <c r="P486" s="188"/>
      <c r="Q486" s="174">
        <f>IF(ISNUMBER(VLOOKUP(A486,NotghiID!A:A,1,FALSE)),1,0)</f>
        <v>0</v>
      </c>
    </row>
    <row r="487" spans="1:17" ht="14.25" hidden="1"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1025</v>
      </c>
      <c r="K487" s="187" t="s">
        <v>116</v>
      </c>
      <c r="L487" s="195"/>
      <c r="M487" s="195"/>
      <c r="N487" s="195"/>
      <c r="O487" s="199"/>
      <c r="P487" s="188"/>
      <c r="Q487" s="174">
        <f>IF(ISNUMBER(VLOOKUP(A487,NotghiID!A:A,1,FALSE)),1,0)</f>
        <v>0</v>
      </c>
    </row>
    <row r="488" spans="1:17" ht="14.25" hidden="1"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1025</v>
      </c>
      <c r="K488" s="187" t="s">
        <v>116</v>
      </c>
      <c r="L488" s="195"/>
      <c r="M488" s="195"/>
      <c r="N488" s="195"/>
      <c r="O488" s="199"/>
      <c r="P488" s="188"/>
      <c r="Q488" s="174">
        <f>IF(ISNUMBER(VLOOKUP(A488,NotghiID!A:A,1,FALSE)),1,0)</f>
        <v>0</v>
      </c>
    </row>
    <row r="489" spans="1:17" ht="14.25" hidden="1"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1025</v>
      </c>
      <c r="K489" s="187" t="s">
        <v>116</v>
      </c>
      <c r="L489" s="195"/>
      <c r="M489" s="195"/>
      <c r="N489" s="195"/>
      <c r="O489" s="199"/>
      <c r="P489" s="188"/>
      <c r="Q489" s="174">
        <f>IF(ISNUMBER(VLOOKUP(A489,NotghiID!A:A,1,FALSE)),1,0)</f>
        <v>0</v>
      </c>
    </row>
    <row r="490" spans="1:17" ht="14.25" hidden="1"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1025</v>
      </c>
      <c r="K490" s="187" t="s">
        <v>116</v>
      </c>
      <c r="L490" s="195"/>
      <c r="M490" s="195"/>
      <c r="N490" s="195"/>
      <c r="O490" s="199"/>
      <c r="P490" s="188"/>
      <c r="Q490" s="174">
        <f>IF(ISNUMBER(VLOOKUP(A490,NotghiID!A:A,1,FALSE)),1,0)</f>
        <v>0</v>
      </c>
    </row>
    <row r="491" spans="1:17" ht="14.25" hidden="1"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1025</v>
      </c>
      <c r="K491" s="187" t="s">
        <v>116</v>
      </c>
      <c r="L491" s="195"/>
      <c r="M491" s="195"/>
      <c r="N491" s="195"/>
      <c r="O491" s="199"/>
      <c r="P491" s="188"/>
      <c r="Q491" s="174">
        <f>IF(ISNUMBER(VLOOKUP(A491,NotghiID!A:A,1,FALSE)),1,0)</f>
        <v>0</v>
      </c>
    </row>
    <row r="492" spans="1:17" ht="14.25" hidden="1"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1025</v>
      </c>
      <c r="K492" s="187" t="s">
        <v>116</v>
      </c>
      <c r="L492" s="195"/>
      <c r="M492" s="195"/>
      <c r="N492" s="195"/>
      <c r="O492" s="199"/>
      <c r="P492" s="188"/>
      <c r="Q492" s="174">
        <f>IF(ISNUMBER(VLOOKUP(A492,NotghiID!A:A,1,FALSE)),1,0)</f>
        <v>0</v>
      </c>
    </row>
    <row r="493" spans="1:17" ht="14.25" hidden="1"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1025</v>
      </c>
      <c r="K493" s="187" t="s">
        <v>116</v>
      </c>
      <c r="L493" s="195"/>
      <c r="M493" s="195"/>
      <c r="N493" s="195"/>
      <c r="O493" s="199"/>
      <c r="P493" s="188"/>
      <c r="Q493" s="174">
        <f>IF(ISNUMBER(VLOOKUP(A493,NotghiID!A:A,1,FALSE)),1,0)</f>
        <v>0</v>
      </c>
    </row>
    <row r="494" spans="1:17" ht="14.25" hidden="1"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1025</v>
      </c>
      <c r="K494" s="187" t="s">
        <v>116</v>
      </c>
      <c r="L494" s="195"/>
      <c r="M494" s="195"/>
      <c r="N494" s="195"/>
      <c r="O494" s="199"/>
      <c r="P494" s="188"/>
      <c r="Q494" s="174">
        <f>IF(ISNUMBER(VLOOKUP(A494,NotghiID!A:A,1,FALSE)),1,0)</f>
        <v>0</v>
      </c>
    </row>
    <row r="495" spans="1:17" ht="14.25" hidden="1"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1025</v>
      </c>
      <c r="K495" s="187" t="s">
        <v>116</v>
      </c>
      <c r="L495" s="195"/>
      <c r="M495" s="195"/>
      <c r="N495" s="195"/>
      <c r="O495" s="199"/>
      <c r="P495" s="188"/>
      <c r="Q495" s="174">
        <f>IF(ISNUMBER(VLOOKUP(A495,NotghiID!A:A,1,FALSE)),1,0)</f>
        <v>0</v>
      </c>
    </row>
    <row r="496" spans="1:17" ht="14.25" hidden="1"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1025</v>
      </c>
      <c r="K496" s="187" t="s">
        <v>116</v>
      </c>
      <c r="L496" s="195"/>
      <c r="M496" s="195"/>
      <c r="N496" s="195"/>
      <c r="O496" s="199"/>
      <c r="P496" s="188"/>
      <c r="Q496" s="174">
        <f>IF(ISNUMBER(VLOOKUP(A496,NotghiID!A:A,1,FALSE)),1,0)</f>
        <v>0</v>
      </c>
    </row>
    <row r="497" spans="1:17" ht="14.25" hidden="1"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1025</v>
      </c>
      <c r="K497" s="187" t="s">
        <v>116</v>
      </c>
      <c r="L497" s="195"/>
      <c r="M497" s="195"/>
      <c r="N497" s="195"/>
      <c r="O497" s="199"/>
      <c r="P497" s="188"/>
      <c r="Q497" s="174">
        <f>IF(ISNUMBER(VLOOKUP(A497,NotghiID!A:A,1,FALSE)),1,0)</f>
        <v>0</v>
      </c>
    </row>
    <row r="498" spans="1:17" ht="14.25" hidden="1"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1025</v>
      </c>
      <c r="K498" s="187" t="s">
        <v>116</v>
      </c>
      <c r="L498" s="195"/>
      <c r="M498" s="195"/>
      <c r="N498" s="195"/>
      <c r="O498" s="199"/>
      <c r="P498" s="188"/>
      <c r="Q498" s="174">
        <f>IF(ISNUMBER(VLOOKUP(A498,NotghiID!A:A,1,FALSE)),1,0)</f>
        <v>0</v>
      </c>
    </row>
    <row r="499" spans="1:17" ht="14.25" hidden="1"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1025</v>
      </c>
      <c r="K499" s="187" t="s">
        <v>116</v>
      </c>
      <c r="L499" s="195"/>
      <c r="M499" s="195"/>
      <c r="N499" s="195"/>
      <c r="O499" s="199"/>
      <c r="P499" s="188"/>
      <c r="Q499" s="174">
        <f>IF(ISNUMBER(VLOOKUP(A499,NotghiID!A:A,1,FALSE)),1,0)</f>
        <v>0</v>
      </c>
    </row>
    <row r="500" spans="1:17" ht="14.25" hidden="1"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1025</v>
      </c>
      <c r="K500" s="187" t="s">
        <v>116</v>
      </c>
      <c r="L500" s="195"/>
      <c r="M500" s="195"/>
      <c r="N500" s="195"/>
      <c r="O500" s="199"/>
      <c r="P500" s="188"/>
      <c r="Q500" s="174">
        <f>IF(ISNUMBER(VLOOKUP(A500,NotghiID!A:A,1,FALSE)),1,0)</f>
        <v>0</v>
      </c>
    </row>
    <row r="501" spans="1:17" ht="14.25" hidden="1"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1025</v>
      </c>
      <c r="K501" s="187" t="s">
        <v>116</v>
      </c>
      <c r="L501" s="195"/>
      <c r="M501" s="195"/>
      <c r="N501" s="195"/>
      <c r="O501" s="199"/>
      <c r="P501" s="188"/>
      <c r="Q501" s="174">
        <f>IF(ISNUMBER(VLOOKUP(A501,NotghiID!A:A,1,FALSE)),1,0)</f>
        <v>0</v>
      </c>
    </row>
    <row r="502" spans="1:17" ht="14.25" hidden="1"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1025</v>
      </c>
      <c r="K502" s="187" t="s">
        <v>116</v>
      </c>
      <c r="L502" s="195"/>
      <c r="M502" s="195"/>
      <c r="N502" s="195"/>
      <c r="O502" s="199"/>
      <c r="P502" s="188"/>
      <c r="Q502" s="174">
        <f>IF(ISNUMBER(VLOOKUP(A502,NotghiID!A:A,1,FALSE)),1,0)</f>
        <v>0</v>
      </c>
    </row>
    <row r="503" spans="1:17" ht="14.25" hidden="1"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1025</v>
      </c>
      <c r="K503" s="187" t="s">
        <v>116</v>
      </c>
      <c r="L503" s="195"/>
      <c r="M503" s="195"/>
      <c r="N503" s="195"/>
      <c r="O503" s="199"/>
      <c r="P503" s="188"/>
      <c r="Q503" s="174">
        <f>IF(ISNUMBER(VLOOKUP(A503,NotghiID!A:A,1,FALSE)),1,0)</f>
        <v>0</v>
      </c>
    </row>
    <row r="504" spans="1:17" ht="14.25" hidden="1"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1025</v>
      </c>
      <c r="K504" s="187" t="s">
        <v>116</v>
      </c>
      <c r="L504" s="195"/>
      <c r="M504" s="195"/>
      <c r="N504" s="195"/>
      <c r="O504" s="199"/>
      <c r="P504" s="188"/>
      <c r="Q504" s="174">
        <f>IF(ISNUMBER(VLOOKUP(A504,NotghiID!A:A,1,FALSE)),1,0)</f>
        <v>0</v>
      </c>
    </row>
    <row r="505" spans="1:17" ht="14.25" hidden="1"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1025</v>
      </c>
      <c r="K505" s="187" t="s">
        <v>116</v>
      </c>
      <c r="L505" s="195"/>
      <c r="M505" s="195"/>
      <c r="N505" s="195"/>
      <c r="O505" s="199"/>
      <c r="P505" s="188"/>
      <c r="Q505" s="174">
        <f>IF(ISNUMBER(VLOOKUP(A505,NotghiID!A:A,1,FALSE)),1,0)</f>
        <v>0</v>
      </c>
    </row>
    <row r="506" spans="1:17" ht="14.25" hidden="1"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1025</v>
      </c>
      <c r="K506" s="187" t="s">
        <v>116</v>
      </c>
      <c r="L506" s="195"/>
      <c r="M506" s="195"/>
      <c r="N506" s="195"/>
      <c r="O506" s="199"/>
      <c r="P506" s="188"/>
      <c r="Q506" s="174">
        <f>IF(ISNUMBER(VLOOKUP(A506,NotghiID!A:A,1,FALSE)),1,0)</f>
        <v>0</v>
      </c>
    </row>
    <row r="507" spans="1:17" ht="14.25" hidden="1"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1025</v>
      </c>
      <c r="K507" s="187" t="s">
        <v>116</v>
      </c>
      <c r="L507" s="195"/>
      <c r="M507" s="195"/>
      <c r="N507" s="195"/>
      <c r="O507" s="199"/>
      <c r="P507" s="188"/>
      <c r="Q507" s="174">
        <f>IF(ISNUMBER(VLOOKUP(A507,NotghiID!A:A,1,FALSE)),1,0)</f>
        <v>0</v>
      </c>
    </row>
    <row r="508" spans="1:17" ht="14.25" hidden="1"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1025</v>
      </c>
      <c r="K508" s="187" t="s">
        <v>116</v>
      </c>
      <c r="L508" s="195"/>
      <c r="M508" s="195"/>
      <c r="N508" s="195"/>
      <c r="O508" s="199"/>
      <c r="P508" s="188"/>
      <c r="Q508" s="174">
        <f>IF(ISNUMBER(VLOOKUP(A508,NotghiID!A:A,1,FALSE)),1,0)</f>
        <v>0</v>
      </c>
    </row>
    <row r="509" spans="1:17" ht="14.25" hidden="1"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1025</v>
      </c>
      <c r="K509" s="187" t="s">
        <v>116</v>
      </c>
      <c r="L509" s="195"/>
      <c r="M509" s="195"/>
      <c r="N509" s="195"/>
      <c r="O509" s="199"/>
      <c r="P509" s="188"/>
      <c r="Q509" s="174">
        <f>IF(ISNUMBER(VLOOKUP(A509,NotghiID!A:A,1,FALSE)),1,0)</f>
        <v>0</v>
      </c>
    </row>
    <row r="510" spans="1:17" ht="14.25" hidden="1"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1025</v>
      </c>
      <c r="K510" s="187" t="s">
        <v>116</v>
      </c>
      <c r="L510" s="195"/>
      <c r="M510" s="195"/>
      <c r="N510" s="195"/>
      <c r="O510" s="199"/>
      <c r="P510" s="188"/>
      <c r="Q510" s="174">
        <f>IF(ISNUMBER(VLOOKUP(A510,NotghiID!A:A,1,FALSE)),1,0)</f>
        <v>0</v>
      </c>
    </row>
    <row r="511" spans="1:17" ht="14.25" hidden="1"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1025</v>
      </c>
      <c r="K511" s="187" t="s">
        <v>116</v>
      </c>
      <c r="L511" s="195"/>
      <c r="M511" s="195"/>
      <c r="N511" s="195"/>
      <c r="O511" s="199"/>
      <c r="P511" s="188"/>
      <c r="Q511" s="174">
        <f>IF(ISNUMBER(VLOOKUP(A511,NotghiID!A:A,1,FALSE)),1,0)</f>
        <v>0</v>
      </c>
    </row>
    <row r="512" spans="1:17" ht="14.25" hidden="1"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1025</v>
      </c>
      <c r="K512" s="187" t="s">
        <v>116</v>
      </c>
      <c r="L512" s="195"/>
      <c r="M512" s="195"/>
      <c r="N512" s="195"/>
      <c r="O512" s="199"/>
      <c r="P512" s="188"/>
      <c r="Q512" s="174">
        <f>IF(ISNUMBER(VLOOKUP(A512,NotghiID!A:A,1,FALSE)),1,0)</f>
        <v>0</v>
      </c>
    </row>
    <row r="513" spans="1:17" ht="14.25" hidden="1"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1025</v>
      </c>
      <c r="K513" s="187" t="s">
        <v>116</v>
      </c>
      <c r="L513" s="195"/>
      <c r="M513" s="195"/>
      <c r="N513" s="195"/>
      <c r="O513" s="199"/>
      <c r="P513" s="188"/>
      <c r="Q513" s="174">
        <f>IF(ISNUMBER(VLOOKUP(A513,NotghiID!A:A,1,FALSE)),1,0)</f>
        <v>0</v>
      </c>
    </row>
    <row r="514" spans="1:17" ht="14.25" hidden="1"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1025</v>
      </c>
      <c r="K514" s="187" t="s">
        <v>116</v>
      </c>
      <c r="L514" s="195"/>
      <c r="M514" s="195"/>
      <c r="N514" s="195"/>
      <c r="O514" s="199"/>
      <c r="P514" s="188"/>
      <c r="Q514" s="174">
        <f>IF(ISNUMBER(VLOOKUP(A514,NotghiID!A:A,1,FALSE)),1,0)</f>
        <v>0</v>
      </c>
    </row>
    <row r="515" spans="1:17" ht="14.25" hidden="1"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1025</v>
      </c>
      <c r="K515" s="187" t="s">
        <v>116</v>
      </c>
      <c r="L515" s="195"/>
      <c r="M515" s="195"/>
      <c r="N515" s="195"/>
      <c r="O515" s="199"/>
      <c r="P515" s="188"/>
      <c r="Q515" s="174">
        <f>IF(ISNUMBER(VLOOKUP(A515,NotghiID!A:A,1,FALSE)),1,0)</f>
        <v>0</v>
      </c>
    </row>
    <row r="516" spans="1:17" ht="14.25" hidden="1"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1025</v>
      </c>
      <c r="K516" s="187" t="s">
        <v>116</v>
      </c>
      <c r="L516" s="195"/>
      <c r="M516" s="195"/>
      <c r="N516" s="195"/>
      <c r="O516" s="199"/>
      <c r="P516" s="188"/>
      <c r="Q516" s="174">
        <f>IF(ISNUMBER(VLOOKUP(A516,NotghiID!A:A,1,FALSE)),1,0)</f>
        <v>0</v>
      </c>
    </row>
    <row r="517" spans="1:17" ht="14.25" hidden="1"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1025</v>
      </c>
      <c r="K517" s="187" t="s">
        <v>116</v>
      </c>
      <c r="L517" s="195"/>
      <c r="M517" s="195"/>
      <c r="N517" s="195"/>
      <c r="O517" s="199"/>
      <c r="P517" s="188"/>
      <c r="Q517" s="174">
        <f>IF(ISNUMBER(VLOOKUP(A517,NotghiID!A:A,1,FALSE)),1,0)</f>
        <v>0</v>
      </c>
    </row>
    <row r="518" spans="1:17" ht="14.25" hidden="1"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1025</v>
      </c>
      <c r="K518" s="187" t="s">
        <v>116</v>
      </c>
      <c r="L518" s="195"/>
      <c r="M518" s="195"/>
      <c r="N518" s="195"/>
      <c r="O518" s="199"/>
      <c r="P518" s="188"/>
      <c r="Q518" s="174">
        <f>IF(ISNUMBER(VLOOKUP(A518,NotghiID!A:A,1,FALSE)),1,0)</f>
        <v>0</v>
      </c>
    </row>
    <row r="519" spans="1:17" ht="14.25" hidden="1"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1025</v>
      </c>
      <c r="K519" s="187" t="s">
        <v>116</v>
      </c>
      <c r="L519" s="195"/>
      <c r="M519" s="195"/>
      <c r="N519" s="195"/>
      <c r="O519" s="199"/>
      <c r="P519" s="188"/>
      <c r="Q519" s="174">
        <f>IF(ISNUMBER(VLOOKUP(A519,NotghiID!A:A,1,FALSE)),1,0)</f>
        <v>0</v>
      </c>
    </row>
    <row r="520" spans="1:17" ht="14.25" hidden="1"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1025</v>
      </c>
      <c r="K520" s="187" t="s">
        <v>116</v>
      </c>
      <c r="L520" s="195"/>
      <c r="M520" s="195"/>
      <c r="N520" s="195"/>
      <c r="O520" s="199"/>
      <c r="P520" s="188"/>
      <c r="Q520" s="174">
        <f>IF(ISNUMBER(VLOOKUP(A520,NotghiID!A:A,1,FALSE)),1,0)</f>
        <v>0</v>
      </c>
    </row>
    <row r="521" spans="1:17" ht="14.25" hidden="1"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1025</v>
      </c>
      <c r="K521" s="187" t="s">
        <v>116</v>
      </c>
      <c r="L521" s="195"/>
      <c r="M521" s="195"/>
      <c r="N521" s="195"/>
      <c r="O521" s="199"/>
      <c r="P521" s="188"/>
      <c r="Q521" s="174">
        <f>IF(ISNUMBER(VLOOKUP(A521,NotghiID!A:A,1,FALSE)),1,0)</f>
        <v>0</v>
      </c>
    </row>
    <row r="522" spans="1:17" ht="14.25" hidden="1"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1025</v>
      </c>
      <c r="K522" s="187" t="s">
        <v>116</v>
      </c>
      <c r="L522" s="195"/>
      <c r="M522" s="195"/>
      <c r="N522" s="195"/>
      <c r="O522" s="199"/>
      <c r="P522" s="188"/>
      <c r="Q522" s="174">
        <f>IF(ISNUMBER(VLOOKUP(A522,NotghiID!A:A,1,FALSE)),1,0)</f>
        <v>0</v>
      </c>
    </row>
    <row r="523" spans="1:17" ht="14.25" hidden="1"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1025</v>
      </c>
      <c r="K523" s="187" t="s">
        <v>116</v>
      </c>
      <c r="L523" s="195"/>
      <c r="M523" s="195"/>
      <c r="N523" s="195"/>
      <c r="O523" s="199"/>
      <c r="P523" s="188"/>
      <c r="Q523" s="174">
        <f>IF(ISNUMBER(VLOOKUP(A523,NotghiID!A:A,1,FALSE)),1,0)</f>
        <v>0</v>
      </c>
    </row>
    <row r="524" spans="1:17" ht="14.25" hidden="1"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1025</v>
      </c>
      <c r="K524" s="187" t="s">
        <v>116</v>
      </c>
      <c r="L524" s="195"/>
      <c r="M524" s="195"/>
      <c r="N524" s="195"/>
      <c r="O524" s="199"/>
      <c r="P524" s="188"/>
      <c r="Q524" s="174">
        <f>IF(ISNUMBER(VLOOKUP(A524,NotghiID!A:A,1,FALSE)),1,0)</f>
        <v>0</v>
      </c>
    </row>
    <row r="525" spans="1:17" ht="14.25" hidden="1"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1025</v>
      </c>
      <c r="K525" s="187" t="s">
        <v>116</v>
      </c>
      <c r="L525" s="195"/>
      <c r="M525" s="195"/>
      <c r="N525" s="195"/>
      <c r="O525" s="199"/>
      <c r="P525" s="188"/>
      <c r="Q525" s="174">
        <f>IF(ISNUMBER(VLOOKUP(A525,NotghiID!A:A,1,FALSE)),1,0)</f>
        <v>0</v>
      </c>
    </row>
    <row r="526" spans="1:17" ht="14.25" hidden="1"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1025</v>
      </c>
      <c r="K526" s="187" t="s">
        <v>116</v>
      </c>
      <c r="L526" s="195"/>
      <c r="M526" s="195"/>
      <c r="N526" s="195"/>
      <c r="O526" s="199"/>
      <c r="P526" s="188"/>
      <c r="Q526" s="174">
        <f>IF(ISNUMBER(VLOOKUP(A526,NotghiID!A:A,1,FALSE)),1,0)</f>
        <v>0</v>
      </c>
    </row>
    <row r="527" spans="1:17" ht="14.25" hidden="1"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1025</v>
      </c>
      <c r="K527" s="187" t="s">
        <v>116</v>
      </c>
      <c r="L527" s="195"/>
      <c r="M527" s="195"/>
      <c r="N527" s="195"/>
      <c r="O527" s="199"/>
      <c r="P527" s="188"/>
      <c r="Q527" s="174">
        <f>IF(ISNUMBER(VLOOKUP(A527,NotghiID!A:A,1,FALSE)),1,0)</f>
        <v>0</v>
      </c>
    </row>
    <row r="528" spans="1:17" ht="14.25" hidden="1"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1025</v>
      </c>
      <c r="K528" s="187" t="s">
        <v>116</v>
      </c>
      <c r="L528" s="195"/>
      <c r="M528" s="195"/>
      <c r="N528" s="195"/>
      <c r="O528" s="199"/>
      <c r="P528" s="188"/>
      <c r="Q528" s="174">
        <f>IF(ISNUMBER(VLOOKUP(A528,NotghiID!A:A,1,FALSE)),1,0)</f>
        <v>0</v>
      </c>
    </row>
    <row r="529" spans="1:17" ht="14.25" hidden="1"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1025</v>
      </c>
      <c r="K529" s="187" t="s">
        <v>116</v>
      </c>
      <c r="L529" s="195"/>
      <c r="M529" s="195"/>
      <c r="N529" s="195"/>
      <c r="O529" s="199"/>
      <c r="P529" s="188"/>
      <c r="Q529" s="174">
        <f>IF(ISNUMBER(VLOOKUP(A529,NotghiID!A:A,1,FALSE)),1,0)</f>
        <v>0</v>
      </c>
    </row>
    <row r="530" spans="1:17" ht="14.25" hidden="1"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1025</v>
      </c>
      <c r="K530" s="187" t="s">
        <v>116</v>
      </c>
      <c r="L530" s="195"/>
      <c r="M530" s="195"/>
      <c r="N530" s="195"/>
      <c r="O530" s="199"/>
      <c r="P530" s="188"/>
      <c r="Q530" s="174">
        <f>IF(ISNUMBER(VLOOKUP(A530,NotghiID!A:A,1,FALSE)),1,0)</f>
        <v>0</v>
      </c>
    </row>
    <row r="531" spans="1:17" ht="14.25" hidden="1"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1025</v>
      </c>
      <c r="K531" s="187" t="s">
        <v>116</v>
      </c>
      <c r="L531" s="195"/>
      <c r="M531" s="195"/>
      <c r="N531" s="195"/>
      <c r="O531" s="199"/>
      <c r="P531" s="188"/>
      <c r="Q531" s="174">
        <f>IF(ISNUMBER(VLOOKUP(A531,NotghiID!A:A,1,FALSE)),1,0)</f>
        <v>0</v>
      </c>
    </row>
    <row r="532" spans="1:17" ht="14.25" hidden="1"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1025</v>
      </c>
      <c r="K532" s="187" t="s">
        <v>116</v>
      </c>
      <c r="L532" s="195"/>
      <c r="M532" s="195"/>
      <c r="N532" s="195"/>
      <c r="O532" s="199"/>
      <c r="P532" s="188"/>
      <c r="Q532" s="174">
        <f>IF(ISNUMBER(VLOOKUP(A532,NotghiID!A:A,1,FALSE)),1,0)</f>
        <v>0</v>
      </c>
    </row>
    <row r="533" spans="1:17" ht="14.25" hidden="1"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1025</v>
      </c>
      <c r="K533" s="187" t="s">
        <v>116</v>
      </c>
      <c r="L533" s="195"/>
      <c r="M533" s="195"/>
      <c r="N533" s="195"/>
      <c r="O533" s="199"/>
      <c r="P533" s="188"/>
      <c r="Q533" s="174">
        <f>IF(ISNUMBER(VLOOKUP(A533,NotghiID!A:A,1,FALSE)),1,0)</f>
        <v>0</v>
      </c>
    </row>
    <row r="534" spans="1:17" ht="14.25" hidden="1"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1025</v>
      </c>
      <c r="K534" s="187" t="s">
        <v>116</v>
      </c>
      <c r="L534" s="195"/>
      <c r="M534" s="195"/>
      <c r="N534" s="195"/>
      <c r="O534" s="199"/>
      <c r="P534" s="188"/>
      <c r="Q534" s="174">
        <f>IF(ISNUMBER(VLOOKUP(A534,NotghiID!A:A,1,FALSE)),1,0)</f>
        <v>0</v>
      </c>
    </row>
    <row r="535" spans="1:17" ht="14.25" hidden="1"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1025</v>
      </c>
      <c r="K535" s="187" t="s">
        <v>116</v>
      </c>
      <c r="L535" s="195"/>
      <c r="M535" s="195"/>
      <c r="N535" s="195"/>
      <c r="O535" s="199"/>
      <c r="P535" s="188"/>
      <c r="Q535" s="174">
        <f>IF(ISNUMBER(VLOOKUP(A535,NotghiID!A:A,1,FALSE)),1,0)</f>
        <v>0</v>
      </c>
    </row>
    <row r="536" spans="1:17" ht="14.25" hidden="1"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1025</v>
      </c>
      <c r="K536" s="187" t="s">
        <v>116</v>
      </c>
      <c r="L536" s="195"/>
      <c r="M536" s="195"/>
      <c r="N536" s="195"/>
      <c r="O536" s="199"/>
      <c r="P536" s="188"/>
      <c r="Q536" s="174">
        <f>IF(ISNUMBER(VLOOKUP(A536,NotghiID!A:A,1,FALSE)),1,0)</f>
        <v>0</v>
      </c>
    </row>
    <row r="537" spans="1:17" ht="14.25" hidden="1"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1025</v>
      </c>
      <c r="K537" s="187" t="s">
        <v>116</v>
      </c>
      <c r="L537" s="195"/>
      <c r="M537" s="195"/>
      <c r="N537" s="195"/>
      <c r="O537" s="199"/>
      <c r="P537" s="188"/>
      <c r="Q537" s="174">
        <f>IF(ISNUMBER(VLOOKUP(A537,NotghiID!A:A,1,FALSE)),1,0)</f>
        <v>0</v>
      </c>
    </row>
    <row r="538" spans="1:17" ht="14.25" hidden="1"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1025</v>
      </c>
      <c r="K538" s="187" t="s">
        <v>116</v>
      </c>
      <c r="L538" s="195"/>
      <c r="M538" s="195"/>
      <c r="N538" s="195"/>
      <c r="O538" s="199"/>
      <c r="P538" s="188"/>
      <c r="Q538" s="174">
        <f>IF(ISNUMBER(VLOOKUP(A538,NotghiID!A:A,1,FALSE)),1,0)</f>
        <v>0</v>
      </c>
    </row>
    <row r="539" spans="1:17" ht="14.25" hidden="1"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1025</v>
      </c>
      <c r="K539" s="187" t="s">
        <v>116</v>
      </c>
      <c r="L539" s="195"/>
      <c r="M539" s="195"/>
      <c r="N539" s="195"/>
      <c r="O539" s="199"/>
      <c r="P539" s="188"/>
      <c r="Q539" s="174">
        <f>IF(ISNUMBER(VLOOKUP(A539,NotghiID!A:A,1,FALSE)),1,0)</f>
        <v>0</v>
      </c>
    </row>
    <row r="540" spans="1:17" ht="14.25" hidden="1"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1025</v>
      </c>
      <c r="K540" s="187" t="s">
        <v>116</v>
      </c>
      <c r="L540" s="195"/>
      <c r="M540" s="195"/>
      <c r="N540" s="195"/>
      <c r="O540" s="199"/>
      <c r="P540" s="188"/>
      <c r="Q540" s="174">
        <f>IF(ISNUMBER(VLOOKUP(A540,NotghiID!A:A,1,FALSE)),1,0)</f>
        <v>0</v>
      </c>
    </row>
    <row r="541" spans="1:17" ht="14.25" hidden="1"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1025</v>
      </c>
      <c r="K541" s="187" t="s">
        <v>116</v>
      </c>
      <c r="L541" s="195"/>
      <c r="M541" s="195"/>
      <c r="N541" s="195"/>
      <c r="O541" s="199"/>
      <c r="P541" s="188"/>
      <c r="Q541" s="174">
        <f>IF(ISNUMBER(VLOOKUP(A541,NotghiID!A:A,1,FALSE)),1,0)</f>
        <v>0</v>
      </c>
    </row>
    <row r="542" spans="1:17" ht="14.25" hidden="1"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1025</v>
      </c>
      <c r="K542" s="187" t="s">
        <v>116</v>
      </c>
      <c r="L542" s="195"/>
      <c r="M542" s="195"/>
      <c r="N542" s="195"/>
      <c r="O542" s="199"/>
      <c r="P542" s="188"/>
      <c r="Q542" s="174">
        <f>IF(ISNUMBER(VLOOKUP(A542,NotghiID!A:A,1,FALSE)),1,0)</f>
        <v>0</v>
      </c>
    </row>
    <row r="543" spans="1:17" ht="14.25" hidden="1"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1025</v>
      </c>
      <c r="K543" s="187" t="s">
        <v>116</v>
      </c>
      <c r="L543" s="195"/>
      <c r="M543" s="195"/>
      <c r="N543" s="195"/>
      <c r="O543" s="199"/>
      <c r="P543" s="188"/>
      <c r="Q543" s="174">
        <f>IF(ISNUMBER(VLOOKUP(A543,NotghiID!A:A,1,FALSE)),1,0)</f>
        <v>0</v>
      </c>
    </row>
    <row r="544" spans="1:17" ht="14.25" hidden="1"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1025</v>
      </c>
      <c r="K544" s="187" t="s">
        <v>116</v>
      </c>
      <c r="L544" s="195"/>
      <c r="M544" s="195"/>
      <c r="N544" s="195"/>
      <c r="O544" s="199"/>
      <c r="P544" s="188"/>
      <c r="Q544" s="174">
        <f>IF(ISNUMBER(VLOOKUP(A544,NotghiID!A:A,1,FALSE)),1,0)</f>
        <v>0</v>
      </c>
    </row>
    <row r="545" spans="1:17" ht="14.25" hidden="1"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1025</v>
      </c>
      <c r="K545" s="187" t="s">
        <v>116</v>
      </c>
      <c r="L545" s="195"/>
      <c r="M545" s="195"/>
      <c r="N545" s="195"/>
      <c r="O545" s="199"/>
      <c r="P545" s="188"/>
      <c r="Q545" s="174">
        <f>IF(ISNUMBER(VLOOKUP(A545,NotghiID!A:A,1,FALSE)),1,0)</f>
        <v>0</v>
      </c>
    </row>
    <row r="546" spans="1:17" ht="14.25" hidden="1"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1025</v>
      </c>
      <c r="K546" s="187" t="s">
        <v>116</v>
      </c>
      <c r="L546" s="195"/>
      <c r="M546" s="195"/>
      <c r="N546" s="195"/>
      <c r="O546" s="199"/>
      <c r="P546" s="188"/>
      <c r="Q546" s="174">
        <f>IF(ISNUMBER(VLOOKUP(A546,NotghiID!A:A,1,FALSE)),1,0)</f>
        <v>0</v>
      </c>
    </row>
    <row r="547" spans="1:17" ht="14.25" hidden="1"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1025</v>
      </c>
      <c r="K547" s="187" t="s">
        <v>116</v>
      </c>
      <c r="L547" s="195"/>
      <c r="M547" s="195"/>
      <c r="N547" s="195"/>
      <c r="O547" s="199"/>
      <c r="P547" s="188"/>
      <c r="Q547" s="174">
        <f>IF(ISNUMBER(VLOOKUP(A547,NotghiID!A:A,1,FALSE)),1,0)</f>
        <v>0</v>
      </c>
    </row>
    <row r="548" spans="1:17" ht="14.25" hidden="1"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1025</v>
      </c>
      <c r="K548" s="187" t="s">
        <v>116</v>
      </c>
      <c r="L548" s="195"/>
      <c r="M548" s="195"/>
      <c r="N548" s="195"/>
      <c r="O548" s="199"/>
      <c r="P548" s="188"/>
      <c r="Q548" s="174">
        <f>IF(ISNUMBER(VLOOKUP(A548,NotghiID!A:A,1,FALSE)),1,0)</f>
        <v>0</v>
      </c>
    </row>
    <row r="549" spans="1:17" ht="14.25" hidden="1"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1025</v>
      </c>
      <c r="K549" s="187" t="s">
        <v>116</v>
      </c>
      <c r="L549" s="195"/>
      <c r="M549" s="195"/>
      <c r="N549" s="195"/>
      <c r="O549" s="199"/>
      <c r="P549" s="188"/>
      <c r="Q549" s="174">
        <f>IF(ISNUMBER(VLOOKUP(A549,NotghiID!A:A,1,FALSE)),1,0)</f>
        <v>0</v>
      </c>
    </row>
    <row r="550" spans="1:17" ht="14.25" hidden="1"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1025</v>
      </c>
      <c r="K550" s="187" t="s">
        <v>116</v>
      </c>
      <c r="L550" s="195"/>
      <c r="M550" s="195"/>
      <c r="N550" s="195"/>
      <c r="O550" s="199"/>
      <c r="P550" s="188"/>
      <c r="Q550" s="174">
        <f>IF(ISNUMBER(VLOOKUP(A550,NotghiID!A:A,1,FALSE)),1,0)</f>
        <v>0</v>
      </c>
    </row>
    <row r="551" spans="1:17" ht="14.25" hidden="1"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1025</v>
      </c>
      <c r="K551" s="187" t="s">
        <v>116</v>
      </c>
      <c r="L551" s="195"/>
      <c r="M551" s="195"/>
      <c r="N551" s="195"/>
      <c r="O551" s="199"/>
      <c r="P551" s="188"/>
      <c r="Q551" s="174">
        <f>IF(ISNUMBER(VLOOKUP(A551,NotghiID!A:A,1,FALSE)),1,0)</f>
        <v>0</v>
      </c>
    </row>
    <row r="552" spans="1:17" ht="14.25" hidden="1"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1025</v>
      </c>
      <c r="K552" s="187" t="s">
        <v>116</v>
      </c>
      <c r="L552" s="195"/>
      <c r="M552" s="195"/>
      <c r="N552" s="195"/>
      <c r="O552" s="199"/>
      <c r="P552" s="188"/>
      <c r="Q552" s="174">
        <f>IF(ISNUMBER(VLOOKUP(A552,NotghiID!A:A,1,FALSE)),1,0)</f>
        <v>0</v>
      </c>
    </row>
    <row r="553" spans="1:17" ht="14.25" hidden="1"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1025</v>
      </c>
      <c r="K553" s="187" t="s">
        <v>116</v>
      </c>
      <c r="L553" s="195"/>
      <c r="M553" s="195"/>
      <c r="N553" s="195"/>
      <c r="O553" s="199"/>
      <c r="P553" s="188"/>
      <c r="Q553" s="174">
        <f>IF(ISNUMBER(VLOOKUP(A553,NotghiID!A:A,1,FALSE)),1,0)</f>
        <v>0</v>
      </c>
    </row>
    <row r="554" spans="1:17" ht="14.25" hidden="1"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1025</v>
      </c>
      <c r="K554" s="187" t="s">
        <v>116</v>
      </c>
      <c r="L554" s="195"/>
      <c r="M554" s="195"/>
      <c r="N554" s="195"/>
      <c r="O554" s="199"/>
      <c r="P554" s="188"/>
      <c r="Q554" s="174">
        <f>IF(ISNUMBER(VLOOKUP(A554,NotghiID!A:A,1,FALSE)),1,0)</f>
        <v>0</v>
      </c>
    </row>
    <row r="555" spans="1:17" ht="14.25" hidden="1"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1025</v>
      </c>
      <c r="K555" s="187" t="s">
        <v>116</v>
      </c>
      <c r="L555" s="195"/>
      <c r="M555" s="195"/>
      <c r="N555" s="195"/>
      <c r="O555" s="199"/>
      <c r="P555" s="188"/>
      <c r="Q555" s="174">
        <f>IF(ISNUMBER(VLOOKUP(A555,NotghiID!A:A,1,FALSE)),1,0)</f>
        <v>0</v>
      </c>
    </row>
    <row r="556" spans="1:17" ht="14.25" hidden="1"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1025</v>
      </c>
      <c r="K556" s="187" t="s">
        <v>116</v>
      </c>
      <c r="L556" s="195"/>
      <c r="M556" s="195"/>
      <c r="N556" s="195"/>
      <c r="O556" s="199"/>
      <c r="P556" s="188"/>
      <c r="Q556" s="174">
        <f>IF(ISNUMBER(VLOOKUP(A556,NotghiID!A:A,1,FALSE)),1,0)</f>
        <v>0</v>
      </c>
    </row>
    <row r="557" spans="1:17" ht="14.25" hidden="1"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1025</v>
      </c>
      <c r="K557" s="187" t="s">
        <v>116</v>
      </c>
      <c r="L557" s="195"/>
      <c r="M557" s="195"/>
      <c r="N557" s="195"/>
      <c r="O557" s="199"/>
      <c r="P557" s="188"/>
      <c r="Q557" s="174">
        <f>IF(ISNUMBER(VLOOKUP(A557,NotghiID!A:A,1,FALSE)),1,0)</f>
        <v>0</v>
      </c>
    </row>
    <row r="558" spans="1:17" ht="14.25" hidden="1"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1025</v>
      </c>
      <c r="K558" s="187" t="s">
        <v>116</v>
      </c>
      <c r="L558" s="195"/>
      <c r="M558" s="195"/>
      <c r="N558" s="195"/>
      <c r="O558" s="199"/>
      <c r="P558" s="188"/>
      <c r="Q558" s="174">
        <f>IF(ISNUMBER(VLOOKUP(A558,NotghiID!A:A,1,FALSE)),1,0)</f>
        <v>0</v>
      </c>
    </row>
    <row r="559" spans="1:17" ht="14.25" hidden="1"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1025</v>
      </c>
      <c r="K559" s="187" t="s">
        <v>116</v>
      </c>
      <c r="L559" s="195"/>
      <c r="M559" s="195"/>
      <c r="N559" s="195"/>
      <c r="O559" s="199"/>
      <c r="P559" s="188"/>
      <c r="Q559" s="174">
        <f>IF(ISNUMBER(VLOOKUP(A559,NotghiID!A:A,1,FALSE)),1,0)</f>
        <v>0</v>
      </c>
    </row>
    <row r="560" spans="1:17" ht="14.25" hidden="1"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1025</v>
      </c>
      <c r="K560" s="187" t="s">
        <v>116</v>
      </c>
      <c r="L560" s="195"/>
      <c r="M560" s="195"/>
      <c r="N560" s="195"/>
      <c r="O560" s="199"/>
      <c r="P560" s="188"/>
      <c r="Q560" s="174">
        <f>IF(ISNUMBER(VLOOKUP(A560,NotghiID!A:A,1,FALSE)),1,0)</f>
        <v>0</v>
      </c>
    </row>
    <row r="561" spans="1:17" ht="14.25" hidden="1"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1025</v>
      </c>
      <c r="K561" s="187" t="s">
        <v>116</v>
      </c>
      <c r="L561" s="195"/>
      <c r="M561" s="195"/>
      <c r="N561" s="195"/>
      <c r="O561" s="199"/>
      <c r="P561" s="188"/>
      <c r="Q561" s="174">
        <f>IF(ISNUMBER(VLOOKUP(A561,NotghiID!A:A,1,FALSE)),1,0)</f>
        <v>0</v>
      </c>
    </row>
    <row r="562" spans="1:17" ht="14.25" hidden="1"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1025</v>
      </c>
      <c r="K562" s="187" t="s">
        <v>116</v>
      </c>
      <c r="L562" s="195"/>
      <c r="M562" s="195"/>
      <c r="N562" s="195"/>
      <c r="O562" s="199"/>
      <c r="P562" s="188"/>
      <c r="Q562" s="174">
        <f>IF(ISNUMBER(VLOOKUP(A562,NotghiID!A:A,1,FALSE)),1,0)</f>
        <v>0</v>
      </c>
    </row>
    <row r="563" spans="1:17" ht="14.25" hidden="1"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1025</v>
      </c>
      <c r="K563" s="187" t="s">
        <v>116</v>
      </c>
      <c r="L563" s="195"/>
      <c r="M563" s="195"/>
      <c r="N563" s="195"/>
      <c r="O563" s="199"/>
      <c r="P563" s="188"/>
      <c r="Q563" s="174">
        <f>IF(ISNUMBER(VLOOKUP(A563,NotghiID!A:A,1,FALSE)),1,0)</f>
        <v>0</v>
      </c>
    </row>
    <row r="564" spans="1:17" ht="14.25" hidden="1"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1025</v>
      </c>
      <c r="K564" s="187" t="s">
        <v>116</v>
      </c>
      <c r="L564" s="195"/>
      <c r="M564" s="195"/>
      <c r="N564" s="195"/>
      <c r="O564" s="199"/>
      <c r="P564" s="188"/>
      <c r="Q564" s="174">
        <f>IF(ISNUMBER(VLOOKUP(A564,NotghiID!A:A,1,FALSE)),1,0)</f>
        <v>0</v>
      </c>
    </row>
    <row r="565" spans="1:17" ht="14.25" hidden="1"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1025</v>
      </c>
      <c r="K565" s="187" t="s">
        <v>116</v>
      </c>
      <c r="L565" s="195"/>
      <c r="M565" s="195"/>
      <c r="N565" s="195"/>
      <c r="O565" s="199"/>
      <c r="P565" s="188"/>
      <c r="Q565" s="174">
        <f>IF(ISNUMBER(VLOOKUP(A565,NotghiID!A:A,1,FALSE)),1,0)</f>
        <v>0</v>
      </c>
    </row>
    <row r="566" spans="1:17" ht="14.25" hidden="1"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1025</v>
      </c>
      <c r="K566" s="187" t="s">
        <v>116</v>
      </c>
      <c r="L566" s="195"/>
      <c r="M566" s="195"/>
      <c r="N566" s="195"/>
      <c r="O566" s="199"/>
      <c r="P566" s="188"/>
      <c r="Q566" s="174">
        <f>IF(ISNUMBER(VLOOKUP(A566,NotghiID!A:A,1,FALSE)),1,0)</f>
        <v>0</v>
      </c>
    </row>
    <row r="567" spans="1:17" ht="14.25" hidden="1"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1025</v>
      </c>
      <c r="K567" s="187" t="s">
        <v>116</v>
      </c>
      <c r="L567" s="195"/>
      <c r="M567" s="195"/>
      <c r="N567" s="195"/>
      <c r="O567" s="199"/>
      <c r="P567" s="188"/>
      <c r="Q567" s="174">
        <f>IF(ISNUMBER(VLOOKUP(A567,NotghiID!A:A,1,FALSE)),1,0)</f>
        <v>0</v>
      </c>
    </row>
    <row r="568" spans="1:17" ht="14.25" hidden="1"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1025</v>
      </c>
      <c r="K568" s="187" t="s">
        <v>116</v>
      </c>
      <c r="L568" s="195"/>
      <c r="M568" s="195"/>
      <c r="N568" s="195"/>
      <c r="O568" s="199"/>
      <c r="P568" s="188"/>
      <c r="Q568" s="174">
        <f>IF(ISNUMBER(VLOOKUP(A568,NotghiID!A:A,1,FALSE)),1,0)</f>
        <v>0</v>
      </c>
    </row>
    <row r="569" spans="1:17" ht="14.25" hidden="1"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1025</v>
      </c>
      <c r="K569" s="187" t="s">
        <v>116</v>
      </c>
      <c r="L569" s="195"/>
      <c r="M569" s="195"/>
      <c r="N569" s="195"/>
      <c r="O569" s="199"/>
      <c r="P569" s="188"/>
      <c r="Q569" s="174">
        <f>IF(ISNUMBER(VLOOKUP(A569,NotghiID!A:A,1,FALSE)),1,0)</f>
        <v>0</v>
      </c>
    </row>
    <row r="570" spans="1:17" ht="14.25" hidden="1"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1025</v>
      </c>
      <c r="K570" s="187" t="s">
        <v>116</v>
      </c>
      <c r="L570" s="195"/>
      <c r="M570" s="195"/>
      <c r="N570" s="195"/>
      <c r="O570" s="199"/>
      <c r="P570" s="188"/>
      <c r="Q570" s="174">
        <f>IF(ISNUMBER(VLOOKUP(A570,NotghiID!A:A,1,FALSE)),1,0)</f>
        <v>0</v>
      </c>
    </row>
    <row r="571" spans="1:17" ht="14.25" hidden="1"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1025</v>
      </c>
      <c r="K571" s="187" t="s">
        <v>116</v>
      </c>
      <c r="L571" s="195"/>
      <c r="M571" s="195"/>
      <c r="N571" s="195"/>
      <c r="O571" s="199"/>
      <c r="P571" s="188"/>
      <c r="Q571" s="174">
        <f>IF(ISNUMBER(VLOOKUP(A571,NotghiID!A:A,1,FALSE)),1,0)</f>
        <v>0</v>
      </c>
    </row>
    <row r="572" spans="1:17" ht="14.25" hidden="1"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1025</v>
      </c>
      <c r="K572" s="187" t="s">
        <v>116</v>
      </c>
      <c r="L572" s="195"/>
      <c r="M572" s="195"/>
      <c r="N572" s="195"/>
      <c r="O572" s="199"/>
      <c r="P572" s="188"/>
      <c r="Q572" s="174">
        <f>IF(ISNUMBER(VLOOKUP(A572,NotghiID!A:A,1,FALSE)),1,0)</f>
        <v>0</v>
      </c>
    </row>
    <row r="573" spans="1:17" ht="14.25" hidden="1"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1025</v>
      </c>
      <c r="K573" s="187" t="s">
        <v>116</v>
      </c>
      <c r="L573" s="195"/>
      <c r="M573" s="195"/>
      <c r="N573" s="195"/>
      <c r="O573" s="199"/>
      <c r="P573" s="188"/>
      <c r="Q573" s="174">
        <f>IF(ISNUMBER(VLOOKUP(A573,NotghiID!A:A,1,FALSE)),1,0)</f>
        <v>0</v>
      </c>
    </row>
    <row r="574" spans="1:17" ht="14.25" hidden="1"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1025</v>
      </c>
      <c r="K574" s="187" t="s">
        <v>116</v>
      </c>
      <c r="L574" s="195"/>
      <c r="M574" s="195"/>
      <c r="N574" s="195"/>
      <c r="O574" s="199"/>
      <c r="P574" s="188"/>
      <c r="Q574" s="174">
        <f>IF(ISNUMBER(VLOOKUP(A574,NotghiID!A:A,1,FALSE)),1,0)</f>
        <v>0</v>
      </c>
    </row>
    <row r="575" spans="1:17" ht="14.25" hidden="1"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1025</v>
      </c>
      <c r="K575" s="187" t="s">
        <v>116</v>
      </c>
      <c r="L575" s="195"/>
      <c r="M575" s="195"/>
      <c r="N575" s="195"/>
      <c r="O575" s="199"/>
      <c r="P575" s="188"/>
      <c r="Q575" s="174">
        <f>IF(ISNUMBER(VLOOKUP(A575,NotghiID!A:A,1,FALSE)),1,0)</f>
        <v>0</v>
      </c>
    </row>
    <row r="576" spans="1:17" ht="14.25" hidden="1"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1025</v>
      </c>
      <c r="K576" s="187" t="s">
        <v>116</v>
      </c>
      <c r="L576" s="195"/>
      <c r="M576" s="195"/>
      <c r="N576" s="195"/>
      <c r="O576" s="199"/>
      <c r="P576" s="188"/>
      <c r="Q576" s="174">
        <f>IF(ISNUMBER(VLOOKUP(A576,NotghiID!A:A,1,FALSE)),1,0)</f>
        <v>0</v>
      </c>
    </row>
    <row r="577" spans="1:17" ht="14.25" hidden="1"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1025</v>
      </c>
      <c r="K577" s="187" t="s">
        <v>116</v>
      </c>
      <c r="L577" s="195"/>
      <c r="M577" s="195"/>
      <c r="N577" s="195"/>
      <c r="O577" s="199"/>
      <c r="P577" s="188"/>
      <c r="Q577" s="174">
        <f>IF(ISNUMBER(VLOOKUP(A577,NotghiID!A:A,1,FALSE)),1,0)</f>
        <v>0</v>
      </c>
    </row>
    <row r="578" spans="1:17" ht="14.25" hidden="1"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1025</v>
      </c>
      <c r="K578" s="187" t="s">
        <v>116</v>
      </c>
      <c r="L578" s="195"/>
      <c r="M578" s="195"/>
      <c r="N578" s="195"/>
      <c r="O578" s="199"/>
      <c r="P578" s="188"/>
      <c r="Q578" s="174">
        <f>IF(ISNUMBER(VLOOKUP(A578,NotghiID!A:A,1,FALSE)),1,0)</f>
        <v>0</v>
      </c>
    </row>
    <row r="579" spans="1:17" ht="14.25" hidden="1"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1025</v>
      </c>
      <c r="K579" s="187" t="s">
        <v>116</v>
      </c>
      <c r="L579" s="195"/>
      <c r="M579" s="195"/>
      <c r="N579" s="195"/>
      <c r="O579" s="199"/>
      <c r="P579" s="188"/>
      <c r="Q579" s="174">
        <f>IF(ISNUMBER(VLOOKUP(A579,NotghiID!A:A,1,FALSE)),1,0)</f>
        <v>0</v>
      </c>
    </row>
    <row r="580" spans="1:17" ht="14.25" hidden="1"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1025</v>
      </c>
      <c r="K580" s="187" t="s">
        <v>116</v>
      </c>
      <c r="L580" s="195"/>
      <c r="M580" s="195"/>
      <c r="N580" s="195"/>
      <c r="O580" s="199"/>
      <c r="P580" s="188"/>
      <c r="Q580" s="174">
        <f>IF(ISNUMBER(VLOOKUP(A580,NotghiID!A:A,1,FALSE)),1,0)</f>
        <v>0</v>
      </c>
    </row>
    <row r="581" spans="1:17" ht="14.25" hidden="1"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1025</v>
      </c>
      <c r="K581" s="187" t="s">
        <v>116</v>
      </c>
      <c r="L581" s="195"/>
      <c r="M581" s="195"/>
      <c r="N581" s="195"/>
      <c r="O581" s="199"/>
      <c r="P581" s="188"/>
      <c r="Q581" s="174">
        <f>IF(ISNUMBER(VLOOKUP(A581,NotghiID!A:A,1,FALSE)),1,0)</f>
        <v>0</v>
      </c>
    </row>
    <row r="582" spans="1:17" ht="14.25" hidden="1"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1025</v>
      </c>
      <c r="K582" s="187" t="s">
        <v>116</v>
      </c>
      <c r="L582" s="195"/>
      <c r="M582" s="195"/>
      <c r="N582" s="195"/>
      <c r="O582" s="199"/>
      <c r="P582" s="188"/>
      <c r="Q582" s="174">
        <f>IF(ISNUMBER(VLOOKUP(A582,NotghiID!A:A,1,FALSE)),1,0)</f>
        <v>0</v>
      </c>
    </row>
    <row r="583" spans="1:17" ht="14.25" hidden="1"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1025</v>
      </c>
      <c r="K583" s="187" t="s">
        <v>116</v>
      </c>
      <c r="L583" s="195"/>
      <c r="M583" s="195"/>
      <c r="N583" s="195"/>
      <c r="O583" s="199"/>
      <c r="P583" s="188"/>
      <c r="Q583" s="174">
        <f>IF(ISNUMBER(VLOOKUP(A583,NotghiID!A:A,1,FALSE)),1,0)</f>
        <v>0</v>
      </c>
    </row>
    <row r="584" spans="1:17" ht="14.25" hidden="1"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1025</v>
      </c>
      <c r="K584" s="187" t="s">
        <v>116</v>
      </c>
      <c r="L584" s="195"/>
      <c r="M584" s="195"/>
      <c r="N584" s="195"/>
      <c r="O584" s="199"/>
      <c r="P584" s="188"/>
      <c r="Q584" s="174">
        <f>IF(ISNUMBER(VLOOKUP(A584,NotghiID!A:A,1,FALSE)),1,0)</f>
        <v>0</v>
      </c>
    </row>
    <row r="585" spans="1:17" ht="14.25" hidden="1"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1025</v>
      </c>
      <c r="K585" s="187" t="s">
        <v>116</v>
      </c>
      <c r="L585" s="195"/>
      <c r="M585" s="195"/>
      <c r="N585" s="195"/>
      <c r="O585" s="199"/>
      <c r="P585" s="188"/>
      <c r="Q585" s="174">
        <f>IF(ISNUMBER(VLOOKUP(A585,NotghiID!A:A,1,FALSE)),1,0)</f>
        <v>0</v>
      </c>
    </row>
    <row r="586" spans="1:17" ht="14.25" hidden="1"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1025</v>
      </c>
      <c r="K586" s="187" t="s">
        <v>116</v>
      </c>
      <c r="L586" s="195"/>
      <c r="M586" s="195"/>
      <c r="N586" s="195"/>
      <c r="O586" s="199"/>
      <c r="P586" s="188"/>
      <c r="Q586" s="174">
        <f>IF(ISNUMBER(VLOOKUP(A586,NotghiID!A:A,1,FALSE)),1,0)</f>
        <v>0</v>
      </c>
    </row>
    <row r="587" spans="1:17" ht="14.25" hidden="1"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1025</v>
      </c>
      <c r="K587" s="187" t="s">
        <v>116</v>
      </c>
      <c r="L587" s="195"/>
      <c r="M587" s="195"/>
      <c r="N587" s="195"/>
      <c r="O587" s="199"/>
      <c r="P587" s="188"/>
      <c r="Q587" s="174">
        <f>IF(ISNUMBER(VLOOKUP(A587,NotghiID!A:A,1,FALSE)),1,0)</f>
        <v>0</v>
      </c>
    </row>
    <row r="588" spans="1:17" ht="14.25" hidden="1"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1025</v>
      </c>
      <c r="K588" s="187" t="s">
        <v>116</v>
      </c>
      <c r="L588" s="195"/>
      <c r="M588" s="195"/>
      <c r="N588" s="195"/>
      <c r="O588" s="199"/>
      <c r="P588" s="188"/>
      <c r="Q588" s="174">
        <f>IF(ISNUMBER(VLOOKUP(A588,NotghiID!A:A,1,FALSE)),1,0)</f>
        <v>0</v>
      </c>
    </row>
    <row r="589" spans="1:17" ht="14.25" hidden="1"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1025</v>
      </c>
      <c r="K589" s="187" t="s">
        <v>116</v>
      </c>
      <c r="L589" s="195"/>
      <c r="M589" s="195"/>
      <c r="N589" s="195"/>
      <c r="O589" s="199"/>
      <c r="P589" s="188"/>
      <c r="Q589" s="174">
        <f>IF(ISNUMBER(VLOOKUP(A589,NotghiID!A:A,1,FALSE)),1,0)</f>
        <v>0</v>
      </c>
    </row>
    <row r="590" spans="1:17" ht="14.25" hidden="1"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1025</v>
      </c>
      <c r="K590" s="187" t="s">
        <v>116</v>
      </c>
      <c r="L590" s="195"/>
      <c r="M590" s="195"/>
      <c r="N590" s="195"/>
      <c r="O590" s="199"/>
      <c r="P590" s="188"/>
      <c r="Q590" s="174">
        <f>IF(ISNUMBER(VLOOKUP(A590,NotghiID!A:A,1,FALSE)),1,0)</f>
        <v>0</v>
      </c>
    </row>
    <row r="591" spans="1:17" ht="14.25" hidden="1"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1025</v>
      </c>
      <c r="K591" s="187" t="s">
        <v>116</v>
      </c>
      <c r="L591" s="195"/>
      <c r="M591" s="195"/>
      <c r="N591" s="195"/>
      <c r="O591" s="199"/>
      <c r="P591" s="188"/>
      <c r="Q591" s="174">
        <f>IF(ISNUMBER(VLOOKUP(A591,NotghiID!A:A,1,FALSE)),1,0)</f>
        <v>0</v>
      </c>
    </row>
    <row r="592" spans="1:17" ht="14.25" hidden="1"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1025</v>
      </c>
      <c r="K592" s="187" t="s">
        <v>116</v>
      </c>
      <c r="L592" s="195"/>
      <c r="M592" s="195"/>
      <c r="N592" s="195"/>
      <c r="O592" s="199"/>
      <c r="P592" s="188"/>
      <c r="Q592" s="174">
        <f>IF(ISNUMBER(VLOOKUP(A592,NotghiID!A:A,1,FALSE)),1,0)</f>
        <v>0</v>
      </c>
    </row>
    <row r="593" spans="1:17" ht="14.25" hidden="1"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1025</v>
      </c>
      <c r="K593" s="187" t="s">
        <v>116</v>
      </c>
      <c r="L593" s="195"/>
      <c r="M593" s="195"/>
      <c r="N593" s="195"/>
      <c r="O593" s="199"/>
      <c r="P593" s="188"/>
      <c r="Q593" s="174">
        <f>IF(ISNUMBER(VLOOKUP(A593,NotghiID!A:A,1,FALSE)),1,0)</f>
        <v>0</v>
      </c>
    </row>
    <row r="594" spans="1:17" ht="14.25" hidden="1"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1025</v>
      </c>
      <c r="K594" s="187" t="s">
        <v>116</v>
      </c>
      <c r="L594" s="195"/>
      <c r="M594" s="195"/>
      <c r="N594" s="195"/>
      <c r="O594" s="199"/>
      <c r="P594" s="188"/>
      <c r="Q594" s="174">
        <f>IF(ISNUMBER(VLOOKUP(A594,NotghiID!A:A,1,FALSE)),1,0)</f>
        <v>0</v>
      </c>
    </row>
    <row r="595" spans="1:17" ht="14.25" hidden="1"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1025</v>
      </c>
      <c r="K595" s="187" t="s">
        <v>116</v>
      </c>
      <c r="L595" s="195"/>
      <c r="M595" s="195"/>
      <c r="N595" s="195"/>
      <c r="O595" s="199"/>
      <c r="P595" s="188"/>
      <c r="Q595" s="174">
        <f>IF(ISNUMBER(VLOOKUP(A595,NotghiID!A:A,1,FALSE)),1,0)</f>
        <v>0</v>
      </c>
    </row>
    <row r="596" spans="1:17" ht="14.25" hidden="1"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1025</v>
      </c>
      <c r="K596" s="187" t="s">
        <v>116</v>
      </c>
      <c r="L596" s="195"/>
      <c r="M596" s="195"/>
      <c r="N596" s="195"/>
      <c r="O596" s="199"/>
      <c r="P596" s="188"/>
      <c r="Q596" s="174">
        <f>IF(ISNUMBER(VLOOKUP(A596,NotghiID!A:A,1,FALSE)),1,0)</f>
        <v>0</v>
      </c>
    </row>
    <row r="597" spans="1:17" ht="14.25" hidden="1"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1025</v>
      </c>
      <c r="K597" s="187" t="s">
        <v>116</v>
      </c>
      <c r="L597" s="195"/>
      <c r="M597" s="195"/>
      <c r="N597" s="195"/>
      <c r="O597" s="199"/>
      <c r="P597" s="188"/>
      <c r="Q597" s="174">
        <f>IF(ISNUMBER(VLOOKUP(A597,NotghiID!A:A,1,FALSE)),1,0)</f>
        <v>0</v>
      </c>
    </row>
    <row r="598" spans="1:17" ht="14.25" hidden="1"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1025</v>
      </c>
      <c r="K598" s="187" t="s">
        <v>116</v>
      </c>
      <c r="L598" s="195"/>
      <c r="M598" s="195"/>
      <c r="N598" s="195"/>
      <c r="O598" s="199"/>
      <c r="P598" s="188"/>
      <c r="Q598" s="174">
        <f>IF(ISNUMBER(VLOOKUP(A598,NotghiID!A:A,1,FALSE)),1,0)</f>
        <v>0</v>
      </c>
    </row>
    <row r="599" spans="1:17" ht="14.25" hidden="1"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1025</v>
      </c>
      <c r="K599" s="187" t="s">
        <v>116</v>
      </c>
      <c r="L599" s="195"/>
      <c r="M599" s="195"/>
      <c r="N599" s="195"/>
      <c r="O599" s="199"/>
      <c r="P599" s="188"/>
      <c r="Q599" s="174">
        <f>IF(ISNUMBER(VLOOKUP(A599,NotghiID!A:A,1,FALSE)),1,0)</f>
        <v>0</v>
      </c>
    </row>
    <row r="600" spans="1:17" ht="14.25" hidden="1"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1025</v>
      </c>
      <c r="K600" s="187" t="s">
        <v>116</v>
      </c>
      <c r="L600" s="195"/>
      <c r="M600" s="195"/>
      <c r="N600" s="195"/>
      <c r="O600" s="199"/>
      <c r="P600" s="188"/>
      <c r="Q600" s="174">
        <f>IF(ISNUMBER(VLOOKUP(A600,NotghiID!A:A,1,FALSE)),1,0)</f>
        <v>0</v>
      </c>
    </row>
    <row r="601" spans="1:17" ht="14.25" hidden="1"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1025</v>
      </c>
      <c r="K601" s="187" t="s">
        <v>116</v>
      </c>
      <c r="L601" s="195"/>
      <c r="M601" s="195"/>
      <c r="N601" s="195"/>
      <c r="O601" s="199"/>
      <c r="P601" s="188"/>
      <c r="Q601" s="174">
        <f>IF(ISNUMBER(VLOOKUP(A601,NotghiID!A:A,1,FALSE)),1,0)</f>
        <v>0</v>
      </c>
    </row>
    <row r="602" spans="1:17" ht="14.25" hidden="1"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1025</v>
      </c>
      <c r="K602" s="187" t="s">
        <v>116</v>
      </c>
      <c r="L602" s="195"/>
      <c r="M602" s="195"/>
      <c r="N602" s="195"/>
      <c r="O602" s="199"/>
      <c r="P602" s="188"/>
      <c r="Q602" s="174">
        <f>IF(ISNUMBER(VLOOKUP(A602,NotghiID!A:A,1,FALSE)),1,0)</f>
        <v>0</v>
      </c>
    </row>
    <row r="603" spans="1:17" ht="14.25" hidden="1"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1025</v>
      </c>
      <c r="K603" s="187" t="s">
        <v>116</v>
      </c>
      <c r="L603" s="195"/>
      <c r="M603" s="195"/>
      <c r="N603" s="195"/>
      <c r="O603" s="199"/>
      <c r="P603" s="188"/>
      <c r="Q603" s="174">
        <f>IF(ISNUMBER(VLOOKUP(A603,NotghiID!A:A,1,FALSE)),1,0)</f>
        <v>0</v>
      </c>
    </row>
    <row r="604" spans="1:17" ht="14.25" hidden="1"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1025</v>
      </c>
      <c r="K604" s="187" t="s">
        <v>116</v>
      </c>
      <c r="L604" s="195"/>
      <c r="M604" s="195"/>
      <c r="N604" s="195"/>
      <c r="O604" s="199"/>
      <c r="P604" s="188"/>
      <c r="Q604" s="174">
        <f>IF(ISNUMBER(VLOOKUP(A604,NotghiID!A:A,1,FALSE)),1,0)</f>
        <v>0</v>
      </c>
    </row>
    <row r="605" spans="1:17" ht="14.25" hidden="1"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1025</v>
      </c>
      <c r="K605" s="187" t="s">
        <v>116</v>
      </c>
      <c r="L605" s="195"/>
      <c r="M605" s="195"/>
      <c r="N605" s="195"/>
      <c r="O605" s="199"/>
      <c r="P605" s="188"/>
      <c r="Q605" s="174">
        <f>IF(ISNUMBER(VLOOKUP(A605,NotghiID!A:A,1,FALSE)),1,0)</f>
        <v>0</v>
      </c>
    </row>
    <row r="606" spans="1:17" ht="14.25" hidden="1"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1025</v>
      </c>
      <c r="K606" s="187" t="s">
        <v>116</v>
      </c>
      <c r="L606" s="195"/>
      <c r="M606" s="195"/>
      <c r="N606" s="195"/>
      <c r="O606" s="199"/>
      <c r="P606" s="188"/>
      <c r="Q606" s="174">
        <f>IF(ISNUMBER(VLOOKUP(A606,NotghiID!A:A,1,FALSE)),1,0)</f>
        <v>0</v>
      </c>
    </row>
    <row r="607" spans="1:17" ht="14.25" hidden="1"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1025</v>
      </c>
      <c r="K607" s="187" t="s">
        <v>116</v>
      </c>
      <c r="L607" s="195"/>
      <c r="M607" s="195"/>
      <c r="N607" s="195"/>
      <c r="O607" s="199"/>
      <c r="P607" s="188"/>
      <c r="Q607" s="174">
        <f>IF(ISNUMBER(VLOOKUP(A607,NotghiID!A:A,1,FALSE)),1,0)</f>
        <v>0</v>
      </c>
    </row>
    <row r="608" spans="1:17" ht="14.25" hidden="1"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1025</v>
      </c>
      <c r="K608" s="187" t="s">
        <v>116</v>
      </c>
      <c r="L608" s="195"/>
      <c r="M608" s="195"/>
      <c r="N608" s="195"/>
      <c r="O608" s="199"/>
      <c r="P608" s="188"/>
      <c r="Q608" s="174">
        <f>IF(ISNUMBER(VLOOKUP(A608,NotghiID!A:A,1,FALSE)),1,0)</f>
        <v>0</v>
      </c>
    </row>
    <row r="609" spans="1:17" ht="14.25" hidden="1"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1025</v>
      </c>
      <c r="K609" s="187" t="s">
        <v>116</v>
      </c>
      <c r="L609" s="195"/>
      <c r="M609" s="195"/>
      <c r="N609" s="195"/>
      <c r="O609" s="199"/>
      <c r="P609" s="188"/>
      <c r="Q609" s="174">
        <f>IF(ISNUMBER(VLOOKUP(A609,NotghiID!A:A,1,FALSE)),1,0)</f>
        <v>0</v>
      </c>
    </row>
    <row r="610" spans="1:17" ht="14.25" hidden="1"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1025</v>
      </c>
      <c r="K610" s="187" t="s">
        <v>116</v>
      </c>
      <c r="L610" s="195"/>
      <c r="M610" s="195"/>
      <c r="N610" s="195"/>
      <c r="O610" s="199"/>
      <c r="P610" s="188"/>
      <c r="Q610" s="174">
        <f>IF(ISNUMBER(VLOOKUP(A610,NotghiID!A:A,1,FALSE)),1,0)</f>
        <v>0</v>
      </c>
    </row>
    <row r="611" spans="1:17" ht="14.25" hidden="1"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1025</v>
      </c>
      <c r="K611" s="187" t="s">
        <v>116</v>
      </c>
      <c r="L611" s="195"/>
      <c r="M611" s="195"/>
      <c r="N611" s="195"/>
      <c r="O611" s="199"/>
      <c r="P611" s="188"/>
      <c r="Q611" s="174">
        <f>IF(ISNUMBER(VLOOKUP(A611,NotghiID!A:A,1,FALSE)),1,0)</f>
        <v>0</v>
      </c>
    </row>
    <row r="612" spans="1:17" ht="14.25" hidden="1"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1025</v>
      </c>
      <c r="K612" s="187" t="s">
        <v>116</v>
      </c>
      <c r="L612" s="195"/>
      <c r="M612" s="195"/>
      <c r="N612" s="195"/>
      <c r="O612" s="199"/>
      <c r="P612" s="188"/>
      <c r="Q612" s="174">
        <f>IF(ISNUMBER(VLOOKUP(A612,NotghiID!A:A,1,FALSE)),1,0)</f>
        <v>0</v>
      </c>
    </row>
    <row r="613" spans="1:17" ht="14.25" hidden="1"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1025</v>
      </c>
      <c r="K613" s="187" t="s">
        <v>116</v>
      </c>
      <c r="L613" s="195"/>
      <c r="M613" s="195"/>
      <c r="N613" s="195"/>
      <c r="O613" s="199"/>
      <c r="P613" s="188"/>
      <c r="Q613" s="174">
        <f>IF(ISNUMBER(VLOOKUP(A613,NotghiID!A:A,1,FALSE)),1,0)</f>
        <v>0</v>
      </c>
    </row>
    <row r="614" spans="1:17" ht="14.25" hidden="1"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1025</v>
      </c>
      <c r="K614" s="187" t="s">
        <v>116</v>
      </c>
      <c r="L614" s="195"/>
      <c r="M614" s="195"/>
      <c r="N614" s="195"/>
      <c r="O614" s="199"/>
      <c r="P614" s="188"/>
      <c r="Q614" s="174">
        <f>IF(ISNUMBER(VLOOKUP(A614,NotghiID!A:A,1,FALSE)),1,0)</f>
        <v>0</v>
      </c>
    </row>
    <row r="615" spans="1:17" ht="14.25" hidden="1"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1025</v>
      </c>
      <c r="K615" s="187" t="s">
        <v>116</v>
      </c>
      <c r="L615" s="195"/>
      <c r="M615" s="195"/>
      <c r="N615" s="195"/>
      <c r="O615" s="199"/>
      <c r="P615" s="188"/>
      <c r="Q615" s="174">
        <f>IF(ISNUMBER(VLOOKUP(A615,NotghiID!A:A,1,FALSE)),1,0)</f>
        <v>0</v>
      </c>
    </row>
    <row r="616" spans="1:17" ht="14.25" hidden="1"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1025</v>
      </c>
      <c r="K616" s="187" t="s">
        <v>116</v>
      </c>
      <c r="L616" s="195"/>
      <c r="M616" s="195"/>
      <c r="N616" s="195"/>
      <c r="O616" s="199"/>
      <c r="P616" s="188"/>
      <c r="Q616" s="174">
        <f>IF(ISNUMBER(VLOOKUP(A616,NotghiID!A:A,1,FALSE)),1,0)</f>
        <v>0</v>
      </c>
    </row>
    <row r="617" spans="1:17" ht="14.25" hidden="1"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1025</v>
      </c>
      <c r="K617" s="187" t="s">
        <v>116</v>
      </c>
      <c r="L617" s="195"/>
      <c r="M617" s="195"/>
      <c r="N617" s="195"/>
      <c r="O617" s="199"/>
      <c r="P617" s="188"/>
      <c r="Q617" s="174">
        <f>IF(ISNUMBER(VLOOKUP(A617,NotghiID!A:A,1,FALSE)),1,0)</f>
        <v>0</v>
      </c>
    </row>
    <row r="618" spans="1:17" ht="14.25" hidden="1"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1025</v>
      </c>
      <c r="K618" s="187" t="s">
        <v>116</v>
      </c>
      <c r="L618" s="195"/>
      <c r="M618" s="195"/>
      <c r="N618" s="195"/>
      <c r="O618" s="199"/>
      <c r="P618" s="188"/>
      <c r="Q618" s="174">
        <f>IF(ISNUMBER(VLOOKUP(A618,NotghiID!A:A,1,FALSE)),1,0)</f>
        <v>0</v>
      </c>
    </row>
    <row r="619" spans="1:17" ht="14.25" hidden="1"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1025</v>
      </c>
      <c r="K619" s="187" t="s">
        <v>116</v>
      </c>
      <c r="L619" s="195"/>
      <c r="M619" s="195"/>
      <c r="N619" s="195"/>
      <c r="O619" s="199"/>
      <c r="P619" s="188"/>
      <c r="Q619" s="174">
        <f>IF(ISNUMBER(VLOOKUP(A619,NotghiID!A:A,1,FALSE)),1,0)</f>
        <v>0</v>
      </c>
    </row>
    <row r="620" spans="1:17" ht="14.25" hidden="1"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1025</v>
      </c>
      <c r="K620" s="187" t="s">
        <v>116</v>
      </c>
      <c r="L620" s="195"/>
      <c r="M620" s="195"/>
      <c r="N620" s="195"/>
      <c r="O620" s="199"/>
      <c r="P620" s="188"/>
      <c r="Q620" s="174">
        <f>IF(ISNUMBER(VLOOKUP(A620,NotghiID!A:A,1,FALSE)),1,0)</f>
        <v>0</v>
      </c>
    </row>
    <row r="621" spans="1:17" ht="14.25" hidden="1"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1025</v>
      </c>
      <c r="K621" s="187" t="s">
        <v>116</v>
      </c>
      <c r="L621" s="195"/>
      <c r="M621" s="195"/>
      <c r="N621" s="195"/>
      <c r="O621" s="199"/>
      <c r="P621" s="188"/>
      <c r="Q621" s="174">
        <f>IF(ISNUMBER(VLOOKUP(A621,NotghiID!A:A,1,FALSE)),1,0)</f>
        <v>0</v>
      </c>
    </row>
    <row r="622" spans="1:17" ht="14.25" hidden="1"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1025</v>
      </c>
      <c r="K622" s="187" t="s">
        <v>116</v>
      </c>
      <c r="L622" s="195"/>
      <c r="M622" s="195"/>
      <c r="N622" s="195"/>
      <c r="O622" s="199"/>
      <c r="P622" s="188"/>
      <c r="Q622" s="174">
        <f>IF(ISNUMBER(VLOOKUP(A622,NotghiID!A:A,1,FALSE)),1,0)</f>
        <v>0</v>
      </c>
    </row>
    <row r="623" spans="1:17" ht="14.25" hidden="1"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1025</v>
      </c>
      <c r="K623" s="187" t="s">
        <v>116</v>
      </c>
      <c r="L623" s="195"/>
      <c r="M623" s="195"/>
      <c r="N623" s="195"/>
      <c r="O623" s="199"/>
      <c r="P623" s="188"/>
      <c r="Q623" s="174">
        <f>IF(ISNUMBER(VLOOKUP(A623,NotghiID!A:A,1,FALSE)),1,0)</f>
        <v>0</v>
      </c>
    </row>
    <row r="624" spans="1:17" ht="14.25" hidden="1"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1025</v>
      </c>
      <c r="K624" s="187" t="s">
        <v>116</v>
      </c>
      <c r="L624" s="195"/>
      <c r="M624" s="195"/>
      <c r="N624" s="195"/>
      <c r="O624" s="199"/>
      <c r="P624" s="188"/>
      <c r="Q624" s="174">
        <f>IF(ISNUMBER(VLOOKUP(A624,NotghiID!A:A,1,FALSE)),1,0)</f>
        <v>0</v>
      </c>
    </row>
    <row r="625" spans="1:17" ht="14.25" hidden="1"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1025</v>
      </c>
      <c r="K625" s="187" t="s">
        <v>116</v>
      </c>
      <c r="L625" s="195"/>
      <c r="M625" s="195"/>
      <c r="N625" s="195"/>
      <c r="O625" s="199"/>
      <c r="P625" s="188"/>
      <c r="Q625" s="174">
        <f>IF(ISNUMBER(VLOOKUP(A625,NotghiID!A:A,1,FALSE)),1,0)</f>
        <v>0</v>
      </c>
    </row>
    <row r="626" spans="1:17" ht="14.25" hidden="1"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1025</v>
      </c>
      <c r="K626" s="187" t="s">
        <v>116</v>
      </c>
      <c r="L626" s="195"/>
      <c r="M626" s="195"/>
      <c r="N626" s="195"/>
      <c r="O626" s="199"/>
      <c r="P626" s="188"/>
      <c r="Q626" s="174">
        <f>IF(ISNUMBER(VLOOKUP(A626,NotghiID!A:A,1,FALSE)),1,0)</f>
        <v>0</v>
      </c>
    </row>
    <row r="627" spans="1:17" ht="14.25" hidden="1"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1025</v>
      </c>
      <c r="K627" s="187" t="s">
        <v>116</v>
      </c>
      <c r="L627" s="195"/>
      <c r="M627" s="195"/>
      <c r="N627" s="195"/>
      <c r="O627" s="199"/>
      <c r="P627" s="188"/>
      <c r="Q627" s="174">
        <f>IF(ISNUMBER(VLOOKUP(A627,NotghiID!A:A,1,FALSE)),1,0)</f>
        <v>0</v>
      </c>
    </row>
    <row r="628" spans="1:17" ht="14.25" hidden="1"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1025</v>
      </c>
      <c r="K628" s="187" t="s">
        <v>116</v>
      </c>
      <c r="L628" s="195"/>
      <c r="M628" s="195"/>
      <c r="N628" s="195"/>
      <c r="O628" s="199"/>
      <c r="P628" s="188"/>
      <c r="Q628" s="174">
        <f>IF(ISNUMBER(VLOOKUP(A628,NotghiID!A:A,1,FALSE)),1,0)</f>
        <v>0</v>
      </c>
    </row>
    <row r="629" spans="1:17" ht="14.25" hidden="1"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1025</v>
      </c>
      <c r="K629" s="187" t="s">
        <v>116</v>
      </c>
      <c r="L629" s="195"/>
      <c r="M629" s="195"/>
      <c r="N629" s="195"/>
      <c r="O629" s="199"/>
      <c r="P629" s="188"/>
      <c r="Q629" s="174">
        <f>IF(ISNUMBER(VLOOKUP(A629,NotghiID!A:A,1,FALSE)),1,0)</f>
        <v>0</v>
      </c>
    </row>
    <row r="630" spans="1:17" ht="14.25" hidden="1"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1025</v>
      </c>
      <c r="K630" s="187" t="s">
        <v>116</v>
      </c>
      <c r="L630" s="195"/>
      <c r="M630" s="195"/>
      <c r="N630" s="195"/>
      <c r="O630" s="199"/>
      <c r="P630" s="188"/>
      <c r="Q630" s="174">
        <f>IF(ISNUMBER(VLOOKUP(A630,NotghiID!A:A,1,FALSE)),1,0)</f>
        <v>0</v>
      </c>
    </row>
    <row r="631" spans="1:17" ht="14.25" hidden="1"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1025</v>
      </c>
      <c r="K631" s="187" t="s">
        <v>116</v>
      </c>
      <c r="L631" s="195"/>
      <c r="M631" s="195"/>
      <c r="N631" s="195"/>
      <c r="O631" s="199"/>
      <c r="P631" s="188"/>
      <c r="Q631" s="174">
        <f>IF(ISNUMBER(VLOOKUP(A631,NotghiID!A:A,1,FALSE)),1,0)</f>
        <v>0</v>
      </c>
    </row>
    <row r="632" spans="1:17" ht="14.25" hidden="1"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1025</v>
      </c>
      <c r="K632" s="187" t="s">
        <v>116</v>
      </c>
      <c r="L632" s="195"/>
      <c r="M632" s="195"/>
      <c r="N632" s="195"/>
      <c r="O632" s="199"/>
      <c r="P632" s="188"/>
      <c r="Q632" s="174">
        <f>IF(ISNUMBER(VLOOKUP(A632,NotghiID!A:A,1,FALSE)),1,0)</f>
        <v>0</v>
      </c>
    </row>
    <row r="633" spans="1:17" ht="14.25" hidden="1"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1025</v>
      </c>
      <c r="K633" s="187" t="s">
        <v>116</v>
      </c>
      <c r="L633" s="195"/>
      <c r="M633" s="195"/>
      <c r="N633" s="195"/>
      <c r="O633" s="199"/>
      <c r="P633" s="188"/>
      <c r="Q633" s="174">
        <f>IF(ISNUMBER(VLOOKUP(A633,NotghiID!A:A,1,FALSE)),1,0)</f>
        <v>0</v>
      </c>
    </row>
    <row r="634" spans="1:17" ht="14.25" hidden="1"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1025</v>
      </c>
      <c r="K634" s="187" t="s">
        <v>116</v>
      </c>
      <c r="L634" s="195"/>
      <c r="M634" s="195"/>
      <c r="N634" s="195"/>
      <c r="O634" s="199"/>
      <c r="P634" s="188"/>
      <c r="Q634" s="174">
        <f>IF(ISNUMBER(VLOOKUP(A634,NotghiID!A:A,1,FALSE)),1,0)</f>
        <v>0</v>
      </c>
    </row>
    <row r="635" spans="1:17" ht="14.25" hidden="1"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1025</v>
      </c>
      <c r="K635" s="187" t="s">
        <v>116</v>
      </c>
      <c r="L635" s="195"/>
      <c r="M635" s="195"/>
      <c r="N635" s="195"/>
      <c r="O635" s="199"/>
      <c r="P635" s="188"/>
      <c r="Q635" s="174">
        <f>IF(ISNUMBER(VLOOKUP(A635,NotghiID!A:A,1,FALSE)),1,0)</f>
        <v>0</v>
      </c>
    </row>
    <row r="636" spans="1:17" ht="14.25" hidden="1"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1025</v>
      </c>
      <c r="K636" s="187" t="s">
        <v>116</v>
      </c>
      <c r="L636" s="195"/>
      <c r="M636" s="195"/>
      <c r="N636" s="195"/>
      <c r="O636" s="199"/>
      <c r="P636" s="188"/>
      <c r="Q636" s="174">
        <f>IF(ISNUMBER(VLOOKUP(A636,NotghiID!A:A,1,FALSE)),1,0)</f>
        <v>0</v>
      </c>
    </row>
    <row r="637" spans="1:17" ht="14.25" hidden="1"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1025</v>
      </c>
      <c r="K637" s="187" t="s">
        <v>116</v>
      </c>
      <c r="L637" s="195"/>
      <c r="M637" s="195"/>
      <c r="N637" s="195"/>
      <c r="O637" s="199"/>
      <c r="P637" s="188"/>
      <c r="Q637" s="174">
        <f>IF(ISNUMBER(VLOOKUP(A637,NotghiID!A:A,1,FALSE)),1,0)</f>
        <v>0</v>
      </c>
    </row>
    <row r="638" spans="1:17" ht="14.25" hidden="1"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1025</v>
      </c>
      <c r="K638" s="187" t="s">
        <v>116</v>
      </c>
      <c r="L638" s="195"/>
      <c r="M638" s="195"/>
      <c r="N638" s="195"/>
      <c r="O638" s="199"/>
      <c r="P638" s="188"/>
      <c r="Q638" s="174">
        <f>IF(ISNUMBER(VLOOKUP(A638,NotghiID!A:A,1,FALSE)),1,0)</f>
        <v>0</v>
      </c>
    </row>
    <row r="639" spans="1:17" ht="14.25" hidden="1"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1025</v>
      </c>
      <c r="K639" s="187" t="s">
        <v>116</v>
      </c>
      <c r="L639" s="195"/>
      <c r="M639" s="195"/>
      <c r="N639" s="195"/>
      <c r="O639" s="199"/>
      <c r="P639" s="188"/>
      <c r="Q639" s="174">
        <f>IF(ISNUMBER(VLOOKUP(A639,NotghiID!A:A,1,FALSE)),1,0)</f>
        <v>0</v>
      </c>
    </row>
    <row r="640" spans="1:17" ht="14.25" hidden="1"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1025</v>
      </c>
      <c r="K640" s="187" t="s">
        <v>116</v>
      </c>
      <c r="L640" s="195"/>
      <c r="M640" s="195"/>
      <c r="N640" s="195"/>
      <c r="O640" s="199"/>
      <c r="P640" s="188"/>
      <c r="Q640" s="174">
        <f>IF(ISNUMBER(VLOOKUP(A640,NotghiID!A:A,1,FALSE)),1,0)</f>
        <v>0</v>
      </c>
    </row>
    <row r="641" spans="1:17" ht="14.25" hidden="1"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1025</v>
      </c>
      <c r="K641" s="187" t="s">
        <v>116</v>
      </c>
      <c r="L641" s="195"/>
      <c r="M641" s="195"/>
      <c r="N641" s="195"/>
      <c r="O641" s="199"/>
      <c r="P641" s="188"/>
      <c r="Q641" s="174">
        <f>IF(ISNUMBER(VLOOKUP(A641,NotghiID!A:A,1,FALSE)),1,0)</f>
        <v>0</v>
      </c>
    </row>
    <row r="642" spans="1:17" ht="14.25" hidden="1"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1025</v>
      </c>
      <c r="K642" s="187" t="s">
        <v>116</v>
      </c>
      <c r="L642" s="195"/>
      <c r="M642" s="195"/>
      <c r="N642" s="195"/>
      <c r="O642" s="199"/>
      <c r="P642" s="188"/>
      <c r="Q642" s="174">
        <f>IF(ISNUMBER(VLOOKUP(A642,NotghiID!A:A,1,FALSE)),1,0)</f>
        <v>0</v>
      </c>
    </row>
    <row r="643" spans="1:17" ht="14.25" hidden="1"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1025</v>
      </c>
      <c r="K643" s="187" t="s">
        <v>116</v>
      </c>
      <c r="L643" s="195"/>
      <c r="M643" s="195"/>
      <c r="N643" s="195"/>
      <c r="O643" s="199"/>
      <c r="P643" s="188"/>
      <c r="Q643" s="174">
        <f>IF(ISNUMBER(VLOOKUP(A643,NotghiID!A:A,1,FALSE)),1,0)</f>
        <v>0</v>
      </c>
    </row>
    <row r="644" spans="1:17" ht="14.25" hidden="1"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1025</v>
      </c>
      <c r="K644" s="187" t="s">
        <v>116</v>
      </c>
      <c r="L644" s="195"/>
      <c r="M644" s="195"/>
      <c r="N644" s="195"/>
      <c r="O644" s="199"/>
      <c r="P644" s="188"/>
      <c r="Q644" s="174">
        <f>IF(ISNUMBER(VLOOKUP(A644,NotghiID!A:A,1,FALSE)),1,0)</f>
        <v>0</v>
      </c>
    </row>
    <row r="645" spans="1:17" ht="14.25" hidden="1"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1025</v>
      </c>
      <c r="K645" s="187" t="s">
        <v>116</v>
      </c>
      <c r="L645" s="195"/>
      <c r="M645" s="195"/>
      <c r="N645" s="195"/>
      <c r="O645" s="199"/>
      <c r="P645" s="188"/>
      <c r="Q645" s="174">
        <f>IF(ISNUMBER(VLOOKUP(A645,NotghiID!A:A,1,FALSE)),1,0)</f>
        <v>0</v>
      </c>
    </row>
    <row r="646" spans="1:17" ht="14.25" hidden="1"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1025</v>
      </c>
      <c r="K646" s="187" t="s">
        <v>116</v>
      </c>
      <c r="L646" s="195"/>
      <c r="M646" s="195"/>
      <c r="N646" s="195"/>
      <c r="O646" s="199"/>
      <c r="P646" s="188"/>
      <c r="Q646" s="174">
        <f>IF(ISNUMBER(VLOOKUP(A646,NotghiID!A:A,1,FALSE)),1,0)</f>
        <v>0</v>
      </c>
    </row>
    <row r="647" spans="1:17" ht="14.25" hidden="1"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1025</v>
      </c>
      <c r="K647" s="187" t="s">
        <v>116</v>
      </c>
      <c r="L647" s="195"/>
      <c r="M647" s="195"/>
      <c r="N647" s="195"/>
      <c r="O647" s="199"/>
      <c r="P647" s="188"/>
      <c r="Q647" s="174">
        <f>IF(ISNUMBER(VLOOKUP(A647,NotghiID!A:A,1,FALSE)),1,0)</f>
        <v>0</v>
      </c>
    </row>
    <row r="648" spans="1:17" ht="14.25" hidden="1"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1025</v>
      </c>
      <c r="K648" s="187" t="s">
        <v>116</v>
      </c>
      <c r="L648" s="195"/>
      <c r="M648" s="195"/>
      <c r="N648" s="195"/>
      <c r="O648" s="199"/>
      <c r="P648" s="188"/>
      <c r="Q648" s="174">
        <f>IF(ISNUMBER(VLOOKUP(A648,NotghiID!A:A,1,FALSE)),1,0)</f>
        <v>0</v>
      </c>
    </row>
    <row r="649" spans="1:17" ht="14.25" hidden="1"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1025</v>
      </c>
      <c r="K649" s="187" t="s">
        <v>116</v>
      </c>
      <c r="L649" s="195"/>
      <c r="M649" s="195"/>
      <c r="N649" s="195"/>
      <c r="O649" s="199"/>
      <c r="P649" s="188"/>
      <c r="Q649" s="174">
        <f>IF(ISNUMBER(VLOOKUP(A649,NotghiID!A:A,1,FALSE)),1,0)</f>
        <v>0</v>
      </c>
    </row>
    <row r="650" spans="1:17" ht="14.25" hidden="1"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1025</v>
      </c>
      <c r="K650" s="187" t="s">
        <v>116</v>
      </c>
      <c r="L650" s="195"/>
      <c r="M650" s="195"/>
      <c r="N650" s="195"/>
      <c r="O650" s="199"/>
      <c r="P650" s="188"/>
      <c r="Q650" s="174">
        <f>IF(ISNUMBER(VLOOKUP(A650,NotghiID!A:A,1,FALSE)),1,0)</f>
        <v>0</v>
      </c>
    </row>
    <row r="651" spans="1:17" ht="14.25" hidden="1"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1025</v>
      </c>
      <c r="K651" s="187" t="s">
        <v>116</v>
      </c>
      <c r="L651" s="195"/>
      <c r="M651" s="195"/>
      <c r="N651" s="195"/>
      <c r="O651" s="199"/>
      <c r="P651" s="188"/>
      <c r="Q651" s="174">
        <f>IF(ISNUMBER(VLOOKUP(A651,NotghiID!A:A,1,FALSE)),1,0)</f>
        <v>0</v>
      </c>
    </row>
    <row r="652" spans="1:17" ht="14.25" hidden="1"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1025</v>
      </c>
      <c r="K652" s="187" t="s">
        <v>116</v>
      </c>
      <c r="L652" s="195"/>
      <c r="M652" s="195"/>
      <c r="N652" s="195"/>
      <c r="O652" s="199"/>
      <c r="P652" s="188"/>
      <c r="Q652" s="174">
        <f>IF(ISNUMBER(VLOOKUP(A652,NotghiID!A:A,1,FALSE)),1,0)</f>
        <v>0</v>
      </c>
    </row>
    <row r="653" spans="1:17" ht="14.25" hidden="1"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1025</v>
      </c>
      <c r="K653" s="187" t="s">
        <v>116</v>
      </c>
      <c r="L653" s="195"/>
      <c r="M653" s="195"/>
      <c r="N653" s="195"/>
      <c r="O653" s="199"/>
      <c r="P653" s="188"/>
      <c r="Q653" s="174">
        <f>IF(ISNUMBER(VLOOKUP(A653,NotghiID!A:A,1,FALSE)),1,0)</f>
        <v>0</v>
      </c>
    </row>
    <row r="654" spans="1:17" ht="14.25" hidden="1"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1025</v>
      </c>
      <c r="K654" s="187" t="s">
        <v>116</v>
      </c>
      <c r="L654" s="195"/>
      <c r="M654" s="195"/>
      <c r="N654" s="195"/>
      <c r="O654" s="199"/>
      <c r="P654" s="188"/>
      <c r="Q654" s="174">
        <f>IF(ISNUMBER(VLOOKUP(A654,NotghiID!A:A,1,FALSE)),1,0)</f>
        <v>0</v>
      </c>
    </row>
    <row r="655" spans="1:17" ht="14.25" hidden="1" x14ac:dyDescent="0.2">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1053</v>
      </c>
      <c r="K655" s="187" t="s">
        <v>116</v>
      </c>
      <c r="L655" s="195">
        <v>2.9</v>
      </c>
      <c r="M655" s="195" t="s">
        <v>1053</v>
      </c>
      <c r="N655" s="195" t="s">
        <v>117</v>
      </c>
      <c r="O655" s="199"/>
      <c r="P655" s="188"/>
      <c r="Q655" s="174">
        <f>IF(ISNUMBER(VLOOKUP(A655,NotghiID!A:A,1,FALSE)),1,0)</f>
        <v>0</v>
      </c>
    </row>
    <row r="656" spans="1:17" ht="14.25" hidden="1" x14ac:dyDescent="0.2">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1053</v>
      </c>
      <c r="K656" s="187" t="s">
        <v>116</v>
      </c>
      <c r="L656" s="195">
        <v>1.3</v>
      </c>
      <c r="M656" s="195" t="s">
        <v>1053</v>
      </c>
      <c r="N656" s="195" t="s">
        <v>117</v>
      </c>
      <c r="O656" s="199"/>
      <c r="P656" s="188"/>
      <c r="Q656" s="174">
        <f>IF(ISNUMBER(VLOOKUP(A656,NotghiID!A:A,1,FALSE)),1,0)</f>
        <v>0</v>
      </c>
    </row>
    <row r="657" spans="1:17" ht="14.25" hidden="1" x14ac:dyDescent="0.2">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1053</v>
      </c>
      <c r="K657" s="187" t="s">
        <v>116</v>
      </c>
      <c r="L657" s="195">
        <v>1.3</v>
      </c>
      <c r="M657" s="195" t="s">
        <v>1053</v>
      </c>
      <c r="N657" s="195" t="s">
        <v>117</v>
      </c>
      <c r="O657" s="199"/>
      <c r="P657" s="188"/>
      <c r="Q657" s="174">
        <f>IF(ISNUMBER(VLOOKUP(A657,NotghiID!A:A,1,FALSE)),1,0)</f>
        <v>0</v>
      </c>
    </row>
    <row r="658" spans="1:17" ht="14.25" hidden="1" x14ac:dyDescent="0.2">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1053</v>
      </c>
      <c r="K658" s="187" t="s">
        <v>116</v>
      </c>
      <c r="L658" s="195">
        <v>1</v>
      </c>
      <c r="M658" s="195" t="s">
        <v>1053</v>
      </c>
      <c r="N658" s="195" t="s">
        <v>117</v>
      </c>
      <c r="O658" s="199"/>
      <c r="P658" s="188"/>
      <c r="Q658" s="174">
        <f>IF(ISNUMBER(VLOOKUP(A658,NotghiID!A:A,1,FALSE)),1,0)</f>
        <v>0</v>
      </c>
    </row>
    <row r="659" spans="1:17" ht="14.25" hidden="1" x14ac:dyDescent="0.2">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1053</v>
      </c>
      <c r="K659" s="187" t="s">
        <v>116</v>
      </c>
      <c r="L659" s="195">
        <v>0.6</v>
      </c>
      <c r="M659" s="195" t="s">
        <v>1053</v>
      </c>
      <c r="N659" s="195" t="s">
        <v>117</v>
      </c>
      <c r="O659" s="199"/>
      <c r="P659" s="188"/>
      <c r="Q659" s="174">
        <f>IF(ISNUMBER(VLOOKUP(A659,NotghiID!A:A,1,FALSE)),1,0)</f>
        <v>0</v>
      </c>
    </row>
    <row r="660" spans="1:17" ht="14.25" hidden="1" x14ac:dyDescent="0.2">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1113</v>
      </c>
      <c r="J660" s="187" t="s">
        <v>1053</v>
      </c>
      <c r="K660" s="187" t="s">
        <v>116</v>
      </c>
      <c r="L660" s="195"/>
      <c r="M660" s="195"/>
      <c r="N660" s="195"/>
      <c r="O660" s="199">
        <v>1</v>
      </c>
      <c r="P660" s="188"/>
      <c r="Q660" s="174">
        <f>IF(ISNUMBER(VLOOKUP(A660,NotghiID!A:A,1,FALSE)),1,0)</f>
        <v>0</v>
      </c>
    </row>
    <row r="661" spans="1:17" ht="14.25" hidden="1" x14ac:dyDescent="0.2">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1053</v>
      </c>
      <c r="K661" s="187" t="s">
        <v>116</v>
      </c>
      <c r="L661" s="195">
        <v>5.0999999999999996</v>
      </c>
      <c r="M661" s="195" t="s">
        <v>1053</v>
      </c>
      <c r="N661" s="195" t="s">
        <v>117</v>
      </c>
      <c r="O661" s="199"/>
      <c r="P661" s="188"/>
      <c r="Q661" s="174">
        <f>IF(ISNUMBER(VLOOKUP(A661,NotghiID!A:A,1,FALSE)),1,0)</f>
        <v>0</v>
      </c>
    </row>
    <row r="662" spans="1:17" ht="14.25" hidden="1" x14ac:dyDescent="0.2">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1053</v>
      </c>
      <c r="K662" s="187" t="s">
        <v>116</v>
      </c>
      <c r="L662" s="195">
        <v>2.8</v>
      </c>
      <c r="M662" s="195" t="s">
        <v>1053</v>
      </c>
      <c r="N662" s="195" t="s">
        <v>117</v>
      </c>
      <c r="O662" s="199"/>
      <c r="P662" s="188"/>
      <c r="Q662" s="174">
        <f>IF(ISNUMBER(VLOOKUP(A662,NotghiID!A:A,1,FALSE)),1,0)</f>
        <v>0</v>
      </c>
    </row>
    <row r="663" spans="1:17" ht="14.25" hidden="1" x14ac:dyDescent="0.2">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1053</v>
      </c>
      <c r="K663" s="187" t="s">
        <v>116</v>
      </c>
      <c r="L663" s="195">
        <v>2.2999999999999998</v>
      </c>
      <c r="M663" s="195" t="s">
        <v>1053</v>
      </c>
      <c r="N663" s="195" t="s">
        <v>117</v>
      </c>
      <c r="O663" s="199"/>
      <c r="P663" s="188"/>
      <c r="Q663" s="174">
        <f>IF(ISNUMBER(VLOOKUP(A663,NotghiID!A:A,1,FALSE)),1,0)</f>
        <v>0</v>
      </c>
    </row>
    <row r="664" spans="1:17" ht="14.25" hidden="1" x14ac:dyDescent="0.2">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1053</v>
      </c>
      <c r="K664" s="187" t="s">
        <v>116</v>
      </c>
      <c r="L664" s="195">
        <v>1.7</v>
      </c>
      <c r="M664" s="195" t="s">
        <v>1053</v>
      </c>
      <c r="N664" s="195" t="s">
        <v>117</v>
      </c>
      <c r="O664" s="199"/>
      <c r="P664" s="188"/>
      <c r="Q664" s="174">
        <f>IF(ISNUMBER(VLOOKUP(A664,NotghiID!A:A,1,FALSE)),1,0)</f>
        <v>0</v>
      </c>
    </row>
    <row r="665" spans="1:17" ht="14.25" hidden="1" x14ac:dyDescent="0.2">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1053</v>
      </c>
      <c r="K665" s="187" t="s">
        <v>116</v>
      </c>
      <c r="L665" s="195">
        <v>1.4</v>
      </c>
      <c r="M665" s="195" t="s">
        <v>1053</v>
      </c>
      <c r="N665" s="195" t="s">
        <v>117</v>
      </c>
      <c r="O665" s="199"/>
      <c r="P665" s="188"/>
      <c r="Q665" s="174">
        <f>IF(ISNUMBER(VLOOKUP(A665,NotghiID!A:A,1,FALSE)),1,0)</f>
        <v>0</v>
      </c>
    </row>
    <row r="666" spans="1:17" ht="14.25" hidden="1" x14ac:dyDescent="0.2">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1053</v>
      </c>
      <c r="K666" s="187" t="s">
        <v>116</v>
      </c>
      <c r="L666" s="195">
        <v>1.2</v>
      </c>
      <c r="M666" s="195" t="s">
        <v>1053</v>
      </c>
      <c r="N666" s="195" t="s">
        <v>117</v>
      </c>
      <c r="O666" s="199"/>
      <c r="P666" s="188"/>
      <c r="Q666" s="174">
        <f>IF(ISNUMBER(VLOOKUP(A666,NotghiID!A:A,1,FALSE)),1,0)</f>
        <v>0</v>
      </c>
    </row>
    <row r="667" spans="1:17" ht="14.25" hidden="1"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1114</v>
      </c>
      <c r="Q667" s="174">
        <f>IF(ISNUMBER(VLOOKUP(A667,NotghiID!A:A,1,FALSE)),1,0)</f>
        <v>0</v>
      </c>
    </row>
    <row r="668" spans="1:17" ht="14.25" hidden="1"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1114</v>
      </c>
      <c r="Q668" s="174">
        <f>IF(ISNUMBER(VLOOKUP(A668,NotghiID!A:A,1,FALSE)),1,0)</f>
        <v>0</v>
      </c>
    </row>
    <row r="669" spans="1:17" ht="14.25" hidden="1"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1114</v>
      </c>
      <c r="Q669" s="174">
        <f>IF(ISNUMBER(VLOOKUP(A669,NotghiID!A:A,1,FALSE)),1,0)</f>
        <v>0</v>
      </c>
    </row>
    <row r="670" spans="1:17" ht="14.25" hidden="1"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1114</v>
      </c>
      <c r="Q670" s="174">
        <f>IF(ISNUMBER(VLOOKUP(A670,NotghiID!A:A,1,FALSE)),1,0)</f>
        <v>0</v>
      </c>
    </row>
    <row r="671" spans="1:17" ht="14.25" hidden="1"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1114</v>
      </c>
      <c r="Q671" s="174">
        <f>IF(ISNUMBER(VLOOKUP(A671,NotghiID!A:A,1,FALSE)),1,0)</f>
        <v>0</v>
      </c>
    </row>
    <row r="672" spans="1:17" ht="14.25" hidden="1"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1114</v>
      </c>
      <c r="Q672" s="174">
        <f>IF(ISNUMBER(VLOOKUP(A672,NotghiID!A:A,1,FALSE)),1,0)</f>
        <v>0</v>
      </c>
    </row>
    <row r="673" spans="1:17" ht="14.25" hidden="1"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1114</v>
      </c>
      <c r="Q673" s="174">
        <f>IF(ISNUMBER(VLOOKUP(A673,NotghiID!A:A,1,FALSE)),1,0)</f>
        <v>0</v>
      </c>
    </row>
    <row r="674" spans="1:17" ht="14.25" hidden="1"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1114</v>
      </c>
      <c r="Q674" s="174">
        <f>IF(ISNUMBER(VLOOKUP(A674,NotghiID!A:A,1,FALSE)),1,0)</f>
        <v>0</v>
      </c>
    </row>
    <row r="675" spans="1:17" ht="14.25" hidden="1"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1114</v>
      </c>
      <c r="Q675" s="174">
        <f>IF(ISNUMBER(VLOOKUP(A675,NotghiID!A:A,1,FALSE)),1,0)</f>
        <v>0</v>
      </c>
    </row>
    <row r="676" spans="1:17" ht="14.25" hidden="1"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1115</v>
      </c>
      <c r="Q676" s="174">
        <f>IF(ISNUMBER(VLOOKUP(A676,NotghiID!A:A,1,FALSE)),1,0)</f>
        <v>0</v>
      </c>
    </row>
    <row r="677" spans="1:17" ht="14.25" hidden="1"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1116</v>
      </c>
      <c r="Q677" s="174">
        <f>IF(ISNUMBER(VLOOKUP(A677,NotghiID!A:A,1,FALSE)),1,0)</f>
        <v>0</v>
      </c>
    </row>
    <row r="678" spans="1:17" ht="14.25" hidden="1"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1116</v>
      </c>
      <c r="Q678" s="174">
        <f>IF(ISNUMBER(VLOOKUP(A678,NotghiID!A:A,1,FALSE)),1,0)</f>
        <v>0</v>
      </c>
    </row>
    <row r="679" spans="1:17" ht="14.25" hidden="1"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1116</v>
      </c>
      <c r="Q679" s="174">
        <f>IF(ISNUMBER(VLOOKUP(A679,NotghiID!A:A,1,FALSE)),1,0)</f>
        <v>0</v>
      </c>
    </row>
    <row r="680" spans="1:17" ht="14.25" hidden="1"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1116</v>
      </c>
      <c r="Q680" s="174">
        <f>IF(ISNUMBER(VLOOKUP(A680,NotghiID!A:A,1,FALSE)),1,0)</f>
        <v>0</v>
      </c>
    </row>
    <row r="681" spans="1:17" ht="14.25" hidden="1"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1116</v>
      </c>
      <c r="Q681" s="174">
        <f>IF(ISNUMBER(VLOOKUP(A681,NotghiID!A:A,1,FALSE)),1,0)</f>
        <v>0</v>
      </c>
    </row>
    <row r="682" spans="1:17" ht="14.25" hidden="1"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1116</v>
      </c>
      <c r="Q682" s="174">
        <f>IF(ISNUMBER(VLOOKUP(A682,NotghiID!A:A,1,FALSE)),1,0)</f>
        <v>0</v>
      </c>
    </row>
    <row r="683" spans="1:17" ht="14.25" hidden="1"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1116</v>
      </c>
      <c r="Q683" s="174">
        <f>IF(ISNUMBER(VLOOKUP(A683,NotghiID!A:A,1,FALSE)),1,0)</f>
        <v>0</v>
      </c>
    </row>
    <row r="684" spans="1:17" ht="14.25" hidden="1"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1116</v>
      </c>
      <c r="Q684" s="174">
        <f>IF(ISNUMBER(VLOOKUP(A684,NotghiID!A:A,1,FALSE)),1,0)</f>
        <v>0</v>
      </c>
    </row>
    <row r="685" spans="1:17" ht="14.25" hidden="1"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1116</v>
      </c>
      <c r="Q685" s="174">
        <f>IF(ISNUMBER(VLOOKUP(A685,NotghiID!A:A,1,FALSE)),1,0)</f>
        <v>0</v>
      </c>
    </row>
    <row r="686" spans="1:17" ht="14.25" hidden="1"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1116</v>
      </c>
      <c r="Q686" s="174">
        <f>IF(ISNUMBER(VLOOKUP(A686,NotghiID!A:A,1,FALSE)),1,0)</f>
        <v>0</v>
      </c>
    </row>
    <row r="687" spans="1:17" ht="14.25" hidden="1"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1115</v>
      </c>
      <c r="Q687" s="174">
        <f>IF(ISNUMBER(VLOOKUP(A687,NotghiID!A:A,1,FALSE)),1,0)</f>
        <v>0</v>
      </c>
    </row>
    <row r="688" spans="1:17" ht="14.25" hidden="1" x14ac:dyDescent="0.2">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1053</v>
      </c>
      <c r="K688" s="187" t="s">
        <v>116</v>
      </c>
      <c r="L688" s="195"/>
      <c r="M688" s="195"/>
      <c r="N688" s="195"/>
      <c r="O688" s="199"/>
      <c r="P688" s="188"/>
      <c r="Q688" s="174">
        <f>IF(ISNUMBER(VLOOKUP(A688,NotghiID!A:A,1,FALSE)),1,0)</f>
        <v>0</v>
      </c>
    </row>
    <row r="689" spans="1:17" ht="14.25" hidden="1" x14ac:dyDescent="0.2">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1053</v>
      </c>
      <c r="K689" s="187" t="s">
        <v>116</v>
      </c>
      <c r="L689" s="195"/>
      <c r="M689" s="195"/>
      <c r="N689" s="195"/>
      <c r="O689" s="199"/>
      <c r="P689" s="188"/>
      <c r="Q689" s="174">
        <f>IF(ISNUMBER(VLOOKUP(A689,NotghiID!A:A,1,FALSE)),1,0)</f>
        <v>0</v>
      </c>
    </row>
    <row r="690" spans="1:17" ht="14.25" hidden="1" x14ac:dyDescent="0.2">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1053</v>
      </c>
      <c r="K690" s="187" t="s">
        <v>116</v>
      </c>
      <c r="L690" s="195"/>
      <c r="M690" s="195"/>
      <c r="N690" s="195"/>
      <c r="O690" s="199"/>
      <c r="P690" s="188"/>
      <c r="Q690" s="174">
        <f>IF(ISNUMBER(VLOOKUP(A690,NotghiID!A:A,1,FALSE)),1,0)</f>
        <v>0</v>
      </c>
    </row>
    <row r="691" spans="1:17" ht="14.25" hidden="1" x14ac:dyDescent="0.2">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1053</v>
      </c>
      <c r="K691" s="187" t="s">
        <v>116</v>
      </c>
      <c r="L691" s="195"/>
      <c r="M691" s="195"/>
      <c r="N691" s="195"/>
      <c r="O691" s="199"/>
      <c r="P691" s="188"/>
      <c r="Q691" s="174">
        <f>IF(ISNUMBER(VLOOKUP(A691,NotghiID!A:A,1,FALSE)),1,0)</f>
        <v>0</v>
      </c>
    </row>
    <row r="692" spans="1:17" ht="14.25" hidden="1" x14ac:dyDescent="0.2">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1053</v>
      </c>
      <c r="K692" s="187" t="s">
        <v>116</v>
      </c>
      <c r="L692" s="195"/>
      <c r="M692" s="195"/>
      <c r="N692" s="195"/>
      <c r="O692" s="199"/>
      <c r="P692" s="188"/>
      <c r="Q692" s="174">
        <f>IF(ISNUMBER(VLOOKUP(A692,NotghiID!A:A,1,FALSE)),1,0)</f>
        <v>0</v>
      </c>
    </row>
    <row r="693" spans="1:17" ht="14.25" hidden="1" x14ac:dyDescent="0.2">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1053</v>
      </c>
      <c r="K693" s="187" t="s">
        <v>116</v>
      </c>
      <c r="L693" s="195"/>
      <c r="M693" s="195"/>
      <c r="N693" s="195"/>
      <c r="O693" s="199"/>
      <c r="P693" s="188"/>
      <c r="Q693" s="174">
        <f>IF(ISNUMBER(VLOOKUP(A693,NotghiID!A:A,1,FALSE)),1,0)</f>
        <v>0</v>
      </c>
    </row>
    <row r="694" spans="1:17" ht="14.25" hidden="1" x14ac:dyDescent="0.2">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1053</v>
      </c>
      <c r="K694" s="187" t="s">
        <v>116</v>
      </c>
      <c r="L694" s="195"/>
      <c r="M694" s="195"/>
      <c r="N694" s="195"/>
      <c r="O694" s="199"/>
      <c r="P694" s="188"/>
      <c r="Q694" s="174">
        <f>IF(ISNUMBER(VLOOKUP(A694,NotghiID!A:A,1,FALSE)),1,0)</f>
        <v>0</v>
      </c>
    </row>
    <row r="695" spans="1:17" ht="14.25" hidden="1" x14ac:dyDescent="0.2">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1053</v>
      </c>
      <c r="K695" s="187" t="s">
        <v>116</v>
      </c>
      <c r="L695" s="195"/>
      <c r="M695" s="195"/>
      <c r="N695" s="195"/>
      <c r="O695" s="199"/>
      <c r="P695" s="188"/>
      <c r="Q695" s="174">
        <f>IF(ISNUMBER(VLOOKUP(A695,NotghiID!A:A,1,FALSE)),1,0)</f>
        <v>0</v>
      </c>
    </row>
    <row r="696" spans="1:17" ht="14.25" hidden="1"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1117</v>
      </c>
      <c r="Q696" s="174">
        <f>IF(ISNUMBER(VLOOKUP(A696,NotghiID!A:A,1,FALSE)),1,0)</f>
        <v>0</v>
      </c>
    </row>
    <row r="697" spans="1:17" ht="14.25" hidden="1"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1117</v>
      </c>
      <c r="Q697" s="174">
        <f>IF(ISNUMBER(VLOOKUP(A697,NotghiID!A:A,1,FALSE)),1,0)</f>
        <v>0</v>
      </c>
    </row>
    <row r="698" spans="1:17" ht="14.25" hidden="1"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1117</v>
      </c>
      <c r="Q698" s="174">
        <f>IF(ISNUMBER(VLOOKUP(A698,NotghiID!A:A,1,FALSE)),1,0)</f>
        <v>0</v>
      </c>
    </row>
    <row r="699" spans="1:17" ht="14.25" hidden="1"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1117</v>
      </c>
      <c r="Q699" s="174">
        <f>IF(ISNUMBER(VLOOKUP(A699,NotghiID!A:A,1,FALSE)),1,0)</f>
        <v>0</v>
      </c>
    </row>
    <row r="700" spans="1:17" ht="14.25" hidden="1"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1117</v>
      </c>
      <c r="Q700" s="174">
        <f>IF(ISNUMBER(VLOOKUP(A700,NotghiID!A:A,1,FALSE)),1,0)</f>
        <v>0</v>
      </c>
    </row>
    <row r="701" spans="1:17" ht="14.25" hidden="1"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1117</v>
      </c>
      <c r="Q701" s="174">
        <f>IF(ISNUMBER(VLOOKUP(A701,NotghiID!A:A,1,FALSE)),1,0)</f>
        <v>0</v>
      </c>
    </row>
    <row r="702" spans="1:17" ht="14.25" hidden="1"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1117</v>
      </c>
      <c r="Q702" s="174">
        <f>IF(ISNUMBER(VLOOKUP(A702,NotghiID!A:A,1,FALSE)),1,0)</f>
        <v>0</v>
      </c>
    </row>
    <row r="703" spans="1:17" ht="14.25" hidden="1"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1117</v>
      </c>
      <c r="Q703" s="174">
        <f>IF(ISNUMBER(VLOOKUP(A703,NotghiID!A:A,1,FALSE)),1,0)</f>
        <v>0</v>
      </c>
    </row>
    <row r="704" spans="1:17" ht="14.25" hidden="1"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1117</v>
      </c>
      <c r="Q704" s="174">
        <f>IF(ISNUMBER(VLOOKUP(A704,NotghiID!A:A,1,FALSE)),1,0)</f>
        <v>0</v>
      </c>
    </row>
    <row r="705" spans="1:17" ht="14.25" hidden="1"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1117</v>
      </c>
      <c r="Q705" s="174">
        <f>IF(ISNUMBER(VLOOKUP(A705,NotghiID!A:A,1,FALSE)),1,0)</f>
        <v>0</v>
      </c>
    </row>
    <row r="706" spans="1:17" ht="14.25" hidden="1"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1117</v>
      </c>
      <c r="Q706" s="174">
        <f>IF(ISNUMBER(VLOOKUP(A706,NotghiID!A:A,1,FALSE)),1,0)</f>
        <v>0</v>
      </c>
    </row>
    <row r="707" spans="1:17" ht="14.25" hidden="1"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1117</v>
      </c>
      <c r="Q707" s="174">
        <f>IF(ISNUMBER(VLOOKUP(A707,NotghiID!A:A,1,FALSE)),1,0)</f>
        <v>0</v>
      </c>
    </row>
    <row r="708" spans="1:17" ht="14.25" hidden="1"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1117</v>
      </c>
      <c r="Q708" s="174">
        <f>IF(ISNUMBER(VLOOKUP(A708,NotghiID!A:A,1,FALSE)),1,0)</f>
        <v>0</v>
      </c>
    </row>
    <row r="709" spans="1:17" ht="14.25" hidden="1"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1117</v>
      </c>
      <c r="Q709" s="174">
        <f>IF(ISNUMBER(VLOOKUP(A709,NotghiID!A:A,1,FALSE)),1,0)</f>
        <v>0</v>
      </c>
    </row>
    <row r="710" spans="1:17" ht="14.25" hidden="1"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1117</v>
      </c>
      <c r="Q710" s="174">
        <f>IF(ISNUMBER(VLOOKUP(A710,NotghiID!A:A,1,FALSE)),1,0)</f>
        <v>0</v>
      </c>
    </row>
    <row r="711" spans="1:17" ht="14.25" hidden="1" x14ac:dyDescent="0.2">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1053</v>
      </c>
      <c r="K711" s="187" t="s">
        <v>116</v>
      </c>
      <c r="L711" s="195">
        <v>0.13</v>
      </c>
      <c r="M711" s="195" t="s">
        <v>1053</v>
      </c>
      <c r="N711" s="195" t="s">
        <v>1033</v>
      </c>
      <c r="O711" s="199"/>
      <c r="P711" s="188"/>
      <c r="Q711" s="174">
        <f>IF(ISNUMBER(VLOOKUP(A711,NotghiID!A:A,1,FALSE)),1,0)</f>
        <v>0</v>
      </c>
    </row>
    <row r="712" spans="1:17" ht="14.25" hidden="1" x14ac:dyDescent="0.2">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1053</v>
      </c>
      <c r="K712" s="187" t="s">
        <v>116</v>
      </c>
      <c r="L712" s="195">
        <v>0.3</v>
      </c>
      <c r="M712" s="195" t="s">
        <v>1053</v>
      </c>
      <c r="N712" s="195" t="s">
        <v>1033</v>
      </c>
      <c r="O712" s="199"/>
      <c r="P712" s="188"/>
      <c r="Q712" s="174">
        <f>IF(ISNUMBER(VLOOKUP(A712,NotghiID!A:A,1,FALSE)),1,0)</f>
        <v>0</v>
      </c>
    </row>
    <row r="713" spans="1:17" ht="14.25" hidden="1" x14ac:dyDescent="0.2">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1053</v>
      </c>
      <c r="K713" s="187" t="s">
        <v>116</v>
      </c>
      <c r="L713" s="195">
        <v>0.28999999999999998</v>
      </c>
      <c r="M713" s="195" t="s">
        <v>1053</v>
      </c>
      <c r="N713" s="195" t="s">
        <v>1033</v>
      </c>
      <c r="O713" s="199"/>
      <c r="P713" s="188"/>
      <c r="Q713" s="174">
        <f>IF(ISNUMBER(VLOOKUP(A713,NotghiID!A:A,1,FALSE)),1,0)</f>
        <v>0</v>
      </c>
    </row>
    <row r="714" spans="1:17" ht="14.25" hidden="1" x14ac:dyDescent="0.2">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1053</v>
      </c>
      <c r="K714" s="187" t="s">
        <v>116</v>
      </c>
      <c r="L714" s="195">
        <v>0.65</v>
      </c>
      <c r="M714" s="195" t="s">
        <v>1053</v>
      </c>
      <c r="N714" s="195" t="s">
        <v>1033</v>
      </c>
      <c r="O714" s="199"/>
      <c r="P714" s="188"/>
      <c r="Q714" s="174">
        <f>IF(ISNUMBER(VLOOKUP(A714,NotghiID!A:A,1,FALSE)),1,0)</f>
        <v>0</v>
      </c>
    </row>
    <row r="715" spans="1:17" ht="14.25" hidden="1" x14ac:dyDescent="0.2">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1053</v>
      </c>
      <c r="K715" s="187" t="s">
        <v>116</v>
      </c>
      <c r="L715" s="195">
        <v>2.06</v>
      </c>
      <c r="M715" s="195" t="s">
        <v>1053</v>
      </c>
      <c r="N715" s="195" t="s">
        <v>1033</v>
      </c>
      <c r="O715" s="199"/>
      <c r="P715" s="188"/>
      <c r="Q715" s="174">
        <f>IF(ISNUMBER(VLOOKUP(A715,NotghiID!A:A,1,FALSE)),1,0)</f>
        <v>0</v>
      </c>
    </row>
    <row r="716" spans="1:17" ht="14.25" hidden="1" x14ac:dyDescent="0.2">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1053</v>
      </c>
      <c r="K716" s="187" t="s">
        <v>116</v>
      </c>
      <c r="L716" s="195">
        <v>1.1299999999999999</v>
      </c>
      <c r="M716" s="195" t="s">
        <v>1053</v>
      </c>
      <c r="N716" s="195" t="s">
        <v>1033</v>
      </c>
      <c r="O716" s="199"/>
      <c r="P716" s="188"/>
      <c r="Q716" s="174">
        <f>IF(ISNUMBER(VLOOKUP(A716,NotghiID!A:A,1,FALSE)),1,0)</f>
        <v>0</v>
      </c>
    </row>
    <row r="717" spans="1:17" ht="14.25" hidden="1" x14ac:dyDescent="0.2">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1053</v>
      </c>
      <c r="K717" s="187" t="s">
        <v>116</v>
      </c>
      <c r="L717" s="195">
        <v>0.59</v>
      </c>
      <c r="M717" s="195" t="s">
        <v>1053</v>
      </c>
      <c r="N717" s="195" t="s">
        <v>1033</v>
      </c>
      <c r="O717" s="199"/>
      <c r="P717" s="188"/>
      <c r="Q717" s="174">
        <f>IF(ISNUMBER(VLOOKUP(A717,NotghiID!A:A,1,FALSE)),1,0)</f>
        <v>0</v>
      </c>
    </row>
    <row r="718" spans="1:17" ht="14.25" hidden="1" x14ac:dyDescent="0.2">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1053</v>
      </c>
      <c r="K718" s="187" t="s">
        <v>116</v>
      </c>
      <c r="L718" s="195">
        <v>0.2</v>
      </c>
      <c r="M718" s="195" t="s">
        <v>1053</v>
      </c>
      <c r="N718" s="195" t="s">
        <v>1033</v>
      </c>
      <c r="O718" s="199"/>
      <c r="P718" s="188"/>
      <c r="Q718" s="174">
        <f>IF(ISNUMBER(VLOOKUP(A718,NotghiID!A:A,1,FALSE)),1,0)</f>
        <v>0</v>
      </c>
    </row>
    <row r="719" spans="1:17" ht="14.25" hidden="1" x14ac:dyDescent="0.2">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1053</v>
      </c>
      <c r="K719" s="187" t="s">
        <v>116</v>
      </c>
      <c r="L719" s="195">
        <v>0.1</v>
      </c>
      <c r="M719" s="195" t="s">
        <v>1053</v>
      </c>
      <c r="N719" s="195" t="s">
        <v>1033</v>
      </c>
      <c r="O719" s="199"/>
      <c r="P719" s="188"/>
      <c r="Q719" s="174">
        <f>IF(ISNUMBER(VLOOKUP(A719,NotghiID!A:A,1,FALSE)),1,0)</f>
        <v>0</v>
      </c>
    </row>
    <row r="720" spans="1:17" ht="14.25" hidden="1" x14ac:dyDescent="0.2">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1053</v>
      </c>
      <c r="K720" s="187" t="s">
        <v>116</v>
      </c>
      <c r="L720" s="195">
        <v>0.26</v>
      </c>
      <c r="M720" s="195" t="s">
        <v>1053</v>
      </c>
      <c r="N720" s="195" t="s">
        <v>1033</v>
      </c>
      <c r="O720" s="199"/>
      <c r="P720" s="188"/>
      <c r="Q720" s="174">
        <f>IF(ISNUMBER(VLOOKUP(A720,NotghiID!A:A,1,FALSE)),1,0)</f>
        <v>0</v>
      </c>
    </row>
    <row r="721" spans="1:17" ht="14.25" hidden="1" x14ac:dyDescent="0.2">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1053</v>
      </c>
      <c r="K721" s="187" t="s">
        <v>116</v>
      </c>
      <c r="L721" s="195">
        <v>0.12</v>
      </c>
      <c r="M721" s="195" t="s">
        <v>1053</v>
      </c>
      <c r="N721" s="195" t="s">
        <v>1033</v>
      </c>
      <c r="O721" s="199"/>
      <c r="P721" s="188"/>
      <c r="Q721" s="174">
        <f>IF(ISNUMBER(VLOOKUP(A721,NotghiID!A:A,1,FALSE)),1,0)</f>
        <v>0</v>
      </c>
    </row>
    <row r="722" spans="1:17" ht="14.25" hidden="1" x14ac:dyDescent="0.2">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1053</v>
      </c>
      <c r="K722" s="187" t="s">
        <v>116</v>
      </c>
      <c r="L722" s="195">
        <v>0.56000000000000005</v>
      </c>
      <c r="M722" s="195" t="s">
        <v>1053</v>
      </c>
      <c r="N722" s="195" t="s">
        <v>1033</v>
      </c>
      <c r="O722" s="199"/>
      <c r="P722" s="188"/>
      <c r="Q722" s="174">
        <f>IF(ISNUMBER(VLOOKUP(A722,NotghiID!A:A,1,FALSE)),1,0)</f>
        <v>0</v>
      </c>
    </row>
    <row r="723" spans="1:17" ht="14.25" hidden="1" x14ac:dyDescent="0.2">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1053</v>
      </c>
      <c r="K723" s="187" t="s">
        <v>116</v>
      </c>
      <c r="L723" s="195">
        <v>0.13900000000000001</v>
      </c>
      <c r="M723" s="195" t="s">
        <v>1053</v>
      </c>
      <c r="N723" s="195" t="s">
        <v>1033</v>
      </c>
      <c r="O723" s="199"/>
      <c r="P723" s="188"/>
      <c r="Q723" s="174">
        <f>IF(ISNUMBER(VLOOKUP(A723,NotghiID!A:A,1,FALSE)),1,0)</f>
        <v>0</v>
      </c>
    </row>
    <row r="724" spans="1:17" ht="14.25" hidden="1" x14ac:dyDescent="0.2">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1053</v>
      </c>
      <c r="K724" s="187" t="s">
        <v>116</v>
      </c>
      <c r="L724" s="195">
        <v>2.38</v>
      </c>
      <c r="M724" s="195" t="s">
        <v>1053</v>
      </c>
      <c r="N724" s="195" t="s">
        <v>1033</v>
      </c>
      <c r="O724" s="199"/>
      <c r="P724" s="188"/>
      <c r="Q724" s="174">
        <f>IF(ISNUMBER(VLOOKUP(A724,NotghiID!A:A,1,FALSE)),1,0)</f>
        <v>0</v>
      </c>
    </row>
    <row r="725" spans="1:17" ht="14.25" hidden="1" x14ac:dyDescent="0.2">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1053</v>
      </c>
      <c r="K725" s="187" t="s">
        <v>116</v>
      </c>
      <c r="L725" s="195">
        <v>1.28</v>
      </c>
      <c r="M725" s="195" t="s">
        <v>1053</v>
      </c>
      <c r="N725" s="195" t="s">
        <v>1033</v>
      </c>
      <c r="O725" s="199"/>
      <c r="P725" s="188"/>
      <c r="Q725" s="174">
        <f>IF(ISNUMBER(VLOOKUP(A725,NotghiID!A:A,1,FALSE)),1,0)</f>
        <v>0</v>
      </c>
    </row>
    <row r="726" spans="1:17" ht="14.25" hidden="1" x14ac:dyDescent="0.2">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1053</v>
      </c>
      <c r="K726" s="187" t="s">
        <v>116</v>
      </c>
      <c r="L726" s="195">
        <v>1.42</v>
      </c>
      <c r="M726" s="195" t="s">
        <v>1053</v>
      </c>
      <c r="N726" s="195" t="s">
        <v>1033</v>
      </c>
      <c r="O726" s="199"/>
      <c r="P726" s="188"/>
      <c r="Q726" s="174">
        <f>IF(ISNUMBER(VLOOKUP(A726,NotghiID!A:A,1,FALSE)),1,0)</f>
        <v>0</v>
      </c>
    </row>
    <row r="727" spans="1:17" ht="14.25" hidden="1" x14ac:dyDescent="0.2">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1053</v>
      </c>
      <c r="K727" s="187" t="s">
        <v>116</v>
      </c>
      <c r="L727" s="195">
        <v>0.76</v>
      </c>
      <c r="M727" s="195" t="s">
        <v>1053</v>
      </c>
      <c r="N727" s="195" t="s">
        <v>1033</v>
      </c>
      <c r="O727" s="199"/>
      <c r="P727" s="188"/>
      <c r="Q727" s="174">
        <f>IF(ISNUMBER(VLOOKUP(A727,NotghiID!A:A,1,FALSE)),1,0)</f>
        <v>0</v>
      </c>
    </row>
    <row r="728" spans="1:17" ht="14.25" hidden="1" x14ac:dyDescent="0.2">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1053</v>
      </c>
      <c r="K728" s="187" t="s">
        <v>116</v>
      </c>
      <c r="L728" s="195">
        <v>0.46</v>
      </c>
      <c r="M728" s="195" t="s">
        <v>1053</v>
      </c>
      <c r="N728" s="195" t="s">
        <v>1033</v>
      </c>
      <c r="O728" s="199"/>
      <c r="P728" s="188"/>
      <c r="Q728" s="174">
        <f>IF(ISNUMBER(VLOOKUP(A728,NotghiID!A:A,1,FALSE)),1,0)</f>
        <v>0</v>
      </c>
    </row>
    <row r="729" spans="1:17" ht="14.25" hidden="1" x14ac:dyDescent="0.2">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1053</v>
      </c>
      <c r="K729" s="187" t="s">
        <v>116</v>
      </c>
      <c r="L729" s="195">
        <v>0.18</v>
      </c>
      <c r="M729" s="195" t="s">
        <v>1053</v>
      </c>
      <c r="N729" s="195" t="s">
        <v>1033</v>
      </c>
      <c r="O729" s="199"/>
      <c r="P729" s="188"/>
      <c r="Q729" s="174">
        <f>IF(ISNUMBER(VLOOKUP(A729,NotghiID!A:A,1,FALSE)),1,0)</f>
        <v>0</v>
      </c>
    </row>
    <row r="730" spans="1:17" ht="14.25" hidden="1" x14ac:dyDescent="0.2">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1053</v>
      </c>
      <c r="K730" s="187" t="s">
        <v>116</v>
      </c>
      <c r="L730" s="195">
        <v>0.31</v>
      </c>
      <c r="M730" s="195" t="s">
        <v>1053</v>
      </c>
      <c r="N730" s="195" t="s">
        <v>1033</v>
      </c>
      <c r="O730" s="199"/>
      <c r="P730" s="188"/>
      <c r="Q730" s="174">
        <f>IF(ISNUMBER(VLOOKUP(A730,NotghiID!A:A,1,FALSE)),1,0)</f>
        <v>0</v>
      </c>
    </row>
    <row r="731" spans="1:17" ht="14.25" hidden="1" x14ac:dyDescent="0.2">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1053</v>
      </c>
      <c r="K731" s="187" t="s">
        <v>116</v>
      </c>
      <c r="L731" s="195">
        <v>0.6</v>
      </c>
      <c r="M731" s="195" t="s">
        <v>1053</v>
      </c>
      <c r="N731" s="195" t="s">
        <v>1033</v>
      </c>
      <c r="O731" s="199"/>
      <c r="P731" s="188"/>
      <c r="Q731" s="174">
        <f>IF(ISNUMBER(VLOOKUP(A731,NotghiID!A:A,1,FALSE)),1,0)</f>
        <v>0</v>
      </c>
    </row>
    <row r="732" spans="1:17" ht="14.25" hidden="1" x14ac:dyDescent="0.2">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1053</v>
      </c>
      <c r="K732" s="187" t="s">
        <v>116</v>
      </c>
      <c r="L732" s="195">
        <v>1.04</v>
      </c>
      <c r="M732" s="195" t="s">
        <v>1053</v>
      </c>
      <c r="N732" s="195" t="s">
        <v>1033</v>
      </c>
      <c r="O732" s="199"/>
      <c r="P732" s="188"/>
      <c r="Q732" s="174">
        <f>IF(ISNUMBER(VLOOKUP(A732,NotghiID!A:A,1,FALSE)),1,0)</f>
        <v>0</v>
      </c>
    </row>
    <row r="733" spans="1:17" ht="14.25" hidden="1" x14ac:dyDescent="0.2">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1053</v>
      </c>
      <c r="K733" s="187" t="s">
        <v>116</v>
      </c>
      <c r="L733" s="195">
        <v>1.43</v>
      </c>
      <c r="M733" s="195" t="s">
        <v>1053</v>
      </c>
      <c r="N733" s="195" t="s">
        <v>1033</v>
      </c>
      <c r="O733" s="199"/>
      <c r="P733" s="188"/>
      <c r="Q733" s="174">
        <f>IF(ISNUMBER(VLOOKUP(A733,NotghiID!A:A,1,FALSE)),1,0)</f>
        <v>0</v>
      </c>
    </row>
    <row r="734" spans="1:17" ht="14.25" hidden="1" x14ac:dyDescent="0.2">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1053</v>
      </c>
      <c r="K734" s="187" t="s">
        <v>116</v>
      </c>
      <c r="L734" s="195">
        <v>0.92</v>
      </c>
      <c r="M734" s="195" t="s">
        <v>1053</v>
      </c>
      <c r="N734" s="195" t="s">
        <v>1033</v>
      </c>
      <c r="O734" s="199"/>
      <c r="P734" s="188"/>
      <c r="Q734" s="174">
        <f>IF(ISNUMBER(VLOOKUP(A734,NotghiID!A:A,1,FALSE)),1,0)</f>
        <v>0</v>
      </c>
    </row>
    <row r="735" spans="1:17" ht="14.25" hidden="1" x14ac:dyDescent="0.2">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1053</v>
      </c>
      <c r="K735" s="187" t="s">
        <v>116</v>
      </c>
      <c r="L735" s="195">
        <v>0.5</v>
      </c>
      <c r="M735" s="195" t="s">
        <v>1053</v>
      </c>
      <c r="N735" s="195" t="s">
        <v>1033</v>
      </c>
      <c r="O735" s="199"/>
      <c r="P735" s="188"/>
      <c r="Q735" s="174">
        <f>IF(ISNUMBER(VLOOKUP(A735,NotghiID!A:A,1,FALSE)),1,0)</f>
        <v>0</v>
      </c>
    </row>
    <row r="736" spans="1:17" ht="14.25" hidden="1" x14ac:dyDescent="0.2">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1053</v>
      </c>
      <c r="K736" s="187" t="s">
        <v>116</v>
      </c>
      <c r="L736" s="195">
        <v>0.52</v>
      </c>
      <c r="M736" s="195" t="s">
        <v>1053</v>
      </c>
      <c r="N736" s="195" t="s">
        <v>1033</v>
      </c>
      <c r="O736" s="199"/>
      <c r="P736" s="188"/>
      <c r="Q736" s="174">
        <f>IF(ISNUMBER(VLOOKUP(A736,NotghiID!A:A,1,FALSE)),1,0)</f>
        <v>0</v>
      </c>
    </row>
    <row r="737" spans="1:17" ht="14.25" hidden="1" x14ac:dyDescent="0.2">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1053</v>
      </c>
      <c r="K737" s="187" t="s">
        <v>116</v>
      </c>
      <c r="L737" s="195">
        <v>0.41</v>
      </c>
      <c r="M737" s="195" t="s">
        <v>1053</v>
      </c>
      <c r="N737" s="195" t="s">
        <v>1033</v>
      </c>
      <c r="O737" s="199"/>
      <c r="P737" s="188"/>
      <c r="Q737" s="174">
        <f>IF(ISNUMBER(VLOOKUP(A737,NotghiID!A:A,1,FALSE)),1,0)</f>
        <v>0</v>
      </c>
    </row>
    <row r="738" spans="1:17" ht="14.25" hidden="1"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1056</v>
      </c>
      <c r="K738" s="187" t="s">
        <v>116</v>
      </c>
      <c r="L738" s="195"/>
      <c r="M738" s="195"/>
      <c r="N738" s="195"/>
      <c r="O738" s="199"/>
      <c r="P738" s="188"/>
      <c r="Q738" s="174">
        <f>IF(ISNUMBER(VLOOKUP(A738,NotghiID!A:A,1,FALSE)),1,0)</f>
        <v>0</v>
      </c>
    </row>
    <row r="739" spans="1:17" ht="14.25" hidden="1"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1056</v>
      </c>
      <c r="K739" s="187" t="s">
        <v>116</v>
      </c>
      <c r="L739" s="195"/>
      <c r="M739" s="195"/>
      <c r="N739" s="195"/>
      <c r="O739" s="199"/>
      <c r="P739" s="188"/>
      <c r="Q739" s="174">
        <f>IF(ISNUMBER(VLOOKUP(A739,NotghiID!A:A,1,FALSE)),1,0)</f>
        <v>0</v>
      </c>
    </row>
    <row r="740" spans="1:17" ht="14.25" hidden="1"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1056</v>
      </c>
      <c r="K740" s="187" t="s">
        <v>116</v>
      </c>
      <c r="L740" s="195"/>
      <c r="M740" s="195"/>
      <c r="N740" s="195"/>
      <c r="O740" s="199"/>
      <c r="P740" s="188"/>
      <c r="Q740" s="174">
        <f>IF(ISNUMBER(VLOOKUP(A740,NotghiID!A:A,1,FALSE)),1,0)</f>
        <v>0</v>
      </c>
    </row>
    <row r="741" spans="1:17" ht="14.25" hidden="1"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1056</v>
      </c>
      <c r="K741" s="187" t="s">
        <v>116</v>
      </c>
      <c r="L741" s="195"/>
      <c r="M741" s="195"/>
      <c r="N741" s="195"/>
      <c r="O741" s="199"/>
      <c r="P741" s="188"/>
      <c r="Q741" s="174">
        <f>IF(ISNUMBER(VLOOKUP(A741,NotghiID!A:A,1,FALSE)),1,0)</f>
        <v>0</v>
      </c>
    </row>
    <row r="742" spans="1:17" ht="14.25" hidden="1"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1056</v>
      </c>
      <c r="K742" s="187" t="s">
        <v>116</v>
      </c>
      <c r="L742" s="195"/>
      <c r="M742" s="195"/>
      <c r="N742" s="195"/>
      <c r="O742" s="199"/>
      <c r="P742" s="188"/>
      <c r="Q742" s="174">
        <f>IF(ISNUMBER(VLOOKUP(A742,NotghiID!A:A,1,FALSE)),1,0)</f>
        <v>0</v>
      </c>
    </row>
    <row r="743" spans="1:17" ht="14.25" hidden="1"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1056</v>
      </c>
      <c r="K743" s="187" t="s">
        <v>116</v>
      </c>
      <c r="L743" s="195"/>
      <c r="M743" s="195"/>
      <c r="N743" s="195"/>
      <c r="O743" s="199"/>
      <c r="P743" s="188"/>
      <c r="Q743" s="174">
        <f>IF(ISNUMBER(VLOOKUP(A743,NotghiID!A:A,1,FALSE)),1,0)</f>
        <v>0</v>
      </c>
    </row>
    <row r="744" spans="1:17" ht="14.25" hidden="1"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1056</v>
      </c>
      <c r="K744" s="187" t="s">
        <v>116</v>
      </c>
      <c r="L744" s="195"/>
      <c r="M744" s="195"/>
      <c r="N744" s="195"/>
      <c r="O744" s="199"/>
      <c r="P744" s="188"/>
      <c r="Q744" s="174">
        <f>IF(ISNUMBER(VLOOKUP(A744,NotghiID!A:A,1,FALSE)),1,0)</f>
        <v>0</v>
      </c>
    </row>
    <row r="745" spans="1:17" ht="14.25" hidden="1"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1056</v>
      </c>
      <c r="K745" s="187" t="s">
        <v>116</v>
      </c>
      <c r="L745" s="195"/>
      <c r="M745" s="195"/>
      <c r="N745" s="195"/>
      <c r="O745" s="199"/>
      <c r="P745" s="188"/>
      <c r="Q745" s="174">
        <f>IF(ISNUMBER(VLOOKUP(A745,NotghiID!A:A,1,FALSE)),1,0)</f>
        <v>0</v>
      </c>
    </row>
    <row r="746" spans="1:17" ht="14.25" hidden="1"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1056</v>
      </c>
      <c r="K746" s="187" t="s">
        <v>116</v>
      </c>
      <c r="L746" s="195"/>
      <c r="M746" s="195"/>
      <c r="N746" s="195"/>
      <c r="O746" s="199"/>
      <c r="P746" s="188"/>
      <c r="Q746" s="174">
        <f>IF(ISNUMBER(VLOOKUP(A746,NotghiID!A:A,1,FALSE)),1,0)</f>
        <v>0</v>
      </c>
    </row>
    <row r="747" spans="1:17" ht="14.25" hidden="1"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1056</v>
      </c>
      <c r="K747" s="187" t="s">
        <v>116</v>
      </c>
      <c r="L747" s="195"/>
      <c r="M747" s="195"/>
      <c r="N747" s="195"/>
      <c r="O747" s="199"/>
      <c r="P747" s="188"/>
      <c r="Q747" s="174">
        <f>IF(ISNUMBER(VLOOKUP(A747,NotghiID!A:A,1,FALSE)),1,0)</f>
        <v>0</v>
      </c>
    </row>
    <row r="748" spans="1:17" ht="14.25" hidden="1"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1056</v>
      </c>
      <c r="K748" s="187" t="s">
        <v>116</v>
      </c>
      <c r="L748" s="195"/>
      <c r="M748" s="195"/>
      <c r="N748" s="195"/>
      <c r="O748" s="199"/>
      <c r="P748" s="188"/>
      <c r="Q748" s="174">
        <f>IF(ISNUMBER(VLOOKUP(A748,NotghiID!A:A,1,FALSE)),1,0)</f>
        <v>0</v>
      </c>
    </row>
    <row r="749" spans="1:17" ht="14.25" hidden="1"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1056</v>
      </c>
      <c r="K749" s="187" t="s">
        <v>116</v>
      </c>
      <c r="L749" s="195"/>
      <c r="M749" s="195"/>
      <c r="N749" s="195"/>
      <c r="O749" s="199"/>
      <c r="P749" s="188"/>
      <c r="Q749" s="174">
        <f>IF(ISNUMBER(VLOOKUP(A749,NotghiID!A:A,1,FALSE)),1,0)</f>
        <v>0</v>
      </c>
    </row>
    <row r="750" spans="1:17" ht="14.25" hidden="1"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1056</v>
      </c>
      <c r="K750" s="187" t="s">
        <v>116</v>
      </c>
      <c r="L750" s="195"/>
      <c r="M750" s="195"/>
      <c r="N750" s="195"/>
      <c r="O750" s="199"/>
      <c r="P750" s="188"/>
      <c r="Q750" s="174">
        <f>IF(ISNUMBER(VLOOKUP(A750,NotghiID!A:A,1,FALSE)),1,0)</f>
        <v>0</v>
      </c>
    </row>
    <row r="751" spans="1:17" ht="14.25" hidden="1"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1056</v>
      </c>
      <c r="K751" s="187" t="s">
        <v>116</v>
      </c>
      <c r="L751" s="195"/>
      <c r="M751" s="195"/>
      <c r="N751" s="195"/>
      <c r="O751" s="199"/>
      <c r="P751" s="188"/>
      <c r="Q751" s="174">
        <f>IF(ISNUMBER(VLOOKUP(A751,NotghiID!A:A,1,FALSE)),1,0)</f>
        <v>0</v>
      </c>
    </row>
    <row r="752" spans="1:17" ht="14.25" hidden="1"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1025</v>
      </c>
      <c r="K752" s="187" t="s">
        <v>264</v>
      </c>
      <c r="L752" s="195"/>
      <c r="M752" s="195"/>
      <c r="N752" s="195"/>
      <c r="O752" s="199"/>
      <c r="P752" s="188"/>
      <c r="Q752" s="174">
        <f>IF(ISNUMBER(VLOOKUP(A752,NotghiID!A:A,1,FALSE)),1,0)</f>
        <v>0</v>
      </c>
    </row>
    <row r="753" spans="1:17" ht="14.25" hidden="1"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1025</v>
      </c>
      <c r="K753" s="187" t="s">
        <v>264</v>
      </c>
      <c r="L753" s="195"/>
      <c r="M753" s="195"/>
      <c r="N753" s="195"/>
      <c r="O753" s="199"/>
      <c r="P753" s="188"/>
      <c r="Q753" s="174">
        <f>IF(ISNUMBER(VLOOKUP(A753,NotghiID!A:A,1,FALSE)),1,0)</f>
        <v>0</v>
      </c>
    </row>
    <row r="754" spans="1:17" ht="14.25" hidden="1"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1025</v>
      </c>
      <c r="K754" s="187" t="s">
        <v>264</v>
      </c>
      <c r="L754" s="195"/>
      <c r="M754" s="195"/>
      <c r="N754" s="195"/>
      <c r="O754" s="199"/>
      <c r="P754" s="188"/>
      <c r="Q754" s="174">
        <f>IF(ISNUMBER(VLOOKUP(A754,NotghiID!A:A,1,FALSE)),1,0)</f>
        <v>0</v>
      </c>
    </row>
    <row r="755" spans="1:17" ht="14.25" hidden="1"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1025</v>
      </c>
      <c r="K755" s="187" t="s">
        <v>264</v>
      </c>
      <c r="L755" s="195"/>
      <c r="M755" s="195"/>
      <c r="N755" s="195"/>
      <c r="O755" s="199"/>
      <c r="P755" s="188"/>
      <c r="Q755" s="174">
        <f>IF(ISNUMBER(VLOOKUP(A755,NotghiID!A:A,1,FALSE)),1,0)</f>
        <v>0</v>
      </c>
    </row>
    <row r="756" spans="1:17" ht="14.25" hidden="1"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1025</v>
      </c>
      <c r="K756" s="187" t="s">
        <v>264</v>
      </c>
      <c r="L756" s="195"/>
      <c r="M756" s="195"/>
      <c r="N756" s="195"/>
      <c r="O756" s="199"/>
      <c r="P756" s="188"/>
      <c r="Q756" s="174">
        <f>IF(ISNUMBER(VLOOKUP(A756,NotghiID!A:A,1,FALSE)),1,0)</f>
        <v>0</v>
      </c>
    </row>
    <row r="757" spans="1:17" ht="14.25" hidden="1"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1025</v>
      </c>
      <c r="K757" s="187" t="s">
        <v>264</v>
      </c>
      <c r="L757" s="195"/>
      <c r="M757" s="195"/>
      <c r="N757" s="195"/>
      <c r="O757" s="199"/>
      <c r="P757" s="188"/>
      <c r="Q757" s="174">
        <f>IF(ISNUMBER(VLOOKUP(A757,NotghiID!A:A,1,FALSE)),1,0)</f>
        <v>0</v>
      </c>
    </row>
    <row r="758" spans="1:17" ht="14.25" hidden="1"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1025</v>
      </c>
      <c r="K758" s="187" t="s">
        <v>264</v>
      </c>
      <c r="L758" s="195"/>
      <c r="M758" s="195"/>
      <c r="N758" s="195"/>
      <c r="O758" s="199"/>
      <c r="P758" s="188"/>
      <c r="Q758" s="174">
        <f>IF(ISNUMBER(VLOOKUP(A758,NotghiID!A:A,1,FALSE)),1,0)</f>
        <v>0</v>
      </c>
    </row>
    <row r="759" spans="1:17" ht="14.25" hidden="1"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1025</v>
      </c>
      <c r="K759" s="187" t="s">
        <v>264</v>
      </c>
      <c r="L759" s="195"/>
      <c r="M759" s="195"/>
      <c r="N759" s="195"/>
      <c r="O759" s="199"/>
      <c r="P759" s="188"/>
      <c r="Q759" s="174">
        <f>IF(ISNUMBER(VLOOKUP(A759,NotghiID!A:A,1,FALSE)),1,0)</f>
        <v>0</v>
      </c>
    </row>
    <row r="760" spans="1:17" ht="14.25" hidden="1"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1025</v>
      </c>
      <c r="K760" s="187" t="s">
        <v>264</v>
      </c>
      <c r="L760" s="195"/>
      <c r="M760" s="195"/>
      <c r="N760" s="195"/>
      <c r="O760" s="199"/>
      <c r="P760" s="188"/>
      <c r="Q760" s="174">
        <f>IF(ISNUMBER(VLOOKUP(A760,NotghiID!A:A,1,FALSE)),1,0)</f>
        <v>0</v>
      </c>
    </row>
    <row r="761" spans="1:17" ht="14.25" hidden="1"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1025</v>
      </c>
      <c r="K761" s="187" t="s">
        <v>264</v>
      </c>
      <c r="L761" s="195"/>
      <c r="M761" s="195"/>
      <c r="N761" s="195"/>
      <c r="O761" s="199"/>
      <c r="P761" s="188"/>
      <c r="Q761" s="174">
        <f>IF(ISNUMBER(VLOOKUP(A761,NotghiID!A:A,1,FALSE)),1,0)</f>
        <v>0</v>
      </c>
    </row>
    <row r="762" spans="1:17" ht="14.25" hidden="1"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1025</v>
      </c>
      <c r="K762" s="187" t="s">
        <v>264</v>
      </c>
      <c r="L762" s="195"/>
      <c r="M762" s="195"/>
      <c r="N762" s="195"/>
      <c r="O762" s="199"/>
      <c r="P762" s="188"/>
      <c r="Q762" s="174">
        <f>IF(ISNUMBER(VLOOKUP(A762,NotghiID!A:A,1,FALSE)),1,0)</f>
        <v>0</v>
      </c>
    </row>
    <row r="763" spans="1:17" ht="14.25" hidden="1"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1025</v>
      </c>
      <c r="K763" s="187" t="s">
        <v>264</v>
      </c>
      <c r="L763" s="195"/>
      <c r="M763" s="195"/>
      <c r="N763" s="195"/>
      <c r="O763" s="199"/>
      <c r="P763" s="188"/>
      <c r="Q763" s="174">
        <f>IF(ISNUMBER(VLOOKUP(A763,NotghiID!A:A,1,FALSE)),1,0)</f>
        <v>0</v>
      </c>
    </row>
    <row r="764" spans="1:17" ht="14.25" hidden="1"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1025</v>
      </c>
      <c r="K764" s="187" t="s">
        <v>264</v>
      </c>
      <c r="L764" s="195"/>
      <c r="M764" s="195"/>
      <c r="N764" s="195"/>
      <c r="O764" s="199"/>
      <c r="P764" s="188"/>
      <c r="Q764" s="174">
        <f>IF(ISNUMBER(VLOOKUP(A764,NotghiID!A:A,1,FALSE)),1,0)</f>
        <v>0</v>
      </c>
    </row>
    <row r="765" spans="1:17" ht="14.25" hidden="1"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1025</v>
      </c>
      <c r="K765" s="187" t="s">
        <v>264</v>
      </c>
      <c r="L765" s="195"/>
      <c r="M765" s="195"/>
      <c r="N765" s="195"/>
      <c r="O765" s="199"/>
      <c r="P765" s="188"/>
      <c r="Q765" s="174">
        <f>IF(ISNUMBER(VLOOKUP(A765,NotghiID!A:A,1,FALSE)),1,0)</f>
        <v>0</v>
      </c>
    </row>
    <row r="766" spans="1:17" ht="14.25" hidden="1"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1118</v>
      </c>
      <c r="J766" s="187" t="s">
        <v>1025</v>
      </c>
      <c r="K766" s="187" t="s">
        <v>264</v>
      </c>
      <c r="L766" s="195"/>
      <c r="M766" s="195"/>
      <c r="N766" s="195"/>
      <c r="O766" s="199">
        <v>1</v>
      </c>
      <c r="P766" s="188"/>
      <c r="Q766" s="174">
        <f>IF(ISNUMBER(VLOOKUP(A766,NotghiID!A:A,1,FALSE)),1,0)</f>
        <v>0</v>
      </c>
    </row>
    <row r="767" spans="1:17" ht="14.25" hidden="1"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1025</v>
      </c>
      <c r="K767" s="187" t="s">
        <v>264</v>
      </c>
      <c r="L767" s="195"/>
      <c r="M767" s="195"/>
      <c r="N767" s="195"/>
      <c r="O767" s="199"/>
      <c r="P767" s="188"/>
      <c r="Q767" s="174">
        <f>IF(ISNUMBER(VLOOKUP(A767,NotghiID!A:A,1,FALSE)),1,0)</f>
        <v>0</v>
      </c>
    </row>
    <row r="768" spans="1:17" ht="14.25" hidden="1"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1025</v>
      </c>
      <c r="K768" s="187" t="s">
        <v>264</v>
      </c>
      <c r="L768" s="195"/>
      <c r="M768" s="195"/>
      <c r="N768" s="195"/>
      <c r="O768" s="199"/>
      <c r="P768" s="188"/>
      <c r="Q768" s="174">
        <f>IF(ISNUMBER(VLOOKUP(A768,NotghiID!A:A,1,FALSE)),1,0)</f>
        <v>0</v>
      </c>
    </row>
    <row r="769" spans="1:17" ht="14.25" hidden="1"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1025</v>
      </c>
      <c r="K769" s="187" t="s">
        <v>264</v>
      </c>
      <c r="L769" s="195"/>
      <c r="M769" s="195"/>
      <c r="N769" s="195"/>
      <c r="O769" s="199"/>
      <c r="P769" s="188"/>
      <c r="Q769" s="174">
        <f>IF(ISNUMBER(VLOOKUP(A769,NotghiID!A:A,1,FALSE)),1,0)</f>
        <v>0</v>
      </c>
    </row>
    <row r="770" spans="1:17" ht="14.25" hidden="1"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1025</v>
      </c>
      <c r="K770" s="187" t="s">
        <v>264</v>
      </c>
      <c r="L770" s="195"/>
      <c r="M770" s="195"/>
      <c r="N770" s="195"/>
      <c r="O770" s="199"/>
      <c r="P770" s="188"/>
      <c r="Q770" s="174">
        <f>IF(ISNUMBER(VLOOKUP(A770,NotghiID!A:A,1,FALSE)),1,0)</f>
        <v>0</v>
      </c>
    </row>
    <row r="771" spans="1:17" ht="14.25" hidden="1"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1025</v>
      </c>
      <c r="K771" s="187" t="s">
        <v>264</v>
      </c>
      <c r="L771" s="195"/>
      <c r="M771" s="195"/>
      <c r="N771" s="195"/>
      <c r="O771" s="199"/>
      <c r="P771" s="188"/>
      <c r="Q771" s="174">
        <f>IF(ISNUMBER(VLOOKUP(A771,NotghiID!A:A,1,FALSE)),1,0)</f>
        <v>0</v>
      </c>
    </row>
    <row r="772" spans="1:17" ht="14.25" hidden="1"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1025</v>
      </c>
      <c r="K772" s="187" t="s">
        <v>264</v>
      </c>
      <c r="L772" s="195"/>
      <c r="M772" s="195"/>
      <c r="N772" s="195"/>
      <c r="O772" s="199"/>
      <c r="P772" s="188"/>
      <c r="Q772" s="174">
        <f>IF(ISNUMBER(VLOOKUP(A772,NotghiID!A:A,1,FALSE)),1,0)</f>
        <v>0</v>
      </c>
    </row>
    <row r="773" spans="1:17" ht="14.25" hidden="1"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1025</v>
      </c>
      <c r="K773" s="187" t="s">
        <v>264</v>
      </c>
      <c r="L773" s="195"/>
      <c r="M773" s="195"/>
      <c r="N773" s="195"/>
      <c r="O773" s="199"/>
      <c r="P773" s="188"/>
      <c r="Q773" s="174">
        <f>IF(ISNUMBER(VLOOKUP(A773,NotghiID!A:A,1,FALSE)),1,0)</f>
        <v>0</v>
      </c>
    </row>
    <row r="774" spans="1:17" ht="14.25" hidden="1"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1025</v>
      </c>
      <c r="K774" s="187" t="s">
        <v>264</v>
      </c>
      <c r="L774" s="195"/>
      <c r="M774" s="195"/>
      <c r="N774" s="195"/>
      <c r="O774" s="199"/>
      <c r="P774" s="188"/>
      <c r="Q774" s="174">
        <f>IF(ISNUMBER(VLOOKUP(A774,NotghiID!A:A,1,FALSE)),1,0)</f>
        <v>0</v>
      </c>
    </row>
    <row r="775" spans="1:17" ht="14.25" hidden="1"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1025</v>
      </c>
      <c r="K775" s="187" t="s">
        <v>264</v>
      </c>
      <c r="L775" s="195"/>
      <c r="M775" s="195"/>
      <c r="N775" s="195"/>
      <c r="O775" s="199"/>
      <c r="P775" s="188"/>
      <c r="Q775" s="174">
        <f>IF(ISNUMBER(VLOOKUP(A775,NotghiID!A:A,1,FALSE)),1,0)</f>
        <v>0</v>
      </c>
    </row>
    <row r="776" spans="1:17" ht="14.25" hidden="1"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1025</v>
      </c>
      <c r="K776" s="187" t="s">
        <v>264</v>
      </c>
      <c r="L776" s="195"/>
      <c r="M776" s="195"/>
      <c r="N776" s="195"/>
      <c r="O776" s="199"/>
      <c r="P776" s="188"/>
      <c r="Q776" s="174">
        <f>IF(ISNUMBER(VLOOKUP(A776,NotghiID!A:A,1,FALSE)),1,0)</f>
        <v>0</v>
      </c>
    </row>
    <row r="777" spans="1:17" ht="14.25" hidden="1"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1118</v>
      </c>
      <c r="J777" s="187" t="s">
        <v>1025</v>
      </c>
      <c r="K777" s="187" t="s">
        <v>264</v>
      </c>
      <c r="L777" s="195"/>
      <c r="M777" s="195"/>
      <c r="N777" s="195"/>
      <c r="O777" s="199">
        <v>1</v>
      </c>
      <c r="P777" s="188"/>
      <c r="Q777" s="174">
        <f>IF(ISNUMBER(VLOOKUP(A777,NotghiID!A:A,1,FALSE)),1,0)</f>
        <v>0</v>
      </c>
    </row>
    <row r="778" spans="1:17" ht="14.25" hidden="1"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1118</v>
      </c>
      <c r="J778" s="187" t="s">
        <v>1025</v>
      </c>
      <c r="K778" s="187" t="s">
        <v>264</v>
      </c>
      <c r="L778" s="195"/>
      <c r="M778" s="195"/>
      <c r="N778" s="195"/>
      <c r="O778" s="199">
        <v>1</v>
      </c>
      <c r="P778" s="188"/>
      <c r="Q778" s="174">
        <f>IF(ISNUMBER(VLOOKUP(A778,NotghiID!A:A,1,FALSE)),1,0)</f>
        <v>0</v>
      </c>
    </row>
    <row r="779" spans="1:17" ht="14.25" hidden="1"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1118</v>
      </c>
      <c r="J779" s="187" t="s">
        <v>1025</v>
      </c>
      <c r="K779" s="187" t="s">
        <v>264</v>
      </c>
      <c r="L779" s="195"/>
      <c r="M779" s="195"/>
      <c r="N779" s="195"/>
      <c r="O779" s="199">
        <v>1</v>
      </c>
      <c r="P779" s="188"/>
      <c r="Q779" s="174">
        <f>IF(ISNUMBER(VLOOKUP(A779,NotghiID!A:A,1,FALSE)),1,0)</f>
        <v>0</v>
      </c>
    </row>
    <row r="780" spans="1:17" ht="14.25" hidden="1"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1025</v>
      </c>
      <c r="K780" s="187" t="s">
        <v>264</v>
      </c>
      <c r="L780" s="195"/>
      <c r="M780" s="195"/>
      <c r="N780" s="195"/>
      <c r="O780" s="199"/>
      <c r="P780" s="188"/>
      <c r="Q780" s="174">
        <f>IF(ISNUMBER(VLOOKUP(A780,NotghiID!A:A,1,FALSE)),1,0)</f>
        <v>0</v>
      </c>
    </row>
    <row r="781" spans="1:17" ht="14.25" hidden="1"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1025</v>
      </c>
      <c r="K781" s="187" t="s">
        <v>264</v>
      </c>
      <c r="L781" s="195"/>
      <c r="M781" s="195"/>
      <c r="N781" s="195"/>
      <c r="O781" s="199"/>
      <c r="P781" s="188"/>
      <c r="Q781" s="174">
        <f>IF(ISNUMBER(VLOOKUP(A781,NotghiID!A:A,1,FALSE)),1,0)</f>
        <v>0</v>
      </c>
    </row>
    <row r="782" spans="1:17" ht="14.25" hidden="1"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1025</v>
      </c>
      <c r="K782" s="187" t="s">
        <v>264</v>
      </c>
      <c r="L782" s="195"/>
      <c r="M782" s="195"/>
      <c r="N782" s="195"/>
      <c r="O782" s="199"/>
      <c r="P782" s="188"/>
      <c r="Q782" s="174">
        <f>IF(ISNUMBER(VLOOKUP(A782,NotghiID!A:A,1,FALSE)),1,0)</f>
        <v>0</v>
      </c>
    </row>
    <row r="783" spans="1:17" ht="14.25" hidden="1"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1025</v>
      </c>
      <c r="K783" s="187" t="s">
        <v>264</v>
      </c>
      <c r="L783" s="195"/>
      <c r="M783" s="195"/>
      <c r="N783" s="195"/>
      <c r="O783" s="199"/>
      <c r="P783" s="188"/>
      <c r="Q783" s="174">
        <f>IF(ISNUMBER(VLOOKUP(A783,NotghiID!A:A,1,FALSE)),1,0)</f>
        <v>0</v>
      </c>
    </row>
    <row r="784" spans="1:17" ht="14.25" hidden="1"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1025</v>
      </c>
      <c r="K784" s="187" t="s">
        <v>264</v>
      </c>
      <c r="L784" s="195"/>
      <c r="M784" s="195"/>
      <c r="N784" s="195"/>
      <c r="O784" s="199"/>
      <c r="P784" s="188"/>
      <c r="Q784" s="174">
        <f>IF(ISNUMBER(VLOOKUP(A784,NotghiID!A:A,1,FALSE)),1,0)</f>
        <v>0</v>
      </c>
    </row>
    <row r="785" spans="1:17" ht="14.25" hidden="1"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1025</v>
      </c>
      <c r="K785" s="187" t="s">
        <v>264</v>
      </c>
      <c r="L785" s="195"/>
      <c r="M785" s="195"/>
      <c r="N785" s="195"/>
      <c r="O785" s="199"/>
      <c r="P785" s="188"/>
      <c r="Q785" s="174">
        <f>IF(ISNUMBER(VLOOKUP(A785,NotghiID!A:A,1,FALSE)),1,0)</f>
        <v>0</v>
      </c>
    </row>
    <row r="786" spans="1:17" ht="14.25" hidden="1"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1025</v>
      </c>
      <c r="K786" s="187" t="s">
        <v>264</v>
      </c>
      <c r="L786" s="195"/>
      <c r="M786" s="195"/>
      <c r="N786" s="195"/>
      <c r="O786" s="199"/>
      <c r="P786" s="188"/>
      <c r="Q786" s="174">
        <f>IF(ISNUMBER(VLOOKUP(A786,NotghiID!A:A,1,FALSE)),1,0)</f>
        <v>0</v>
      </c>
    </row>
    <row r="787" spans="1:17" ht="14.25" hidden="1"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1025</v>
      </c>
      <c r="K787" s="187" t="s">
        <v>264</v>
      </c>
      <c r="L787" s="195"/>
      <c r="M787" s="195"/>
      <c r="N787" s="195"/>
      <c r="O787" s="199"/>
      <c r="P787" s="188"/>
      <c r="Q787" s="174">
        <f>IF(ISNUMBER(VLOOKUP(A787,NotghiID!A:A,1,FALSE)),1,0)</f>
        <v>0</v>
      </c>
    </row>
    <row r="788" spans="1:17" ht="14.25" hidden="1"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1025</v>
      </c>
      <c r="K788" s="187" t="s">
        <v>264</v>
      </c>
      <c r="L788" s="195"/>
      <c r="M788" s="195"/>
      <c r="N788" s="195"/>
      <c r="O788" s="199"/>
      <c r="P788" s="188"/>
      <c r="Q788" s="174">
        <f>IF(ISNUMBER(VLOOKUP(A788,NotghiID!A:A,1,FALSE)),1,0)</f>
        <v>0</v>
      </c>
    </row>
    <row r="789" spans="1:17" ht="14.25" hidden="1"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1025</v>
      </c>
      <c r="K789" s="187" t="s">
        <v>264</v>
      </c>
      <c r="L789" s="195"/>
      <c r="M789" s="195"/>
      <c r="N789" s="195"/>
      <c r="O789" s="199"/>
      <c r="P789" s="188"/>
      <c r="Q789" s="174">
        <f>IF(ISNUMBER(VLOOKUP(A789,NotghiID!A:A,1,FALSE)),1,0)</f>
        <v>0</v>
      </c>
    </row>
    <row r="790" spans="1:17" ht="14.25" hidden="1"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1025</v>
      </c>
      <c r="K790" s="187" t="s">
        <v>264</v>
      </c>
      <c r="L790" s="195"/>
      <c r="M790" s="195"/>
      <c r="N790" s="195"/>
      <c r="O790" s="199"/>
      <c r="P790" s="188"/>
      <c r="Q790" s="174">
        <f>IF(ISNUMBER(VLOOKUP(A790,NotghiID!A:A,1,FALSE)),1,0)</f>
        <v>0</v>
      </c>
    </row>
    <row r="791" spans="1:17" ht="14.25" hidden="1"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1118</v>
      </c>
      <c r="J791" s="187" t="s">
        <v>1025</v>
      </c>
      <c r="K791" s="187" t="s">
        <v>264</v>
      </c>
      <c r="L791" s="195"/>
      <c r="M791" s="195"/>
      <c r="N791" s="195"/>
      <c r="O791" s="199">
        <v>1</v>
      </c>
      <c r="P791" s="188"/>
      <c r="Q791" s="174">
        <f>IF(ISNUMBER(VLOOKUP(A791,NotghiID!A:A,1,FALSE)),1,0)</f>
        <v>0</v>
      </c>
    </row>
    <row r="792" spans="1:17" ht="14.25" hidden="1"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1118</v>
      </c>
      <c r="J792" s="187" t="s">
        <v>1025</v>
      </c>
      <c r="K792" s="187" t="s">
        <v>264</v>
      </c>
      <c r="L792" s="195"/>
      <c r="M792" s="195"/>
      <c r="N792" s="195"/>
      <c r="O792" s="199">
        <v>1</v>
      </c>
      <c r="P792" s="188"/>
      <c r="Q792" s="174">
        <f>IF(ISNUMBER(VLOOKUP(A792,NotghiID!A:A,1,FALSE)),1,0)</f>
        <v>0</v>
      </c>
    </row>
    <row r="793" spans="1:17" ht="14.25" hidden="1"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1025</v>
      </c>
      <c r="K793" s="187" t="s">
        <v>264</v>
      </c>
      <c r="L793" s="195"/>
      <c r="M793" s="195"/>
      <c r="N793" s="195"/>
      <c r="O793" s="199"/>
      <c r="P793" s="188"/>
      <c r="Q793" s="174">
        <f>IF(ISNUMBER(VLOOKUP(A793,NotghiID!A:A,1,FALSE)),1,0)</f>
        <v>0</v>
      </c>
    </row>
    <row r="794" spans="1:17" ht="14.25" hidden="1"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1025</v>
      </c>
      <c r="K794" s="187" t="s">
        <v>264</v>
      </c>
      <c r="L794" s="195"/>
      <c r="M794" s="195"/>
      <c r="N794" s="195"/>
      <c r="O794" s="199"/>
      <c r="P794" s="188"/>
      <c r="Q794" s="174">
        <f>IF(ISNUMBER(VLOOKUP(A794,NotghiID!A:A,1,FALSE)),1,0)</f>
        <v>0</v>
      </c>
    </row>
    <row r="795" spans="1:17" ht="14.25" hidden="1"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1025</v>
      </c>
      <c r="K795" s="187" t="s">
        <v>264</v>
      </c>
      <c r="L795" s="195"/>
      <c r="M795" s="195"/>
      <c r="N795" s="195"/>
      <c r="O795" s="199"/>
      <c r="P795" s="188"/>
      <c r="Q795" s="174">
        <f>IF(ISNUMBER(VLOOKUP(A795,NotghiID!A:A,1,FALSE)),1,0)</f>
        <v>0</v>
      </c>
    </row>
    <row r="796" spans="1:17" ht="14.25" hidden="1"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1025</v>
      </c>
      <c r="K796" s="187" t="s">
        <v>264</v>
      </c>
      <c r="L796" s="195"/>
      <c r="M796" s="195"/>
      <c r="N796" s="195"/>
      <c r="O796" s="199"/>
      <c r="P796" s="188"/>
      <c r="Q796" s="174">
        <f>IF(ISNUMBER(VLOOKUP(A796,NotghiID!A:A,1,FALSE)),1,0)</f>
        <v>0</v>
      </c>
    </row>
    <row r="797" spans="1:17" ht="14.25" hidden="1"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1025</v>
      </c>
      <c r="K797" s="187" t="s">
        <v>264</v>
      </c>
      <c r="L797" s="195"/>
      <c r="M797" s="195"/>
      <c r="N797" s="195"/>
      <c r="O797" s="199"/>
      <c r="P797" s="188"/>
      <c r="Q797" s="174">
        <f>IF(ISNUMBER(VLOOKUP(A797,NotghiID!A:A,1,FALSE)),1,0)</f>
        <v>0</v>
      </c>
    </row>
    <row r="798" spans="1:17" ht="14.25" hidden="1"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1025</v>
      </c>
      <c r="K798" s="187" t="s">
        <v>264</v>
      </c>
      <c r="L798" s="195"/>
      <c r="M798" s="195"/>
      <c r="N798" s="195"/>
      <c r="O798" s="199"/>
      <c r="P798" s="188"/>
      <c r="Q798" s="174">
        <f>IF(ISNUMBER(VLOOKUP(A798,NotghiID!A:A,1,FALSE)),1,0)</f>
        <v>0</v>
      </c>
    </row>
    <row r="799" spans="1:17" ht="14.25" hidden="1"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1025</v>
      </c>
      <c r="K799" s="187" t="s">
        <v>264</v>
      </c>
      <c r="L799" s="195"/>
      <c r="M799" s="195"/>
      <c r="N799" s="195"/>
      <c r="O799" s="199"/>
      <c r="P799" s="188"/>
      <c r="Q799" s="174">
        <f>IF(ISNUMBER(VLOOKUP(A799,NotghiID!A:A,1,FALSE)),1,0)</f>
        <v>0</v>
      </c>
    </row>
    <row r="800" spans="1:17" ht="14.25" hidden="1"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1025</v>
      </c>
      <c r="K800" s="187" t="s">
        <v>264</v>
      </c>
      <c r="L800" s="195"/>
      <c r="M800" s="195"/>
      <c r="N800" s="195"/>
      <c r="O800" s="199"/>
      <c r="P800" s="188"/>
      <c r="Q800" s="174">
        <f>IF(ISNUMBER(VLOOKUP(A800,NotghiID!A:A,1,FALSE)),1,0)</f>
        <v>0</v>
      </c>
    </row>
    <row r="801" spans="1:17" ht="14.25" hidden="1"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1025</v>
      </c>
      <c r="K801" s="187" t="s">
        <v>264</v>
      </c>
      <c r="L801" s="195"/>
      <c r="M801" s="195"/>
      <c r="N801" s="195"/>
      <c r="O801" s="199"/>
      <c r="P801" s="188"/>
      <c r="Q801" s="174">
        <f>IF(ISNUMBER(VLOOKUP(A801,NotghiID!A:A,1,FALSE)),1,0)</f>
        <v>0</v>
      </c>
    </row>
    <row r="802" spans="1:17" ht="14.25" hidden="1"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1025</v>
      </c>
      <c r="K802" s="187" t="s">
        <v>264</v>
      </c>
      <c r="L802" s="195"/>
      <c r="M802" s="195"/>
      <c r="N802" s="195"/>
      <c r="O802" s="199"/>
      <c r="P802" s="188"/>
      <c r="Q802" s="174">
        <f>IF(ISNUMBER(VLOOKUP(A802,NotghiID!A:A,1,FALSE)),1,0)</f>
        <v>0</v>
      </c>
    </row>
    <row r="803" spans="1:17" ht="14.25" hidden="1"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1025</v>
      </c>
      <c r="K803" s="187" t="s">
        <v>264</v>
      </c>
      <c r="L803" s="195"/>
      <c r="M803" s="195"/>
      <c r="N803" s="195"/>
      <c r="O803" s="199"/>
      <c r="P803" s="188"/>
      <c r="Q803" s="174">
        <f>IF(ISNUMBER(VLOOKUP(A803,NotghiID!A:A,1,FALSE)),1,0)</f>
        <v>0</v>
      </c>
    </row>
    <row r="804" spans="1:17" ht="14.25" hidden="1"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1025</v>
      </c>
      <c r="K804" s="187" t="s">
        <v>264</v>
      </c>
      <c r="L804" s="195"/>
      <c r="M804" s="195"/>
      <c r="N804" s="195"/>
      <c r="O804" s="199"/>
      <c r="P804" s="188"/>
      <c r="Q804" s="174">
        <f>IF(ISNUMBER(VLOOKUP(A804,NotghiID!A:A,1,FALSE)),1,0)</f>
        <v>0</v>
      </c>
    </row>
    <row r="805" spans="1:17" ht="14.25" hidden="1"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1025</v>
      </c>
      <c r="K805" s="187" t="s">
        <v>264</v>
      </c>
      <c r="L805" s="195"/>
      <c r="M805" s="195"/>
      <c r="N805" s="195"/>
      <c r="O805" s="199"/>
      <c r="P805" s="188"/>
      <c r="Q805" s="174">
        <f>IF(ISNUMBER(VLOOKUP(A805,NotghiID!A:A,1,FALSE)),1,0)</f>
        <v>0</v>
      </c>
    </row>
    <row r="806" spans="1:17" ht="14.25" hidden="1"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1025</v>
      </c>
      <c r="K806" s="187" t="s">
        <v>264</v>
      </c>
      <c r="L806" s="195"/>
      <c r="M806" s="195"/>
      <c r="N806" s="195"/>
      <c r="O806" s="199"/>
      <c r="P806" s="188"/>
      <c r="Q806" s="174">
        <f>IF(ISNUMBER(VLOOKUP(A806,NotghiID!A:A,1,FALSE)),1,0)</f>
        <v>0</v>
      </c>
    </row>
    <row r="807" spans="1:17" ht="14.25" hidden="1"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1025</v>
      </c>
      <c r="K807" s="187" t="s">
        <v>264</v>
      </c>
      <c r="L807" s="195"/>
      <c r="M807" s="195"/>
      <c r="N807" s="195"/>
      <c r="O807" s="199"/>
      <c r="P807" s="188"/>
      <c r="Q807" s="174">
        <f>IF(ISNUMBER(VLOOKUP(A807,NotghiID!A:A,1,FALSE)),1,0)</f>
        <v>0</v>
      </c>
    </row>
    <row r="808" spans="1:17" ht="14.25" hidden="1"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1025</v>
      </c>
      <c r="K808" s="187" t="s">
        <v>264</v>
      </c>
      <c r="L808" s="195"/>
      <c r="M808" s="195"/>
      <c r="N808" s="195"/>
      <c r="O808" s="199"/>
      <c r="P808" s="188"/>
      <c r="Q808" s="174">
        <f>IF(ISNUMBER(VLOOKUP(A808,NotghiID!A:A,1,FALSE)),1,0)</f>
        <v>0</v>
      </c>
    </row>
    <row r="809" spans="1:17" ht="14.25" hidden="1"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1025</v>
      </c>
      <c r="K809" s="187" t="s">
        <v>264</v>
      </c>
      <c r="L809" s="195"/>
      <c r="M809" s="195"/>
      <c r="N809" s="195"/>
      <c r="O809" s="199"/>
      <c r="P809" s="188"/>
      <c r="Q809" s="174">
        <f>IF(ISNUMBER(VLOOKUP(A809,NotghiID!A:A,1,FALSE)),1,0)</f>
        <v>0</v>
      </c>
    </row>
    <row r="810" spans="1:17" ht="14.25" hidden="1"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1025</v>
      </c>
      <c r="K810" s="187" t="s">
        <v>264</v>
      </c>
      <c r="L810" s="195"/>
      <c r="M810" s="195"/>
      <c r="N810" s="195"/>
      <c r="O810" s="199"/>
      <c r="P810" s="188"/>
      <c r="Q810" s="174">
        <f>IF(ISNUMBER(VLOOKUP(A810,NotghiID!A:A,1,FALSE)),1,0)</f>
        <v>0</v>
      </c>
    </row>
    <row r="811" spans="1:17" ht="14.25" hidden="1"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1025</v>
      </c>
      <c r="K811" s="187" t="s">
        <v>264</v>
      </c>
      <c r="L811" s="195"/>
      <c r="M811" s="195"/>
      <c r="N811" s="195"/>
      <c r="O811" s="199"/>
      <c r="P811" s="188"/>
      <c r="Q811" s="174">
        <f>IF(ISNUMBER(VLOOKUP(A811,NotghiID!A:A,1,FALSE)),1,0)</f>
        <v>0</v>
      </c>
    </row>
    <row r="812" spans="1:17" ht="14.25" hidden="1"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1025</v>
      </c>
      <c r="K812" s="187" t="s">
        <v>264</v>
      </c>
      <c r="L812" s="195"/>
      <c r="M812" s="195"/>
      <c r="N812" s="195"/>
      <c r="O812" s="199"/>
      <c r="P812" s="188"/>
      <c r="Q812" s="174">
        <f>IF(ISNUMBER(VLOOKUP(A812,NotghiID!A:A,1,FALSE)),1,0)</f>
        <v>0</v>
      </c>
    </row>
    <row r="813" spans="1:17" ht="14.25" hidden="1"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1025</v>
      </c>
      <c r="K813" s="187" t="s">
        <v>264</v>
      </c>
      <c r="L813" s="195"/>
      <c r="M813" s="195"/>
      <c r="N813" s="195"/>
      <c r="O813" s="199"/>
      <c r="P813" s="188"/>
      <c r="Q813" s="174">
        <f>IF(ISNUMBER(VLOOKUP(A813,NotghiID!A:A,1,FALSE)),1,0)</f>
        <v>0</v>
      </c>
    </row>
    <row r="814" spans="1:17" ht="14.25" hidden="1"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1025</v>
      </c>
      <c r="K814" s="187" t="s">
        <v>264</v>
      </c>
      <c r="L814" s="195"/>
      <c r="M814" s="195"/>
      <c r="N814" s="195"/>
      <c r="O814" s="199"/>
      <c r="P814" s="188"/>
      <c r="Q814" s="174">
        <f>IF(ISNUMBER(VLOOKUP(A814,NotghiID!A:A,1,FALSE)),1,0)</f>
        <v>0</v>
      </c>
    </row>
    <row r="815" spans="1:17" ht="14.25" hidden="1"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1025</v>
      </c>
      <c r="K815" s="187" t="s">
        <v>264</v>
      </c>
      <c r="L815" s="195"/>
      <c r="M815" s="195"/>
      <c r="N815" s="195"/>
      <c r="O815" s="199"/>
      <c r="P815" s="188"/>
      <c r="Q815" s="174">
        <f>IF(ISNUMBER(VLOOKUP(A815,NotghiID!A:A,1,FALSE)),1,0)</f>
        <v>0</v>
      </c>
    </row>
    <row r="816" spans="1:17" ht="14.25" hidden="1"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1025</v>
      </c>
      <c r="K816" s="187" t="s">
        <v>264</v>
      </c>
      <c r="L816" s="195"/>
      <c r="M816" s="195"/>
      <c r="N816" s="195"/>
      <c r="O816" s="199"/>
      <c r="P816" s="188"/>
      <c r="Q816" s="174">
        <f>IF(ISNUMBER(VLOOKUP(A816,NotghiID!A:A,1,FALSE)),1,0)</f>
        <v>0</v>
      </c>
    </row>
    <row r="817" spans="1:17" ht="14.25" hidden="1"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1025</v>
      </c>
      <c r="K817" s="187" t="s">
        <v>264</v>
      </c>
      <c r="L817" s="195"/>
      <c r="M817" s="195"/>
      <c r="N817" s="195"/>
      <c r="O817" s="199"/>
      <c r="P817" s="188"/>
      <c r="Q817" s="174">
        <f>IF(ISNUMBER(VLOOKUP(A817,NotghiID!A:A,1,FALSE)),1,0)</f>
        <v>0</v>
      </c>
    </row>
    <row r="818" spans="1:17" ht="14.25" hidden="1"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1025</v>
      </c>
      <c r="K818" s="187" t="s">
        <v>264</v>
      </c>
      <c r="L818" s="195"/>
      <c r="M818" s="195"/>
      <c r="N818" s="195"/>
      <c r="O818" s="199"/>
      <c r="P818" s="188"/>
      <c r="Q818" s="174">
        <f>IF(ISNUMBER(VLOOKUP(A818,NotghiID!A:A,1,FALSE)),1,0)</f>
        <v>0</v>
      </c>
    </row>
    <row r="819" spans="1:17" ht="14.25" hidden="1"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1025</v>
      </c>
      <c r="K819" s="187" t="s">
        <v>264</v>
      </c>
      <c r="L819" s="195"/>
      <c r="M819" s="195"/>
      <c r="N819" s="195"/>
      <c r="O819" s="199"/>
      <c r="P819" s="188"/>
      <c r="Q819" s="174">
        <f>IF(ISNUMBER(VLOOKUP(A819,NotghiID!A:A,1,FALSE)),1,0)</f>
        <v>0</v>
      </c>
    </row>
    <row r="820" spans="1:17" ht="14.25" hidden="1"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1025</v>
      </c>
      <c r="K820" s="187" t="s">
        <v>264</v>
      </c>
      <c r="L820" s="195"/>
      <c r="M820" s="195"/>
      <c r="N820" s="195"/>
      <c r="O820" s="199"/>
      <c r="P820" s="188"/>
      <c r="Q820" s="174">
        <f>IF(ISNUMBER(VLOOKUP(A820,NotghiID!A:A,1,FALSE)),1,0)</f>
        <v>0</v>
      </c>
    </row>
    <row r="821" spans="1:17" ht="14.25" hidden="1"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1025</v>
      </c>
      <c r="K821" s="187" t="s">
        <v>264</v>
      </c>
      <c r="L821" s="195"/>
      <c r="M821" s="195"/>
      <c r="N821" s="195"/>
      <c r="O821" s="199"/>
      <c r="P821" s="188"/>
      <c r="Q821" s="174">
        <f>IF(ISNUMBER(VLOOKUP(A821,NotghiID!A:A,1,FALSE)),1,0)</f>
        <v>0</v>
      </c>
    </row>
    <row r="822" spans="1:17" ht="14.25" hidden="1"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1025</v>
      </c>
      <c r="K822" s="187" t="s">
        <v>264</v>
      </c>
      <c r="L822" s="195"/>
      <c r="M822" s="195"/>
      <c r="N822" s="195"/>
      <c r="O822" s="199"/>
      <c r="P822" s="188"/>
      <c r="Q822" s="174">
        <f>IF(ISNUMBER(VLOOKUP(A822,NotghiID!A:A,1,FALSE)),1,0)</f>
        <v>0</v>
      </c>
    </row>
    <row r="823" spans="1:17" ht="14.25" hidden="1"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1025</v>
      </c>
      <c r="K823" s="187" t="s">
        <v>264</v>
      </c>
      <c r="L823" s="195"/>
      <c r="M823" s="195"/>
      <c r="N823" s="195"/>
      <c r="O823" s="199"/>
      <c r="P823" s="188"/>
      <c r="Q823" s="174">
        <f>IF(ISNUMBER(VLOOKUP(A823,NotghiID!A:A,1,FALSE)),1,0)</f>
        <v>0</v>
      </c>
    </row>
    <row r="824" spans="1:17" ht="14.25" hidden="1"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1025</v>
      </c>
      <c r="K824" s="187" t="s">
        <v>264</v>
      </c>
      <c r="L824" s="195"/>
      <c r="M824" s="195"/>
      <c r="N824" s="195"/>
      <c r="O824" s="199"/>
      <c r="P824" s="188"/>
      <c r="Q824" s="174">
        <f>IF(ISNUMBER(VLOOKUP(A824,NotghiID!A:A,1,FALSE)),1,0)</f>
        <v>0</v>
      </c>
    </row>
    <row r="825" spans="1:17" ht="14.25" hidden="1"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1025</v>
      </c>
      <c r="K825" s="187" t="s">
        <v>264</v>
      </c>
      <c r="L825" s="195"/>
      <c r="M825" s="195"/>
      <c r="N825" s="195"/>
      <c r="O825" s="199"/>
      <c r="P825" s="188"/>
      <c r="Q825" s="174">
        <f>IF(ISNUMBER(VLOOKUP(A825,NotghiID!A:A,1,FALSE)),1,0)</f>
        <v>0</v>
      </c>
    </row>
    <row r="826" spans="1:17" ht="14.25" hidden="1"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1025</v>
      </c>
      <c r="K826" s="187" t="s">
        <v>264</v>
      </c>
      <c r="L826" s="195"/>
      <c r="M826" s="195"/>
      <c r="N826" s="195"/>
      <c r="O826" s="199"/>
      <c r="P826" s="188"/>
      <c r="Q826" s="174">
        <f>IF(ISNUMBER(VLOOKUP(A826,NotghiID!A:A,1,FALSE)),1,0)</f>
        <v>0</v>
      </c>
    </row>
    <row r="827" spans="1:17" ht="14.25" hidden="1"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1025</v>
      </c>
      <c r="K827" s="187" t="s">
        <v>264</v>
      </c>
      <c r="L827" s="195"/>
      <c r="M827" s="195"/>
      <c r="N827" s="195"/>
      <c r="O827" s="199"/>
      <c r="P827" s="188"/>
      <c r="Q827" s="174">
        <f>IF(ISNUMBER(VLOOKUP(A827,NotghiID!A:A,1,FALSE)),1,0)</f>
        <v>0</v>
      </c>
    </row>
    <row r="828" spans="1:17" ht="14.25" hidden="1"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1025</v>
      </c>
      <c r="K828" s="187" t="s">
        <v>264</v>
      </c>
      <c r="L828" s="195"/>
      <c r="M828" s="195"/>
      <c r="N828" s="195"/>
      <c r="O828" s="199"/>
      <c r="P828" s="188"/>
      <c r="Q828" s="174">
        <f>IF(ISNUMBER(VLOOKUP(A828,NotghiID!A:A,1,FALSE)),1,0)</f>
        <v>0</v>
      </c>
    </row>
    <row r="829" spans="1:17" ht="14.25" hidden="1"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1025</v>
      </c>
      <c r="K829" s="187" t="s">
        <v>264</v>
      </c>
      <c r="L829" s="195"/>
      <c r="M829" s="195"/>
      <c r="N829" s="195"/>
      <c r="O829" s="199"/>
      <c r="P829" s="188"/>
      <c r="Q829" s="174">
        <f>IF(ISNUMBER(VLOOKUP(A829,NotghiID!A:A,1,FALSE)),1,0)</f>
        <v>0</v>
      </c>
    </row>
    <row r="830" spans="1:17" ht="14.25" hidden="1"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1025</v>
      </c>
      <c r="K830" s="187" t="s">
        <v>264</v>
      </c>
      <c r="L830" s="195"/>
      <c r="M830" s="195"/>
      <c r="N830" s="195"/>
      <c r="O830" s="199"/>
      <c r="P830" s="188"/>
      <c r="Q830" s="174">
        <f>IF(ISNUMBER(VLOOKUP(A830,NotghiID!A:A,1,FALSE)),1,0)</f>
        <v>0</v>
      </c>
    </row>
    <row r="831" spans="1:17" ht="14.25" hidden="1"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1025</v>
      </c>
      <c r="K831" s="187" t="s">
        <v>264</v>
      </c>
      <c r="L831" s="195"/>
      <c r="M831" s="195"/>
      <c r="N831" s="195"/>
      <c r="O831" s="199"/>
      <c r="P831" s="188"/>
      <c r="Q831" s="174">
        <f>IF(ISNUMBER(VLOOKUP(A831,NotghiID!A:A,1,FALSE)),1,0)</f>
        <v>0</v>
      </c>
    </row>
    <row r="832" spans="1:17" ht="14.25" hidden="1"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1025</v>
      </c>
      <c r="K832" s="187" t="s">
        <v>264</v>
      </c>
      <c r="L832" s="195"/>
      <c r="M832" s="195"/>
      <c r="N832" s="195"/>
      <c r="O832" s="199"/>
      <c r="P832" s="188"/>
      <c r="Q832" s="174">
        <f>IF(ISNUMBER(VLOOKUP(A832,NotghiID!A:A,1,FALSE)),1,0)</f>
        <v>0</v>
      </c>
    </row>
    <row r="833" spans="1:17" ht="14.25" hidden="1"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1025</v>
      </c>
      <c r="K833" s="187" t="s">
        <v>264</v>
      </c>
      <c r="L833" s="195"/>
      <c r="M833" s="195"/>
      <c r="N833" s="195"/>
      <c r="O833" s="199"/>
      <c r="P833" s="188"/>
      <c r="Q833" s="174">
        <f>IF(ISNUMBER(VLOOKUP(A833,NotghiID!A:A,1,FALSE)),1,0)</f>
        <v>0</v>
      </c>
    </row>
    <row r="834" spans="1:17" ht="14.25" hidden="1"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1025</v>
      </c>
      <c r="K834" s="187" t="s">
        <v>264</v>
      </c>
      <c r="L834" s="195"/>
      <c r="M834" s="195"/>
      <c r="N834" s="195"/>
      <c r="O834" s="199"/>
      <c r="P834" s="188"/>
      <c r="Q834" s="174">
        <f>IF(ISNUMBER(VLOOKUP(A834,NotghiID!A:A,1,FALSE)),1,0)</f>
        <v>0</v>
      </c>
    </row>
    <row r="835" spans="1:17" ht="14.25" hidden="1"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1025</v>
      </c>
      <c r="K835" s="187" t="s">
        <v>264</v>
      </c>
      <c r="L835" s="195"/>
      <c r="M835" s="195"/>
      <c r="N835" s="195"/>
      <c r="O835" s="199"/>
      <c r="P835" s="188"/>
      <c r="Q835" s="174">
        <f>IF(ISNUMBER(VLOOKUP(A835,NotghiID!A:A,1,FALSE)),1,0)</f>
        <v>0</v>
      </c>
    </row>
    <row r="836" spans="1:17" ht="14.25" hidden="1"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1025</v>
      </c>
      <c r="K836" s="187" t="s">
        <v>264</v>
      </c>
      <c r="L836" s="195"/>
      <c r="M836" s="195"/>
      <c r="N836" s="195"/>
      <c r="O836" s="199"/>
      <c r="P836" s="188"/>
      <c r="Q836" s="174">
        <f>IF(ISNUMBER(VLOOKUP(A836,NotghiID!A:A,1,FALSE)),1,0)</f>
        <v>0</v>
      </c>
    </row>
    <row r="837" spans="1:17" ht="14.25" hidden="1"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1025</v>
      </c>
      <c r="K837" s="187" t="s">
        <v>264</v>
      </c>
      <c r="L837" s="195"/>
      <c r="M837" s="195"/>
      <c r="N837" s="195"/>
      <c r="O837" s="199"/>
      <c r="P837" s="188"/>
      <c r="Q837" s="174">
        <f>IF(ISNUMBER(VLOOKUP(A837,NotghiID!A:A,1,FALSE)),1,0)</f>
        <v>0</v>
      </c>
    </row>
    <row r="838" spans="1:17" ht="14.25" hidden="1"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1025</v>
      </c>
      <c r="K838" s="187" t="s">
        <v>264</v>
      </c>
      <c r="L838" s="195"/>
      <c r="M838" s="195"/>
      <c r="N838" s="195"/>
      <c r="O838" s="199"/>
      <c r="P838" s="188"/>
      <c r="Q838" s="174">
        <f>IF(ISNUMBER(VLOOKUP(A838,NotghiID!A:A,1,FALSE)),1,0)</f>
        <v>0</v>
      </c>
    </row>
    <row r="839" spans="1:17" ht="14.25" hidden="1"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1025</v>
      </c>
      <c r="K839" s="187" t="s">
        <v>264</v>
      </c>
      <c r="L839" s="195"/>
      <c r="M839" s="195"/>
      <c r="N839" s="195"/>
      <c r="O839" s="199"/>
      <c r="P839" s="188"/>
      <c r="Q839" s="174">
        <f>IF(ISNUMBER(VLOOKUP(A839,NotghiID!A:A,1,FALSE)),1,0)</f>
        <v>0</v>
      </c>
    </row>
    <row r="840" spans="1:17" ht="14.25" hidden="1"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1025</v>
      </c>
      <c r="K840" s="187" t="s">
        <v>264</v>
      </c>
      <c r="L840" s="195"/>
      <c r="M840" s="195"/>
      <c r="N840" s="195"/>
      <c r="O840" s="199"/>
      <c r="P840" s="188"/>
      <c r="Q840" s="174">
        <f>IF(ISNUMBER(VLOOKUP(A840,NotghiID!A:A,1,FALSE)),1,0)</f>
        <v>0</v>
      </c>
    </row>
    <row r="841" spans="1:17" ht="14.25" hidden="1"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1025</v>
      </c>
      <c r="K841" s="187" t="s">
        <v>264</v>
      </c>
      <c r="L841" s="195"/>
      <c r="M841" s="195"/>
      <c r="N841" s="195"/>
      <c r="O841" s="199"/>
      <c r="P841" s="188"/>
      <c r="Q841" s="174">
        <f>IF(ISNUMBER(VLOOKUP(A841,NotghiID!A:A,1,FALSE)),1,0)</f>
        <v>0</v>
      </c>
    </row>
    <row r="842" spans="1:17" ht="14.25" hidden="1"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1025</v>
      </c>
      <c r="K842" s="187" t="s">
        <v>264</v>
      </c>
      <c r="L842" s="195"/>
      <c r="M842" s="195"/>
      <c r="N842" s="195"/>
      <c r="O842" s="199"/>
      <c r="P842" s="188"/>
      <c r="Q842" s="174">
        <f>IF(ISNUMBER(VLOOKUP(A842,NotghiID!A:A,1,FALSE)),1,0)</f>
        <v>0</v>
      </c>
    </row>
    <row r="843" spans="1:17" ht="14.25" hidden="1"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1025</v>
      </c>
      <c r="K843" s="187" t="s">
        <v>264</v>
      </c>
      <c r="L843" s="195"/>
      <c r="M843" s="195"/>
      <c r="N843" s="195"/>
      <c r="O843" s="199"/>
      <c r="P843" s="188"/>
      <c r="Q843" s="174">
        <f>IF(ISNUMBER(VLOOKUP(A843,NotghiID!A:A,1,FALSE)),1,0)</f>
        <v>0</v>
      </c>
    </row>
    <row r="844" spans="1:17" ht="14.25" hidden="1"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1025</v>
      </c>
      <c r="K844" s="187" t="s">
        <v>264</v>
      </c>
      <c r="L844" s="195"/>
      <c r="M844" s="195"/>
      <c r="N844" s="195"/>
      <c r="O844" s="199"/>
      <c r="P844" s="188"/>
      <c r="Q844" s="174">
        <f>IF(ISNUMBER(VLOOKUP(A844,NotghiID!A:A,1,FALSE)),1,0)</f>
        <v>0</v>
      </c>
    </row>
    <row r="845" spans="1:17" ht="14.25" hidden="1"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1025</v>
      </c>
      <c r="K845" s="187" t="s">
        <v>264</v>
      </c>
      <c r="L845" s="195"/>
      <c r="M845" s="195"/>
      <c r="N845" s="195"/>
      <c r="O845" s="199"/>
      <c r="P845" s="188"/>
      <c r="Q845" s="174">
        <f>IF(ISNUMBER(VLOOKUP(A845,NotghiID!A:A,1,FALSE)),1,0)</f>
        <v>0</v>
      </c>
    </row>
    <row r="846" spans="1:17" ht="14.25" hidden="1"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1025</v>
      </c>
      <c r="K846" s="187" t="s">
        <v>264</v>
      </c>
      <c r="L846" s="195"/>
      <c r="M846" s="195"/>
      <c r="N846" s="195"/>
      <c r="O846" s="199"/>
      <c r="P846" s="188"/>
      <c r="Q846" s="174">
        <f>IF(ISNUMBER(VLOOKUP(A846,NotghiID!A:A,1,FALSE)),1,0)</f>
        <v>0</v>
      </c>
    </row>
    <row r="847" spans="1:17" ht="14.25" hidden="1"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1025</v>
      </c>
      <c r="K847" s="187" t="s">
        <v>264</v>
      </c>
      <c r="L847" s="195"/>
      <c r="M847" s="195"/>
      <c r="N847" s="195"/>
      <c r="O847" s="199"/>
      <c r="P847" s="188"/>
      <c r="Q847" s="174">
        <f>IF(ISNUMBER(VLOOKUP(A847,NotghiID!A:A,1,FALSE)),1,0)</f>
        <v>0</v>
      </c>
    </row>
    <row r="848" spans="1:17" ht="14.25" hidden="1"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1025</v>
      </c>
      <c r="K848" s="187" t="s">
        <v>264</v>
      </c>
      <c r="L848" s="195"/>
      <c r="M848" s="195"/>
      <c r="N848" s="195"/>
      <c r="O848" s="199"/>
      <c r="P848" s="188"/>
      <c r="Q848" s="174">
        <f>IF(ISNUMBER(VLOOKUP(A848,NotghiID!A:A,1,FALSE)),1,0)</f>
        <v>0</v>
      </c>
    </row>
    <row r="849" spans="1:17" ht="14.25" hidden="1"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1025</v>
      </c>
      <c r="K849" s="187" t="s">
        <v>264</v>
      </c>
      <c r="L849" s="195"/>
      <c r="M849" s="195"/>
      <c r="N849" s="195"/>
      <c r="O849" s="199"/>
      <c r="P849" s="188"/>
      <c r="Q849" s="174">
        <f>IF(ISNUMBER(VLOOKUP(A849,NotghiID!A:A,1,FALSE)),1,0)</f>
        <v>0</v>
      </c>
    </row>
    <row r="850" spans="1:17" ht="14.25" hidden="1"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1025</v>
      </c>
      <c r="K850" s="187" t="s">
        <v>264</v>
      </c>
      <c r="L850" s="195"/>
      <c r="M850" s="195"/>
      <c r="N850" s="195"/>
      <c r="O850" s="199"/>
      <c r="P850" s="188"/>
      <c r="Q850" s="174">
        <f>IF(ISNUMBER(VLOOKUP(A850,NotghiID!A:A,1,FALSE)),1,0)</f>
        <v>0</v>
      </c>
    </row>
    <row r="851" spans="1:17" ht="14.25" hidden="1"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1025</v>
      </c>
      <c r="K851" s="187" t="s">
        <v>264</v>
      </c>
      <c r="L851" s="195"/>
      <c r="M851" s="195"/>
      <c r="N851" s="195"/>
      <c r="O851" s="199"/>
      <c r="P851" s="188"/>
      <c r="Q851" s="174">
        <f>IF(ISNUMBER(VLOOKUP(A851,NotghiID!A:A,1,FALSE)),1,0)</f>
        <v>0</v>
      </c>
    </row>
    <row r="852" spans="1:17" ht="14.25" hidden="1"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1025</v>
      </c>
      <c r="K852" s="187" t="s">
        <v>264</v>
      </c>
      <c r="L852" s="195"/>
      <c r="M852" s="195"/>
      <c r="N852" s="195"/>
      <c r="O852" s="199"/>
      <c r="P852" s="188"/>
      <c r="Q852" s="174">
        <f>IF(ISNUMBER(VLOOKUP(A852,NotghiID!A:A,1,FALSE)),1,0)</f>
        <v>0</v>
      </c>
    </row>
    <row r="853" spans="1:17" ht="14.25" hidden="1"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1025</v>
      </c>
      <c r="K853" s="187" t="s">
        <v>264</v>
      </c>
      <c r="L853" s="195"/>
      <c r="M853" s="195"/>
      <c r="N853" s="195"/>
      <c r="O853" s="199"/>
      <c r="P853" s="188"/>
      <c r="Q853" s="174">
        <f>IF(ISNUMBER(VLOOKUP(A853,NotghiID!A:A,1,FALSE)),1,0)</f>
        <v>0</v>
      </c>
    </row>
    <row r="854" spans="1:17" ht="14.25" hidden="1"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1025</v>
      </c>
      <c r="K854" s="187" t="s">
        <v>264</v>
      </c>
      <c r="L854" s="195"/>
      <c r="M854" s="195"/>
      <c r="N854" s="195"/>
      <c r="O854" s="199"/>
      <c r="P854" s="188"/>
      <c r="Q854" s="174">
        <f>IF(ISNUMBER(VLOOKUP(A854,NotghiID!A:A,1,FALSE)),1,0)</f>
        <v>0</v>
      </c>
    </row>
    <row r="855" spans="1:17" ht="14.25" hidden="1"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1025</v>
      </c>
      <c r="K855" s="187" t="s">
        <v>264</v>
      </c>
      <c r="L855" s="195"/>
      <c r="M855" s="195"/>
      <c r="N855" s="195"/>
      <c r="O855" s="199"/>
      <c r="P855" s="188"/>
      <c r="Q855" s="174">
        <f>IF(ISNUMBER(VLOOKUP(A855,NotghiID!A:A,1,FALSE)),1,0)</f>
        <v>0</v>
      </c>
    </row>
    <row r="856" spans="1:17" ht="14.25" hidden="1"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1025</v>
      </c>
      <c r="K856" s="187" t="s">
        <v>264</v>
      </c>
      <c r="L856" s="195"/>
      <c r="M856" s="195"/>
      <c r="N856" s="195"/>
      <c r="O856" s="199"/>
      <c r="P856" s="188"/>
      <c r="Q856" s="174">
        <f>IF(ISNUMBER(VLOOKUP(A856,NotghiID!A:A,1,FALSE)),1,0)</f>
        <v>0</v>
      </c>
    </row>
    <row r="857" spans="1:17" ht="14.25" hidden="1"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1025</v>
      </c>
      <c r="K857" s="187" t="s">
        <v>264</v>
      </c>
      <c r="L857" s="195"/>
      <c r="M857" s="195"/>
      <c r="N857" s="195"/>
      <c r="O857" s="199"/>
      <c r="P857" s="188"/>
      <c r="Q857" s="174">
        <f>IF(ISNUMBER(VLOOKUP(A857,NotghiID!A:A,1,FALSE)),1,0)</f>
        <v>0</v>
      </c>
    </row>
    <row r="858" spans="1:17" ht="14.25" hidden="1"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1025</v>
      </c>
      <c r="K858" s="187" t="s">
        <v>264</v>
      </c>
      <c r="L858" s="195"/>
      <c r="M858" s="195"/>
      <c r="N858" s="195"/>
      <c r="O858" s="199"/>
      <c r="P858" s="188"/>
      <c r="Q858" s="174">
        <f>IF(ISNUMBER(VLOOKUP(A858,NotghiID!A:A,1,FALSE)),1,0)</f>
        <v>0</v>
      </c>
    </row>
    <row r="859" spans="1:17" ht="14.25" hidden="1"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1025</v>
      </c>
      <c r="K859" s="187" t="s">
        <v>264</v>
      </c>
      <c r="L859" s="195"/>
      <c r="M859" s="195"/>
      <c r="N859" s="195"/>
      <c r="O859" s="199"/>
      <c r="P859" s="188"/>
      <c r="Q859" s="174">
        <f>IF(ISNUMBER(VLOOKUP(A859,NotghiID!A:A,1,FALSE)),1,0)</f>
        <v>0</v>
      </c>
    </row>
    <row r="860" spans="1:17" ht="14.25" hidden="1"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1025</v>
      </c>
      <c r="K860" s="187" t="s">
        <v>264</v>
      </c>
      <c r="L860" s="195"/>
      <c r="M860" s="195"/>
      <c r="N860" s="195"/>
      <c r="O860" s="199"/>
      <c r="P860" s="188"/>
      <c r="Q860" s="174">
        <f>IF(ISNUMBER(VLOOKUP(A860,NotghiID!A:A,1,FALSE)),1,0)</f>
        <v>0</v>
      </c>
    </row>
    <row r="861" spans="1:17" ht="14.25" hidden="1"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1025</v>
      </c>
      <c r="K861" s="187" t="s">
        <v>264</v>
      </c>
      <c r="L861" s="195"/>
      <c r="M861" s="195"/>
      <c r="N861" s="195"/>
      <c r="O861" s="199"/>
      <c r="P861" s="188"/>
      <c r="Q861" s="174">
        <f>IF(ISNUMBER(VLOOKUP(A861,NotghiID!A:A,1,FALSE)),1,0)</f>
        <v>0</v>
      </c>
    </row>
    <row r="862" spans="1:17" ht="14.25" hidden="1"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1025</v>
      </c>
      <c r="K862" s="187" t="s">
        <v>264</v>
      </c>
      <c r="L862" s="195"/>
      <c r="M862" s="195"/>
      <c r="N862" s="195"/>
      <c r="O862" s="199"/>
      <c r="P862" s="188"/>
      <c r="Q862" s="174">
        <f>IF(ISNUMBER(VLOOKUP(A862,NotghiID!A:A,1,FALSE)),1,0)</f>
        <v>0</v>
      </c>
    </row>
    <row r="863" spans="1:17" ht="14.25" hidden="1"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1025</v>
      </c>
      <c r="K863" s="187" t="s">
        <v>264</v>
      </c>
      <c r="L863" s="195"/>
      <c r="M863" s="195"/>
      <c r="N863" s="195"/>
      <c r="O863" s="199"/>
      <c r="P863" s="188"/>
      <c r="Q863" s="174">
        <f>IF(ISNUMBER(VLOOKUP(A863,NotghiID!A:A,1,FALSE)),1,0)</f>
        <v>0</v>
      </c>
    </row>
    <row r="864" spans="1:17" ht="14.25" hidden="1"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1025</v>
      </c>
      <c r="K864" s="187" t="s">
        <v>264</v>
      </c>
      <c r="L864" s="195"/>
      <c r="M864" s="195"/>
      <c r="N864" s="195"/>
      <c r="O864" s="199"/>
      <c r="P864" s="188"/>
      <c r="Q864" s="174">
        <f>IF(ISNUMBER(VLOOKUP(A864,NotghiID!A:A,1,FALSE)),1,0)</f>
        <v>0</v>
      </c>
    </row>
    <row r="865" spans="1:17" ht="14.25" hidden="1"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1025</v>
      </c>
      <c r="K865" s="187" t="s">
        <v>264</v>
      </c>
      <c r="L865" s="195"/>
      <c r="M865" s="195"/>
      <c r="N865" s="195"/>
      <c r="O865" s="199"/>
      <c r="P865" s="188"/>
      <c r="Q865" s="174">
        <f>IF(ISNUMBER(VLOOKUP(A865,NotghiID!A:A,1,FALSE)),1,0)</f>
        <v>0</v>
      </c>
    </row>
    <row r="866" spans="1:17" ht="14.25" hidden="1"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1025</v>
      </c>
      <c r="K866" s="187" t="s">
        <v>264</v>
      </c>
      <c r="L866" s="195"/>
      <c r="M866" s="195"/>
      <c r="N866" s="195"/>
      <c r="O866" s="199"/>
      <c r="P866" s="188"/>
      <c r="Q866" s="174">
        <f>IF(ISNUMBER(VLOOKUP(A866,NotghiID!A:A,1,FALSE)),1,0)</f>
        <v>0</v>
      </c>
    </row>
    <row r="867" spans="1:17" ht="14.25" hidden="1"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1025</v>
      </c>
      <c r="K867" s="187" t="s">
        <v>264</v>
      </c>
      <c r="L867" s="195"/>
      <c r="M867" s="195"/>
      <c r="N867" s="195"/>
      <c r="O867" s="199"/>
      <c r="P867" s="188"/>
      <c r="Q867" s="174">
        <f>IF(ISNUMBER(VLOOKUP(A867,NotghiID!A:A,1,FALSE)),1,0)</f>
        <v>0</v>
      </c>
    </row>
    <row r="868" spans="1:17" ht="14.25" hidden="1"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1025</v>
      </c>
      <c r="K868" s="187" t="s">
        <v>264</v>
      </c>
      <c r="L868" s="195"/>
      <c r="M868" s="195"/>
      <c r="N868" s="195"/>
      <c r="O868" s="199"/>
      <c r="P868" s="188"/>
      <c r="Q868" s="174">
        <f>IF(ISNUMBER(VLOOKUP(A868,NotghiID!A:A,1,FALSE)),1,0)</f>
        <v>0</v>
      </c>
    </row>
    <row r="869" spans="1:17" ht="14.25" hidden="1"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1025</v>
      </c>
      <c r="K869" s="187" t="s">
        <v>264</v>
      </c>
      <c r="L869" s="195"/>
      <c r="M869" s="195"/>
      <c r="N869" s="195"/>
      <c r="O869" s="199"/>
      <c r="P869" s="188"/>
      <c r="Q869" s="174">
        <f>IF(ISNUMBER(VLOOKUP(A869,NotghiID!A:A,1,FALSE)),1,0)</f>
        <v>0</v>
      </c>
    </row>
    <row r="870" spans="1:17" ht="14.25" hidden="1"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1025</v>
      </c>
      <c r="K870" s="187" t="s">
        <v>264</v>
      </c>
      <c r="L870" s="195"/>
      <c r="M870" s="195"/>
      <c r="N870" s="195"/>
      <c r="O870" s="199"/>
      <c r="P870" s="188"/>
      <c r="Q870" s="174">
        <f>IF(ISNUMBER(VLOOKUP(A870,NotghiID!A:A,1,FALSE)),1,0)</f>
        <v>0</v>
      </c>
    </row>
    <row r="871" spans="1:17" ht="14.25" hidden="1"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1025</v>
      </c>
      <c r="K871" s="187" t="s">
        <v>264</v>
      </c>
      <c r="L871" s="195"/>
      <c r="M871" s="195"/>
      <c r="N871" s="195"/>
      <c r="O871" s="199"/>
      <c r="P871" s="188"/>
      <c r="Q871" s="174">
        <f>IF(ISNUMBER(VLOOKUP(A871,NotghiID!A:A,1,FALSE)),1,0)</f>
        <v>0</v>
      </c>
    </row>
    <row r="872" spans="1:17" ht="14.25" hidden="1"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1025</v>
      </c>
      <c r="K872" s="187" t="s">
        <v>264</v>
      </c>
      <c r="L872" s="195"/>
      <c r="M872" s="195"/>
      <c r="N872" s="195"/>
      <c r="O872" s="199"/>
      <c r="P872" s="188"/>
      <c r="Q872" s="174">
        <f>IF(ISNUMBER(VLOOKUP(A872,NotghiID!A:A,1,FALSE)),1,0)</f>
        <v>0</v>
      </c>
    </row>
    <row r="873" spans="1:17" ht="14.25" hidden="1"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1025</v>
      </c>
      <c r="K873" s="187" t="s">
        <v>264</v>
      </c>
      <c r="L873" s="195"/>
      <c r="M873" s="195"/>
      <c r="N873" s="195"/>
      <c r="O873" s="199"/>
      <c r="P873" s="188"/>
      <c r="Q873" s="174">
        <f>IF(ISNUMBER(VLOOKUP(A873,NotghiID!A:A,1,FALSE)),1,0)</f>
        <v>0</v>
      </c>
    </row>
    <row r="874" spans="1:17" ht="14.25" hidden="1"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1025</v>
      </c>
      <c r="K874" s="187" t="s">
        <v>264</v>
      </c>
      <c r="L874" s="195"/>
      <c r="M874" s="195"/>
      <c r="N874" s="195"/>
      <c r="O874" s="199"/>
      <c r="P874" s="188"/>
      <c r="Q874" s="174">
        <f>IF(ISNUMBER(VLOOKUP(A874,NotghiID!A:A,1,FALSE)),1,0)</f>
        <v>0</v>
      </c>
    </row>
    <row r="875" spans="1:17" ht="14.25" hidden="1"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1025</v>
      </c>
      <c r="K875" s="187" t="s">
        <v>264</v>
      </c>
      <c r="L875" s="195"/>
      <c r="M875" s="195"/>
      <c r="N875" s="195"/>
      <c r="O875" s="199"/>
      <c r="P875" s="188"/>
      <c r="Q875" s="174">
        <f>IF(ISNUMBER(VLOOKUP(A875,NotghiID!A:A,1,FALSE)),1,0)</f>
        <v>0</v>
      </c>
    </row>
    <row r="876" spans="1:17" ht="14.25" hidden="1"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1025</v>
      </c>
      <c r="K876" s="187" t="s">
        <v>264</v>
      </c>
      <c r="L876" s="195"/>
      <c r="M876" s="195"/>
      <c r="N876" s="195"/>
      <c r="O876" s="199"/>
      <c r="P876" s="188"/>
      <c r="Q876" s="174">
        <f>IF(ISNUMBER(VLOOKUP(A876,NotghiID!A:A,1,FALSE)),1,0)</f>
        <v>0</v>
      </c>
    </row>
    <row r="877" spans="1:17" ht="14.25" hidden="1"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1025</v>
      </c>
      <c r="K877" s="187" t="s">
        <v>264</v>
      </c>
      <c r="L877" s="195"/>
      <c r="M877" s="195"/>
      <c r="N877" s="195"/>
      <c r="O877" s="199"/>
      <c r="P877" s="188"/>
      <c r="Q877" s="174">
        <f>IF(ISNUMBER(VLOOKUP(A877,NotghiID!A:A,1,FALSE)),1,0)</f>
        <v>0</v>
      </c>
    </row>
    <row r="878" spans="1:17" ht="14.25" hidden="1"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1025</v>
      </c>
      <c r="K878" s="187" t="s">
        <v>264</v>
      </c>
      <c r="L878" s="195"/>
      <c r="M878" s="195"/>
      <c r="N878" s="195"/>
      <c r="O878" s="199"/>
      <c r="P878" s="188"/>
      <c r="Q878" s="174">
        <f>IF(ISNUMBER(VLOOKUP(A878,NotghiID!A:A,1,FALSE)),1,0)</f>
        <v>0</v>
      </c>
    </row>
    <row r="879" spans="1:17" ht="14.25" hidden="1"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1025</v>
      </c>
      <c r="K879" s="187" t="s">
        <v>264</v>
      </c>
      <c r="L879" s="195"/>
      <c r="M879" s="195"/>
      <c r="N879" s="195"/>
      <c r="O879" s="199"/>
      <c r="P879" s="188"/>
      <c r="Q879" s="174">
        <f>IF(ISNUMBER(VLOOKUP(A879,NotghiID!A:A,1,FALSE)),1,0)</f>
        <v>0</v>
      </c>
    </row>
    <row r="880" spans="1:17" ht="14.25" hidden="1"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1025</v>
      </c>
      <c r="K880" s="187" t="s">
        <v>264</v>
      </c>
      <c r="L880" s="195"/>
      <c r="M880" s="195"/>
      <c r="N880" s="195"/>
      <c r="O880" s="199"/>
      <c r="P880" s="188"/>
      <c r="Q880" s="174">
        <f>IF(ISNUMBER(VLOOKUP(A880,NotghiID!A:A,1,FALSE)),1,0)</f>
        <v>0</v>
      </c>
    </row>
    <row r="881" spans="1:17" ht="14.25" hidden="1"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1025</v>
      </c>
      <c r="K881" s="187" t="s">
        <v>264</v>
      </c>
      <c r="L881" s="195"/>
      <c r="M881" s="195"/>
      <c r="N881" s="195"/>
      <c r="O881" s="199"/>
      <c r="P881" s="188"/>
      <c r="Q881" s="174">
        <f>IF(ISNUMBER(VLOOKUP(A881,NotghiID!A:A,1,FALSE)),1,0)</f>
        <v>0</v>
      </c>
    </row>
    <row r="882" spans="1:17" ht="14.25" hidden="1"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1025</v>
      </c>
      <c r="K882" s="187" t="s">
        <v>264</v>
      </c>
      <c r="L882" s="195"/>
      <c r="M882" s="195"/>
      <c r="N882" s="195"/>
      <c r="O882" s="199"/>
      <c r="P882" s="188"/>
      <c r="Q882" s="174">
        <f>IF(ISNUMBER(VLOOKUP(A882,NotghiID!A:A,1,FALSE)),1,0)</f>
        <v>0</v>
      </c>
    </row>
    <row r="883" spans="1:17" ht="14.25" hidden="1"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1025</v>
      </c>
      <c r="K883" s="187" t="s">
        <v>264</v>
      </c>
      <c r="L883" s="195"/>
      <c r="M883" s="195"/>
      <c r="N883" s="195"/>
      <c r="O883" s="199"/>
      <c r="P883" s="188"/>
      <c r="Q883" s="174">
        <f>IF(ISNUMBER(VLOOKUP(A883,NotghiID!A:A,1,FALSE)),1,0)</f>
        <v>0</v>
      </c>
    </row>
    <row r="884" spans="1:17" ht="14.25" hidden="1"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1025</v>
      </c>
      <c r="K884" s="187" t="s">
        <v>264</v>
      </c>
      <c r="L884" s="195"/>
      <c r="M884" s="195"/>
      <c r="N884" s="195"/>
      <c r="O884" s="199"/>
      <c r="P884" s="188"/>
      <c r="Q884" s="174">
        <f>IF(ISNUMBER(VLOOKUP(A884,NotghiID!A:A,1,FALSE)),1,0)</f>
        <v>0</v>
      </c>
    </row>
    <row r="885" spans="1:17" ht="14.25" hidden="1"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1025</v>
      </c>
      <c r="K885" s="187" t="s">
        <v>264</v>
      </c>
      <c r="L885" s="195"/>
      <c r="M885" s="195"/>
      <c r="N885" s="195"/>
      <c r="O885" s="199"/>
      <c r="P885" s="188"/>
      <c r="Q885" s="174">
        <f>IF(ISNUMBER(VLOOKUP(A885,NotghiID!A:A,1,FALSE)),1,0)</f>
        <v>0</v>
      </c>
    </row>
    <row r="886" spans="1:17" ht="14.25" hidden="1"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1025</v>
      </c>
      <c r="K886" s="187" t="s">
        <v>264</v>
      </c>
      <c r="L886" s="195"/>
      <c r="M886" s="195"/>
      <c r="N886" s="195"/>
      <c r="O886" s="199"/>
      <c r="P886" s="188"/>
      <c r="Q886" s="174">
        <f>IF(ISNUMBER(VLOOKUP(A886,NotghiID!A:A,1,FALSE)),1,0)</f>
        <v>0</v>
      </c>
    </row>
    <row r="887" spans="1:17" ht="14.25" hidden="1"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1025</v>
      </c>
      <c r="K887" s="187" t="s">
        <v>264</v>
      </c>
      <c r="L887" s="195"/>
      <c r="M887" s="195"/>
      <c r="N887" s="195"/>
      <c r="O887" s="199"/>
      <c r="P887" s="188"/>
      <c r="Q887" s="174">
        <f>IF(ISNUMBER(VLOOKUP(A887,NotghiID!A:A,1,FALSE)),1,0)</f>
        <v>0</v>
      </c>
    </row>
    <row r="888" spans="1:17" ht="14.25" hidden="1"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1025</v>
      </c>
      <c r="K888" s="187" t="s">
        <v>264</v>
      </c>
      <c r="L888" s="195"/>
      <c r="M888" s="195"/>
      <c r="N888" s="195"/>
      <c r="O888" s="199"/>
      <c r="P888" s="188"/>
      <c r="Q888" s="174">
        <f>IF(ISNUMBER(VLOOKUP(A888,NotghiID!A:A,1,FALSE)),1,0)</f>
        <v>0</v>
      </c>
    </row>
    <row r="889" spans="1:17" ht="14.25" hidden="1"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1118</v>
      </c>
      <c r="J889" s="187" t="s">
        <v>1025</v>
      </c>
      <c r="K889" s="187" t="s">
        <v>264</v>
      </c>
      <c r="L889" s="195"/>
      <c r="M889" s="195"/>
      <c r="N889" s="195"/>
      <c r="O889" s="199">
        <v>1</v>
      </c>
      <c r="P889" s="188"/>
      <c r="Q889" s="174">
        <f>IF(ISNUMBER(VLOOKUP(A889,NotghiID!A:A,1,FALSE)),1,0)</f>
        <v>0</v>
      </c>
    </row>
    <row r="890" spans="1:17" ht="14.25" hidden="1"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1025</v>
      </c>
      <c r="K890" s="187" t="s">
        <v>264</v>
      </c>
      <c r="L890" s="195"/>
      <c r="M890" s="195"/>
      <c r="N890" s="195"/>
      <c r="O890" s="199"/>
      <c r="P890" s="188"/>
      <c r="Q890" s="174">
        <f>IF(ISNUMBER(VLOOKUP(A890,NotghiID!A:A,1,FALSE)),1,0)</f>
        <v>0</v>
      </c>
    </row>
    <row r="891" spans="1:17" ht="14.25" hidden="1"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1025</v>
      </c>
      <c r="K891" s="187" t="s">
        <v>264</v>
      </c>
      <c r="L891" s="195"/>
      <c r="M891" s="195"/>
      <c r="N891" s="195"/>
      <c r="O891" s="199"/>
      <c r="P891" s="188"/>
      <c r="Q891" s="174">
        <f>IF(ISNUMBER(VLOOKUP(A891,NotghiID!A:A,1,FALSE)),1,0)</f>
        <v>0</v>
      </c>
    </row>
    <row r="892" spans="1:17" ht="14.25" hidden="1"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1025</v>
      </c>
      <c r="K892" s="187" t="s">
        <v>264</v>
      </c>
      <c r="L892" s="195"/>
      <c r="M892" s="195"/>
      <c r="N892" s="195"/>
      <c r="O892" s="199"/>
      <c r="P892" s="188"/>
      <c r="Q892" s="174">
        <f>IF(ISNUMBER(VLOOKUP(A892,NotghiID!A:A,1,FALSE)),1,0)</f>
        <v>0</v>
      </c>
    </row>
    <row r="893" spans="1:17" ht="14.25" hidden="1"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1025</v>
      </c>
      <c r="K893" s="187" t="s">
        <v>264</v>
      </c>
      <c r="L893" s="195"/>
      <c r="M893" s="195"/>
      <c r="N893" s="195"/>
      <c r="O893" s="199"/>
      <c r="P893" s="188"/>
      <c r="Q893" s="174">
        <f>IF(ISNUMBER(VLOOKUP(A893,NotghiID!A:A,1,FALSE)),1,0)</f>
        <v>0</v>
      </c>
    </row>
    <row r="894" spans="1:17" ht="14.25" hidden="1"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1025</v>
      </c>
      <c r="K894" s="187" t="s">
        <v>264</v>
      </c>
      <c r="L894" s="195"/>
      <c r="M894" s="195"/>
      <c r="N894" s="195"/>
      <c r="O894" s="199"/>
      <c r="P894" s="188"/>
      <c r="Q894" s="174">
        <f>IF(ISNUMBER(VLOOKUP(A894,NotghiID!A:A,1,FALSE)),1,0)</f>
        <v>0</v>
      </c>
    </row>
    <row r="895" spans="1:17" ht="14.25" hidden="1"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1025</v>
      </c>
      <c r="K895" s="187" t="s">
        <v>264</v>
      </c>
      <c r="L895" s="195"/>
      <c r="M895" s="195"/>
      <c r="N895" s="195"/>
      <c r="O895" s="199"/>
      <c r="P895" s="188"/>
      <c r="Q895" s="174">
        <f>IF(ISNUMBER(VLOOKUP(A895,NotghiID!A:A,1,FALSE)),1,0)</f>
        <v>0</v>
      </c>
    </row>
    <row r="896" spans="1:17" ht="14.25" hidden="1"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1025</v>
      </c>
      <c r="K896" s="187" t="s">
        <v>264</v>
      </c>
      <c r="L896" s="195"/>
      <c r="M896" s="195"/>
      <c r="N896" s="195"/>
      <c r="O896" s="199"/>
      <c r="P896" s="188"/>
      <c r="Q896" s="174">
        <f>IF(ISNUMBER(VLOOKUP(A896,NotghiID!A:A,1,FALSE)),1,0)</f>
        <v>0</v>
      </c>
    </row>
    <row r="897" spans="1:17" ht="14.25" hidden="1"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1025</v>
      </c>
      <c r="K897" s="187" t="s">
        <v>264</v>
      </c>
      <c r="L897" s="195"/>
      <c r="M897" s="195"/>
      <c r="N897" s="195"/>
      <c r="O897" s="199"/>
      <c r="P897" s="188"/>
      <c r="Q897" s="174">
        <f>IF(ISNUMBER(VLOOKUP(A897,NotghiID!A:A,1,FALSE)),1,0)</f>
        <v>0</v>
      </c>
    </row>
    <row r="898" spans="1:17" ht="14.25" hidden="1"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1025</v>
      </c>
      <c r="K898" s="187" t="s">
        <v>264</v>
      </c>
      <c r="L898" s="195"/>
      <c r="M898" s="195"/>
      <c r="N898" s="195"/>
      <c r="O898" s="199"/>
      <c r="P898" s="188"/>
      <c r="Q898" s="174">
        <f>IF(ISNUMBER(VLOOKUP(A898,NotghiID!A:A,1,FALSE)),1,0)</f>
        <v>0</v>
      </c>
    </row>
    <row r="899" spans="1:17" ht="14.25" hidden="1"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1118</v>
      </c>
      <c r="J899" s="187" t="s">
        <v>1025</v>
      </c>
      <c r="K899" s="187" t="s">
        <v>264</v>
      </c>
      <c r="L899" s="195"/>
      <c r="M899" s="195"/>
      <c r="N899" s="195"/>
      <c r="O899" s="199">
        <v>1</v>
      </c>
      <c r="P899" s="188"/>
      <c r="Q899" s="174">
        <f>IF(ISNUMBER(VLOOKUP(A899,NotghiID!A:A,1,FALSE)),1,0)</f>
        <v>0</v>
      </c>
    </row>
    <row r="900" spans="1:17" ht="14.25" hidden="1"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1118</v>
      </c>
      <c r="J900" s="187" t="s">
        <v>1025</v>
      </c>
      <c r="K900" s="187" t="s">
        <v>264</v>
      </c>
      <c r="L900" s="195"/>
      <c r="M900" s="195"/>
      <c r="N900" s="195"/>
      <c r="O900" s="199">
        <v>1</v>
      </c>
      <c r="P900" s="188"/>
      <c r="Q900" s="174">
        <f>IF(ISNUMBER(VLOOKUP(A900,NotghiID!A:A,1,FALSE)),1,0)</f>
        <v>0</v>
      </c>
    </row>
    <row r="901" spans="1:17" ht="14.25" hidden="1"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1118</v>
      </c>
      <c r="J901" s="187" t="s">
        <v>1025</v>
      </c>
      <c r="K901" s="187" t="s">
        <v>264</v>
      </c>
      <c r="L901" s="195"/>
      <c r="M901" s="195"/>
      <c r="N901" s="195"/>
      <c r="O901" s="199">
        <v>1</v>
      </c>
      <c r="P901" s="188"/>
      <c r="Q901" s="174">
        <f>IF(ISNUMBER(VLOOKUP(A901,NotghiID!A:A,1,FALSE)),1,0)</f>
        <v>0</v>
      </c>
    </row>
    <row r="902" spans="1:17" ht="14.25" hidden="1"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1118</v>
      </c>
      <c r="J902" s="187" t="s">
        <v>1025</v>
      </c>
      <c r="K902" s="187" t="s">
        <v>264</v>
      </c>
      <c r="L902" s="195"/>
      <c r="M902" s="195"/>
      <c r="N902" s="195"/>
      <c r="O902" s="199">
        <v>1</v>
      </c>
      <c r="P902" s="188"/>
      <c r="Q902" s="174">
        <f>IF(ISNUMBER(VLOOKUP(A902,NotghiID!A:A,1,FALSE)),1,0)</f>
        <v>0</v>
      </c>
    </row>
    <row r="903" spans="1:17" ht="14.25" hidden="1"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1025</v>
      </c>
      <c r="K903" s="187" t="s">
        <v>264</v>
      </c>
      <c r="L903" s="195"/>
      <c r="M903" s="195"/>
      <c r="N903" s="195"/>
      <c r="O903" s="199"/>
      <c r="P903" s="188"/>
      <c r="Q903" s="174">
        <f>IF(ISNUMBER(VLOOKUP(A903,NotghiID!A:A,1,FALSE)),1,0)</f>
        <v>0</v>
      </c>
    </row>
    <row r="904" spans="1:17" ht="14.25" hidden="1"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1025</v>
      </c>
      <c r="K904" s="187" t="s">
        <v>264</v>
      </c>
      <c r="L904" s="195"/>
      <c r="M904" s="195"/>
      <c r="N904" s="195"/>
      <c r="O904" s="199"/>
      <c r="P904" s="188"/>
      <c r="Q904" s="174">
        <f>IF(ISNUMBER(VLOOKUP(A904,NotghiID!A:A,1,FALSE)),1,0)</f>
        <v>0</v>
      </c>
    </row>
    <row r="905" spans="1:17" ht="14.25" hidden="1"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1025</v>
      </c>
      <c r="K905" s="187" t="s">
        <v>264</v>
      </c>
      <c r="L905" s="195"/>
      <c r="M905" s="195"/>
      <c r="N905" s="195"/>
      <c r="O905" s="199"/>
      <c r="P905" s="188"/>
      <c r="Q905" s="174">
        <f>IF(ISNUMBER(VLOOKUP(A905,NotghiID!A:A,1,FALSE)),1,0)</f>
        <v>0</v>
      </c>
    </row>
    <row r="906" spans="1:17" ht="14.25" hidden="1"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1025</v>
      </c>
      <c r="K906" s="187" t="s">
        <v>264</v>
      </c>
      <c r="L906" s="195"/>
      <c r="M906" s="195"/>
      <c r="N906" s="195"/>
      <c r="O906" s="199"/>
      <c r="P906" s="188"/>
      <c r="Q906" s="174">
        <f>IF(ISNUMBER(VLOOKUP(A906,NotghiID!A:A,1,FALSE)),1,0)</f>
        <v>0</v>
      </c>
    </row>
    <row r="907" spans="1:17" ht="14.25" hidden="1"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1025</v>
      </c>
      <c r="K907" s="187" t="s">
        <v>264</v>
      </c>
      <c r="L907" s="195"/>
      <c r="M907" s="195"/>
      <c r="N907" s="195"/>
      <c r="O907" s="199"/>
      <c r="P907" s="188"/>
      <c r="Q907" s="174">
        <f>IF(ISNUMBER(VLOOKUP(A907,NotghiID!A:A,1,FALSE)),1,0)</f>
        <v>0</v>
      </c>
    </row>
    <row r="908" spans="1:17" ht="14.25" hidden="1"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1025</v>
      </c>
      <c r="K908" s="187" t="s">
        <v>264</v>
      </c>
      <c r="L908" s="195"/>
      <c r="M908" s="195"/>
      <c r="N908" s="195"/>
      <c r="O908" s="199"/>
      <c r="P908" s="188"/>
      <c r="Q908" s="174">
        <f>IF(ISNUMBER(VLOOKUP(A908,NotghiID!A:A,1,FALSE)),1,0)</f>
        <v>0</v>
      </c>
    </row>
    <row r="909" spans="1:17" ht="14.25" hidden="1"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1025</v>
      </c>
      <c r="K909" s="187" t="s">
        <v>264</v>
      </c>
      <c r="L909" s="195"/>
      <c r="M909" s="195"/>
      <c r="N909" s="195"/>
      <c r="O909" s="199"/>
      <c r="P909" s="188"/>
      <c r="Q909" s="174">
        <f>IF(ISNUMBER(VLOOKUP(A909,NotghiID!A:A,1,FALSE)),1,0)</f>
        <v>0</v>
      </c>
    </row>
    <row r="910" spans="1:17" ht="14.25" hidden="1"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1025</v>
      </c>
      <c r="K910" s="187" t="s">
        <v>264</v>
      </c>
      <c r="L910" s="195"/>
      <c r="M910" s="195"/>
      <c r="N910" s="195"/>
      <c r="O910" s="199"/>
      <c r="P910" s="188"/>
      <c r="Q910" s="174">
        <f>IF(ISNUMBER(VLOOKUP(A910,NotghiID!A:A,1,FALSE)),1,0)</f>
        <v>0</v>
      </c>
    </row>
    <row r="911" spans="1:17" ht="14.25" hidden="1"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1025</v>
      </c>
      <c r="K911" s="187" t="s">
        <v>264</v>
      </c>
      <c r="L911" s="195"/>
      <c r="M911" s="195"/>
      <c r="N911" s="195"/>
      <c r="O911" s="199"/>
      <c r="P911" s="188"/>
      <c r="Q911" s="174">
        <f>IF(ISNUMBER(VLOOKUP(A911,NotghiID!A:A,1,FALSE)),1,0)</f>
        <v>0</v>
      </c>
    </row>
    <row r="912" spans="1:17" ht="14.25" hidden="1"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1025</v>
      </c>
      <c r="K912" s="187" t="s">
        <v>264</v>
      </c>
      <c r="L912" s="195"/>
      <c r="M912" s="195"/>
      <c r="N912" s="195"/>
      <c r="O912" s="199"/>
      <c r="P912" s="188"/>
      <c r="Q912" s="174">
        <f>IF(ISNUMBER(VLOOKUP(A912,NotghiID!A:A,1,FALSE)),1,0)</f>
        <v>0</v>
      </c>
    </row>
    <row r="913" spans="1:17" ht="14.25" hidden="1"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1025</v>
      </c>
      <c r="K913" s="187" t="s">
        <v>264</v>
      </c>
      <c r="L913" s="195"/>
      <c r="M913" s="195"/>
      <c r="N913" s="195"/>
      <c r="O913" s="199"/>
      <c r="P913" s="188"/>
      <c r="Q913" s="174">
        <f>IF(ISNUMBER(VLOOKUP(A913,NotghiID!A:A,1,FALSE)),1,0)</f>
        <v>0</v>
      </c>
    </row>
    <row r="914" spans="1:17" ht="14.25" hidden="1"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1118</v>
      </c>
      <c r="J914" s="187" t="s">
        <v>1025</v>
      </c>
      <c r="K914" s="187" t="s">
        <v>264</v>
      </c>
      <c r="L914" s="195"/>
      <c r="M914" s="195"/>
      <c r="N914" s="195"/>
      <c r="O914" s="199">
        <v>1</v>
      </c>
      <c r="P914" s="188"/>
      <c r="Q914" s="174">
        <f>IF(ISNUMBER(VLOOKUP(A914,NotghiID!A:A,1,FALSE)),1,0)</f>
        <v>0</v>
      </c>
    </row>
    <row r="915" spans="1:17" ht="14.25" hidden="1"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1118</v>
      </c>
      <c r="J915" s="187" t="s">
        <v>1025</v>
      </c>
      <c r="K915" s="187" t="s">
        <v>264</v>
      </c>
      <c r="L915" s="195"/>
      <c r="M915" s="195"/>
      <c r="N915" s="195"/>
      <c r="O915" s="199">
        <v>1</v>
      </c>
      <c r="P915" s="188"/>
      <c r="Q915" s="174">
        <f>IF(ISNUMBER(VLOOKUP(A915,NotghiID!A:A,1,FALSE)),1,0)</f>
        <v>0</v>
      </c>
    </row>
    <row r="916" spans="1:17" ht="14.25" hidden="1"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1025</v>
      </c>
      <c r="K916" s="187" t="s">
        <v>264</v>
      </c>
      <c r="L916" s="195"/>
      <c r="M916" s="195"/>
      <c r="N916" s="195"/>
      <c r="O916" s="199"/>
      <c r="P916" s="188"/>
      <c r="Q916" s="174">
        <f>IF(ISNUMBER(VLOOKUP(A916,NotghiID!A:A,1,FALSE)),1,0)</f>
        <v>0</v>
      </c>
    </row>
    <row r="917" spans="1:17" ht="14.25" hidden="1"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1025</v>
      </c>
      <c r="K917" s="187" t="s">
        <v>264</v>
      </c>
      <c r="L917" s="195"/>
      <c r="M917" s="195"/>
      <c r="N917" s="195"/>
      <c r="O917" s="199"/>
      <c r="P917" s="188"/>
      <c r="Q917" s="174">
        <f>IF(ISNUMBER(VLOOKUP(A917,NotghiID!A:A,1,FALSE)),1,0)</f>
        <v>0</v>
      </c>
    </row>
    <row r="918" spans="1:17" ht="14.25" hidden="1"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1025</v>
      </c>
      <c r="K918" s="187" t="s">
        <v>264</v>
      </c>
      <c r="L918" s="195"/>
      <c r="M918" s="195"/>
      <c r="N918" s="195"/>
      <c r="O918" s="199"/>
      <c r="P918" s="188"/>
      <c r="Q918" s="174">
        <f>IF(ISNUMBER(VLOOKUP(A918,NotghiID!A:A,1,FALSE)),1,0)</f>
        <v>0</v>
      </c>
    </row>
    <row r="919" spans="1:17" ht="14.25" hidden="1"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1025</v>
      </c>
      <c r="K919" s="187" t="s">
        <v>264</v>
      </c>
      <c r="L919" s="195"/>
      <c r="M919" s="195"/>
      <c r="N919" s="195"/>
      <c r="O919" s="199"/>
      <c r="P919" s="188"/>
      <c r="Q919" s="174">
        <f>IF(ISNUMBER(VLOOKUP(A919,NotghiID!A:A,1,FALSE)),1,0)</f>
        <v>0</v>
      </c>
    </row>
    <row r="920" spans="1:17" ht="14.25" hidden="1"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1025</v>
      </c>
      <c r="K920" s="187" t="s">
        <v>264</v>
      </c>
      <c r="L920" s="195"/>
      <c r="M920" s="195"/>
      <c r="N920" s="195"/>
      <c r="O920" s="199"/>
      <c r="P920" s="188"/>
      <c r="Q920" s="174">
        <f>IF(ISNUMBER(VLOOKUP(A920,NotghiID!A:A,1,FALSE)),1,0)</f>
        <v>0</v>
      </c>
    </row>
    <row r="921" spans="1:17" ht="14.25" hidden="1"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1025</v>
      </c>
      <c r="K921" s="187" t="s">
        <v>264</v>
      </c>
      <c r="L921" s="195"/>
      <c r="M921" s="195"/>
      <c r="N921" s="195"/>
      <c r="O921" s="199"/>
      <c r="P921" s="188"/>
      <c r="Q921" s="174">
        <f>IF(ISNUMBER(VLOOKUP(A921,NotghiID!A:A,1,FALSE)),1,0)</f>
        <v>0</v>
      </c>
    </row>
    <row r="922" spans="1:17" ht="14.25" hidden="1"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1025</v>
      </c>
      <c r="K922" s="187" t="s">
        <v>264</v>
      </c>
      <c r="L922" s="195"/>
      <c r="M922" s="195"/>
      <c r="N922" s="195"/>
      <c r="O922" s="199"/>
      <c r="P922" s="188"/>
      <c r="Q922" s="174">
        <f>IF(ISNUMBER(VLOOKUP(A922,NotghiID!A:A,1,FALSE)),1,0)</f>
        <v>0</v>
      </c>
    </row>
    <row r="923" spans="1:17" ht="14.25" hidden="1"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1025</v>
      </c>
      <c r="K923" s="187" t="s">
        <v>264</v>
      </c>
      <c r="L923" s="195"/>
      <c r="M923" s="195"/>
      <c r="N923" s="195"/>
      <c r="O923" s="199"/>
      <c r="P923" s="188"/>
      <c r="Q923" s="174">
        <f>IF(ISNUMBER(VLOOKUP(A923,NotghiID!A:A,1,FALSE)),1,0)</f>
        <v>0</v>
      </c>
    </row>
    <row r="924" spans="1:17" ht="14.25" hidden="1"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1025</v>
      </c>
      <c r="K924" s="187" t="s">
        <v>264</v>
      </c>
      <c r="L924" s="195"/>
      <c r="M924" s="195"/>
      <c r="N924" s="195"/>
      <c r="O924" s="199"/>
      <c r="P924" s="188"/>
      <c r="Q924" s="174">
        <f>IF(ISNUMBER(VLOOKUP(A924,NotghiID!A:A,1,FALSE)),1,0)</f>
        <v>0</v>
      </c>
    </row>
    <row r="925" spans="1:17" ht="14.25" hidden="1"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1025</v>
      </c>
      <c r="K925" s="187" t="s">
        <v>264</v>
      </c>
      <c r="L925" s="195"/>
      <c r="M925" s="195"/>
      <c r="N925" s="195"/>
      <c r="O925" s="199"/>
      <c r="P925" s="188"/>
      <c r="Q925" s="174">
        <f>IF(ISNUMBER(VLOOKUP(A925,NotghiID!A:A,1,FALSE)),1,0)</f>
        <v>0</v>
      </c>
    </row>
    <row r="926" spans="1:17" ht="14.25" hidden="1"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1025</v>
      </c>
      <c r="K926" s="187" t="s">
        <v>264</v>
      </c>
      <c r="L926" s="195"/>
      <c r="M926" s="195"/>
      <c r="N926" s="195"/>
      <c r="O926" s="199"/>
      <c r="P926" s="188"/>
      <c r="Q926" s="174">
        <f>IF(ISNUMBER(VLOOKUP(A926,NotghiID!A:A,1,FALSE)),1,0)</f>
        <v>0</v>
      </c>
    </row>
    <row r="927" spans="1:17" ht="14.25" hidden="1"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1025</v>
      </c>
      <c r="K927" s="187" t="s">
        <v>264</v>
      </c>
      <c r="L927" s="195"/>
      <c r="M927" s="195"/>
      <c r="N927" s="195"/>
      <c r="O927" s="199"/>
      <c r="P927" s="188"/>
      <c r="Q927" s="174">
        <f>IF(ISNUMBER(VLOOKUP(A927,NotghiID!A:A,1,FALSE)),1,0)</f>
        <v>0</v>
      </c>
    </row>
    <row r="928" spans="1:17" ht="14.25" hidden="1"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1025</v>
      </c>
      <c r="K928" s="187" t="s">
        <v>264</v>
      </c>
      <c r="L928" s="195"/>
      <c r="M928" s="195"/>
      <c r="N928" s="195"/>
      <c r="O928" s="199"/>
      <c r="P928" s="188"/>
      <c r="Q928" s="174">
        <f>IF(ISNUMBER(VLOOKUP(A928,NotghiID!A:A,1,FALSE)),1,0)</f>
        <v>0</v>
      </c>
    </row>
    <row r="929" spans="1:17" ht="14.25" hidden="1"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1025</v>
      </c>
      <c r="K929" s="187" t="s">
        <v>264</v>
      </c>
      <c r="L929" s="195"/>
      <c r="M929" s="195"/>
      <c r="N929" s="195"/>
      <c r="O929" s="199"/>
      <c r="P929" s="188"/>
      <c r="Q929" s="174">
        <f>IF(ISNUMBER(VLOOKUP(A929,NotghiID!A:A,1,FALSE)),1,0)</f>
        <v>0</v>
      </c>
    </row>
    <row r="930" spans="1:17" ht="14.25" hidden="1"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1025</v>
      </c>
      <c r="K930" s="187" t="s">
        <v>264</v>
      </c>
      <c r="L930" s="195"/>
      <c r="M930" s="195"/>
      <c r="N930" s="195"/>
      <c r="O930" s="199"/>
      <c r="P930" s="188"/>
      <c r="Q930" s="174">
        <f>IF(ISNUMBER(VLOOKUP(A930,NotghiID!A:A,1,FALSE)),1,0)</f>
        <v>0</v>
      </c>
    </row>
    <row r="931" spans="1:17" ht="14.25" hidden="1"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1025</v>
      </c>
      <c r="K931" s="187" t="s">
        <v>264</v>
      </c>
      <c r="L931" s="195"/>
      <c r="M931" s="195"/>
      <c r="N931" s="195"/>
      <c r="O931" s="199"/>
      <c r="P931" s="188"/>
      <c r="Q931" s="174">
        <f>IF(ISNUMBER(VLOOKUP(A931,NotghiID!A:A,1,FALSE)),1,0)</f>
        <v>0</v>
      </c>
    </row>
    <row r="932" spans="1:17" ht="14.25" hidden="1"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1025</v>
      </c>
      <c r="K932" s="187" t="s">
        <v>264</v>
      </c>
      <c r="L932" s="195"/>
      <c r="M932" s="195"/>
      <c r="N932" s="195"/>
      <c r="O932" s="199"/>
      <c r="P932" s="188"/>
      <c r="Q932" s="174">
        <f>IF(ISNUMBER(VLOOKUP(A932,NotghiID!A:A,1,FALSE)),1,0)</f>
        <v>0</v>
      </c>
    </row>
    <row r="933" spans="1:17" ht="14.25" hidden="1"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1025</v>
      </c>
      <c r="K933" s="187" t="s">
        <v>264</v>
      </c>
      <c r="L933" s="195"/>
      <c r="M933" s="195"/>
      <c r="N933" s="195"/>
      <c r="O933" s="199"/>
      <c r="P933" s="188"/>
      <c r="Q933" s="174">
        <f>IF(ISNUMBER(VLOOKUP(A933,NotghiID!A:A,1,FALSE)),1,0)</f>
        <v>0</v>
      </c>
    </row>
    <row r="934" spans="1:17" ht="14.25" hidden="1"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1025</v>
      </c>
      <c r="K934" s="187" t="s">
        <v>264</v>
      </c>
      <c r="L934" s="195"/>
      <c r="M934" s="195"/>
      <c r="N934" s="195"/>
      <c r="O934" s="199"/>
      <c r="P934" s="188"/>
      <c r="Q934" s="174">
        <f>IF(ISNUMBER(VLOOKUP(A934,NotghiID!A:A,1,FALSE)),1,0)</f>
        <v>0</v>
      </c>
    </row>
    <row r="935" spans="1:17" ht="14.25" hidden="1"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1025</v>
      </c>
      <c r="K935" s="187" t="s">
        <v>264</v>
      </c>
      <c r="L935" s="195"/>
      <c r="M935" s="195"/>
      <c r="N935" s="195"/>
      <c r="O935" s="199"/>
      <c r="P935" s="188"/>
      <c r="Q935" s="174">
        <f>IF(ISNUMBER(VLOOKUP(A935,NotghiID!A:A,1,FALSE)),1,0)</f>
        <v>0</v>
      </c>
    </row>
    <row r="936" spans="1:17" ht="14.25" hidden="1"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1025</v>
      </c>
      <c r="K936" s="187" t="s">
        <v>264</v>
      </c>
      <c r="L936" s="195"/>
      <c r="M936" s="195"/>
      <c r="N936" s="195"/>
      <c r="O936" s="199"/>
      <c r="P936" s="188"/>
      <c r="Q936" s="174">
        <f>IF(ISNUMBER(VLOOKUP(A936,NotghiID!A:A,1,FALSE)),1,0)</f>
        <v>0</v>
      </c>
    </row>
    <row r="937" spans="1:17" ht="14.25" hidden="1"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1025</v>
      </c>
      <c r="K937" s="187" t="s">
        <v>264</v>
      </c>
      <c r="L937" s="195"/>
      <c r="M937" s="195"/>
      <c r="N937" s="195"/>
      <c r="O937" s="199"/>
      <c r="P937" s="188"/>
      <c r="Q937" s="174">
        <f>IF(ISNUMBER(VLOOKUP(A937,NotghiID!A:A,1,FALSE)),1,0)</f>
        <v>0</v>
      </c>
    </row>
    <row r="938" spans="1:17" ht="14.25" hidden="1"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1025</v>
      </c>
      <c r="K938" s="187" t="s">
        <v>264</v>
      </c>
      <c r="L938" s="195"/>
      <c r="M938" s="195"/>
      <c r="N938" s="195"/>
      <c r="O938" s="199"/>
      <c r="P938" s="188"/>
      <c r="Q938" s="174">
        <f>IF(ISNUMBER(VLOOKUP(A938,NotghiID!A:A,1,FALSE)),1,0)</f>
        <v>0</v>
      </c>
    </row>
    <row r="939" spans="1:17" ht="14.25" hidden="1"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1025</v>
      </c>
      <c r="K939" s="187" t="s">
        <v>264</v>
      </c>
      <c r="L939" s="195"/>
      <c r="M939" s="195"/>
      <c r="N939" s="195"/>
      <c r="O939" s="199"/>
      <c r="P939" s="188"/>
      <c r="Q939" s="174">
        <f>IF(ISNUMBER(VLOOKUP(A939,NotghiID!A:A,1,FALSE)),1,0)</f>
        <v>0</v>
      </c>
    </row>
    <row r="940" spans="1:17" ht="14.25" hidden="1"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1025</v>
      </c>
      <c r="K940" s="187" t="s">
        <v>264</v>
      </c>
      <c r="L940" s="195"/>
      <c r="M940" s="195"/>
      <c r="N940" s="195"/>
      <c r="O940" s="199"/>
      <c r="P940" s="188"/>
      <c r="Q940" s="174">
        <f>IF(ISNUMBER(VLOOKUP(A940,NotghiID!A:A,1,FALSE)),1,0)</f>
        <v>0</v>
      </c>
    </row>
    <row r="941" spans="1:17" ht="14.25" hidden="1"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1025</v>
      </c>
      <c r="K941" s="187" t="s">
        <v>264</v>
      </c>
      <c r="L941" s="195"/>
      <c r="M941" s="195"/>
      <c r="N941" s="195"/>
      <c r="O941" s="199"/>
      <c r="P941" s="188"/>
      <c r="Q941" s="174">
        <f>IF(ISNUMBER(VLOOKUP(A941,NotghiID!A:A,1,FALSE)),1,0)</f>
        <v>0</v>
      </c>
    </row>
    <row r="942" spans="1:17" ht="14.25" hidden="1"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1118</v>
      </c>
      <c r="J942" s="187" t="s">
        <v>1025</v>
      </c>
      <c r="K942" s="187" t="s">
        <v>264</v>
      </c>
      <c r="L942" s="195"/>
      <c r="M942" s="195"/>
      <c r="N942" s="195"/>
      <c r="O942" s="199">
        <v>1</v>
      </c>
      <c r="P942" s="188"/>
      <c r="Q942" s="174">
        <f>IF(ISNUMBER(VLOOKUP(A942,NotghiID!A:A,1,FALSE)),1,0)</f>
        <v>0</v>
      </c>
    </row>
    <row r="943" spans="1:17" ht="14.25" hidden="1"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1118</v>
      </c>
      <c r="J943" s="187" t="s">
        <v>1025</v>
      </c>
      <c r="K943" s="187" t="s">
        <v>264</v>
      </c>
      <c r="L943" s="195"/>
      <c r="M943" s="195"/>
      <c r="N943" s="195"/>
      <c r="O943" s="199">
        <v>1</v>
      </c>
      <c r="P943" s="188"/>
      <c r="Q943" s="174">
        <f>IF(ISNUMBER(VLOOKUP(A943,NotghiID!A:A,1,FALSE)),1,0)</f>
        <v>0</v>
      </c>
    </row>
    <row r="944" spans="1:17" ht="14.25" hidden="1"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1025</v>
      </c>
      <c r="K944" s="187" t="s">
        <v>264</v>
      </c>
      <c r="L944" s="195"/>
      <c r="M944" s="195"/>
      <c r="N944" s="195"/>
      <c r="O944" s="199"/>
      <c r="P944" s="188"/>
      <c r="Q944" s="174">
        <f>IF(ISNUMBER(VLOOKUP(A944,NotghiID!A:A,1,FALSE)),1,0)</f>
        <v>0</v>
      </c>
    </row>
    <row r="945" spans="1:17" ht="14.25" hidden="1"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1025</v>
      </c>
      <c r="K945" s="187" t="s">
        <v>264</v>
      </c>
      <c r="L945" s="195"/>
      <c r="M945" s="195"/>
      <c r="N945" s="195"/>
      <c r="O945" s="199"/>
      <c r="P945" s="188"/>
      <c r="Q945" s="174">
        <f>IF(ISNUMBER(VLOOKUP(A945,NotghiID!A:A,1,FALSE)),1,0)</f>
        <v>0</v>
      </c>
    </row>
    <row r="946" spans="1:17" ht="14.25" hidden="1"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1025</v>
      </c>
      <c r="K946" s="187" t="s">
        <v>264</v>
      </c>
      <c r="L946" s="195"/>
      <c r="M946" s="195"/>
      <c r="N946" s="195"/>
      <c r="O946" s="199"/>
      <c r="P946" s="188"/>
      <c r="Q946" s="174">
        <f>IF(ISNUMBER(VLOOKUP(A946,NotghiID!A:A,1,FALSE)),1,0)</f>
        <v>0</v>
      </c>
    </row>
    <row r="947" spans="1:17" ht="14.25" hidden="1"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1025</v>
      </c>
      <c r="K947" s="187" t="s">
        <v>264</v>
      </c>
      <c r="L947" s="195"/>
      <c r="M947" s="195"/>
      <c r="N947" s="195"/>
      <c r="O947" s="199"/>
      <c r="P947" s="188"/>
      <c r="Q947" s="174">
        <f>IF(ISNUMBER(VLOOKUP(A947,NotghiID!A:A,1,FALSE)),1,0)</f>
        <v>0</v>
      </c>
    </row>
    <row r="948" spans="1:17" ht="14.25" hidden="1"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1025</v>
      </c>
      <c r="K948" s="187" t="s">
        <v>264</v>
      </c>
      <c r="L948" s="195"/>
      <c r="M948" s="195"/>
      <c r="N948" s="195"/>
      <c r="O948" s="199"/>
      <c r="P948" s="188"/>
      <c r="Q948" s="174">
        <f>IF(ISNUMBER(VLOOKUP(A948,NotghiID!A:A,1,FALSE)),1,0)</f>
        <v>0</v>
      </c>
    </row>
    <row r="949" spans="1:17" ht="14.25" hidden="1"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1025</v>
      </c>
      <c r="K949" s="187" t="s">
        <v>264</v>
      </c>
      <c r="L949" s="195"/>
      <c r="M949" s="195"/>
      <c r="N949" s="195"/>
      <c r="O949" s="199"/>
      <c r="P949" s="188"/>
      <c r="Q949" s="174">
        <f>IF(ISNUMBER(VLOOKUP(A949,NotghiID!A:A,1,FALSE)),1,0)</f>
        <v>0</v>
      </c>
    </row>
    <row r="950" spans="1:17" ht="14.25" hidden="1"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1025</v>
      </c>
      <c r="K950" s="187" t="s">
        <v>264</v>
      </c>
      <c r="L950" s="195"/>
      <c r="M950" s="195"/>
      <c r="N950" s="195"/>
      <c r="O950" s="199"/>
      <c r="P950" s="188"/>
      <c r="Q950" s="174">
        <f>IF(ISNUMBER(VLOOKUP(A950,NotghiID!A:A,1,FALSE)),1,0)</f>
        <v>0</v>
      </c>
    </row>
    <row r="951" spans="1:17" ht="14.25" hidden="1"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1025</v>
      </c>
      <c r="K951" s="187" t="s">
        <v>264</v>
      </c>
      <c r="L951" s="195"/>
      <c r="M951" s="195"/>
      <c r="N951" s="195"/>
      <c r="O951" s="199"/>
      <c r="P951" s="188"/>
      <c r="Q951" s="174">
        <f>IF(ISNUMBER(VLOOKUP(A951,NotghiID!A:A,1,FALSE)),1,0)</f>
        <v>0</v>
      </c>
    </row>
    <row r="952" spans="1:17" ht="14.25" hidden="1"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1025</v>
      </c>
      <c r="K952" s="187" t="s">
        <v>264</v>
      </c>
      <c r="L952" s="195"/>
      <c r="M952" s="195"/>
      <c r="N952" s="195"/>
      <c r="O952" s="199"/>
      <c r="P952" s="188"/>
      <c r="Q952" s="174">
        <f>IF(ISNUMBER(VLOOKUP(A952,NotghiID!A:A,1,FALSE)),1,0)</f>
        <v>0</v>
      </c>
    </row>
    <row r="953" spans="1:17" ht="14.25" hidden="1"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1025</v>
      </c>
      <c r="K953" s="187" t="s">
        <v>264</v>
      </c>
      <c r="L953" s="195"/>
      <c r="M953" s="195"/>
      <c r="N953" s="195"/>
      <c r="O953" s="199"/>
      <c r="P953" s="188"/>
      <c r="Q953" s="174">
        <f>IF(ISNUMBER(VLOOKUP(A953,NotghiID!A:A,1,FALSE)),1,0)</f>
        <v>0</v>
      </c>
    </row>
    <row r="954" spans="1:17" ht="14.25" hidden="1"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1025</v>
      </c>
      <c r="K954" s="187" t="s">
        <v>264</v>
      </c>
      <c r="L954" s="195"/>
      <c r="M954" s="195"/>
      <c r="N954" s="195"/>
      <c r="O954" s="199"/>
      <c r="P954" s="188"/>
      <c r="Q954" s="174">
        <f>IF(ISNUMBER(VLOOKUP(A954,NotghiID!A:A,1,FALSE)),1,0)</f>
        <v>0</v>
      </c>
    </row>
    <row r="955" spans="1:17" ht="14.25" hidden="1"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1025</v>
      </c>
      <c r="K955" s="187" t="s">
        <v>264</v>
      </c>
      <c r="L955" s="195"/>
      <c r="M955" s="195"/>
      <c r="N955" s="195"/>
      <c r="O955" s="199"/>
      <c r="P955" s="188"/>
      <c r="Q955" s="174">
        <f>IF(ISNUMBER(VLOOKUP(A955,NotghiID!A:A,1,FALSE)),1,0)</f>
        <v>0</v>
      </c>
    </row>
    <row r="956" spans="1:17" ht="14.25" hidden="1"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1025</v>
      </c>
      <c r="K956" s="187" t="s">
        <v>264</v>
      </c>
      <c r="L956" s="195"/>
      <c r="M956" s="195"/>
      <c r="N956" s="195"/>
      <c r="O956" s="199"/>
      <c r="P956" s="188"/>
      <c r="Q956" s="174">
        <f>IF(ISNUMBER(VLOOKUP(A956,NotghiID!A:A,1,FALSE)),1,0)</f>
        <v>0</v>
      </c>
    </row>
    <row r="957" spans="1:17" ht="14.25" hidden="1"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1025</v>
      </c>
      <c r="K957" s="187" t="s">
        <v>264</v>
      </c>
      <c r="L957" s="195"/>
      <c r="M957" s="195"/>
      <c r="N957" s="195"/>
      <c r="O957" s="199"/>
      <c r="P957" s="188"/>
      <c r="Q957" s="174">
        <f>IF(ISNUMBER(VLOOKUP(A957,NotghiID!A:A,1,FALSE)),1,0)</f>
        <v>0</v>
      </c>
    </row>
    <row r="958" spans="1:17" ht="14.25" hidden="1"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1025</v>
      </c>
      <c r="K958" s="187" t="s">
        <v>264</v>
      </c>
      <c r="L958" s="195"/>
      <c r="M958" s="195"/>
      <c r="N958" s="195"/>
      <c r="O958" s="199"/>
      <c r="P958" s="188"/>
      <c r="Q958" s="174">
        <f>IF(ISNUMBER(VLOOKUP(A958,NotghiID!A:A,1,FALSE)),1,0)</f>
        <v>0</v>
      </c>
    </row>
    <row r="959" spans="1:17" ht="14.25" hidden="1"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1025</v>
      </c>
      <c r="K959" s="187" t="s">
        <v>264</v>
      </c>
      <c r="L959" s="195"/>
      <c r="M959" s="195"/>
      <c r="N959" s="195"/>
      <c r="O959" s="199"/>
      <c r="P959" s="188"/>
      <c r="Q959" s="174">
        <f>IF(ISNUMBER(VLOOKUP(A959,NotghiID!A:A,1,FALSE)),1,0)</f>
        <v>0</v>
      </c>
    </row>
    <row r="960" spans="1:17" ht="14.25" hidden="1"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1025</v>
      </c>
      <c r="K960" s="187" t="s">
        <v>264</v>
      </c>
      <c r="L960" s="195"/>
      <c r="M960" s="195"/>
      <c r="N960" s="195"/>
      <c r="O960" s="199"/>
      <c r="P960" s="188"/>
      <c r="Q960" s="174">
        <f>IF(ISNUMBER(VLOOKUP(A960,NotghiID!A:A,1,FALSE)),1,0)</f>
        <v>0</v>
      </c>
    </row>
    <row r="961" spans="1:17" ht="14.25" hidden="1"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1025</v>
      </c>
      <c r="K961" s="187" t="s">
        <v>264</v>
      </c>
      <c r="L961" s="195"/>
      <c r="M961" s="195"/>
      <c r="N961" s="195"/>
      <c r="O961" s="199"/>
      <c r="P961" s="188"/>
      <c r="Q961" s="174">
        <f>IF(ISNUMBER(VLOOKUP(A961,NotghiID!A:A,1,FALSE)),1,0)</f>
        <v>0</v>
      </c>
    </row>
    <row r="962" spans="1:17" ht="14.25" hidden="1"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1025</v>
      </c>
      <c r="K962" s="187" t="s">
        <v>264</v>
      </c>
      <c r="L962" s="195"/>
      <c r="M962" s="195"/>
      <c r="N962" s="195"/>
      <c r="O962" s="199"/>
      <c r="P962" s="188"/>
      <c r="Q962" s="174">
        <f>IF(ISNUMBER(VLOOKUP(A962,NotghiID!A:A,1,FALSE)),1,0)</f>
        <v>0</v>
      </c>
    </row>
    <row r="963" spans="1:17" ht="14.25" hidden="1"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1025</v>
      </c>
      <c r="K963" s="187" t="s">
        <v>264</v>
      </c>
      <c r="L963" s="195"/>
      <c r="M963" s="195"/>
      <c r="N963" s="195"/>
      <c r="O963" s="199"/>
      <c r="P963" s="188"/>
      <c r="Q963" s="174">
        <f>IF(ISNUMBER(VLOOKUP(A963,NotghiID!A:A,1,FALSE)),1,0)</f>
        <v>0</v>
      </c>
    </row>
    <row r="964" spans="1:17" ht="14.25" hidden="1"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1025</v>
      </c>
      <c r="K964" s="187" t="s">
        <v>264</v>
      </c>
      <c r="L964" s="195"/>
      <c r="M964" s="195"/>
      <c r="N964" s="195"/>
      <c r="O964" s="199"/>
      <c r="P964" s="188"/>
      <c r="Q964" s="174">
        <f>IF(ISNUMBER(VLOOKUP(A964,NotghiID!A:A,1,FALSE)),1,0)</f>
        <v>0</v>
      </c>
    </row>
    <row r="965" spans="1:17" ht="14.25" hidden="1"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1025</v>
      </c>
      <c r="K965" s="187" t="s">
        <v>264</v>
      </c>
      <c r="L965" s="195"/>
      <c r="M965" s="195"/>
      <c r="N965" s="195"/>
      <c r="O965" s="199"/>
      <c r="P965" s="188"/>
      <c r="Q965" s="174">
        <f>IF(ISNUMBER(VLOOKUP(A965,NotghiID!A:A,1,FALSE)),1,0)</f>
        <v>0</v>
      </c>
    </row>
    <row r="966" spans="1:17" ht="14.25" hidden="1"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1025</v>
      </c>
      <c r="K966" s="187" t="s">
        <v>264</v>
      </c>
      <c r="L966" s="195"/>
      <c r="M966" s="195"/>
      <c r="N966" s="195"/>
      <c r="O966" s="199"/>
      <c r="P966" s="188"/>
      <c r="Q966" s="174">
        <f>IF(ISNUMBER(VLOOKUP(A966,NotghiID!A:A,1,FALSE)),1,0)</f>
        <v>0</v>
      </c>
    </row>
    <row r="967" spans="1:17" ht="14.25" hidden="1"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1025</v>
      </c>
      <c r="K967" s="187" t="s">
        <v>264</v>
      </c>
      <c r="L967" s="195"/>
      <c r="M967" s="195"/>
      <c r="N967" s="195"/>
      <c r="O967" s="199"/>
      <c r="P967" s="188"/>
      <c r="Q967" s="174">
        <f>IF(ISNUMBER(VLOOKUP(A967,NotghiID!A:A,1,FALSE)),1,0)</f>
        <v>0</v>
      </c>
    </row>
    <row r="968" spans="1:17" ht="14.25" hidden="1"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1025</v>
      </c>
      <c r="K968" s="187" t="s">
        <v>264</v>
      </c>
      <c r="L968" s="195"/>
      <c r="M968" s="195"/>
      <c r="N968" s="195"/>
      <c r="O968" s="199"/>
      <c r="P968" s="188"/>
      <c r="Q968" s="174">
        <f>IF(ISNUMBER(VLOOKUP(A968,NotghiID!A:A,1,FALSE)),1,0)</f>
        <v>0</v>
      </c>
    </row>
    <row r="969" spans="1:17" ht="14.25" hidden="1"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1025</v>
      </c>
      <c r="K969" s="187" t="s">
        <v>264</v>
      </c>
      <c r="L969" s="195"/>
      <c r="M969" s="195"/>
      <c r="N969" s="195"/>
      <c r="O969" s="199"/>
      <c r="P969" s="188"/>
      <c r="Q969" s="174">
        <f>IF(ISNUMBER(VLOOKUP(A969,NotghiID!A:A,1,FALSE)),1,0)</f>
        <v>0</v>
      </c>
    </row>
    <row r="970" spans="1:17" ht="14.25" hidden="1"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1118</v>
      </c>
      <c r="J970" s="187" t="s">
        <v>1025</v>
      </c>
      <c r="K970" s="187" t="s">
        <v>264</v>
      </c>
      <c r="L970" s="195"/>
      <c r="M970" s="195"/>
      <c r="N970" s="195"/>
      <c r="O970" s="199">
        <v>1</v>
      </c>
      <c r="P970" s="188"/>
      <c r="Q970" s="174">
        <f>IF(ISNUMBER(VLOOKUP(A970,NotghiID!A:A,1,FALSE)),1,0)</f>
        <v>0</v>
      </c>
    </row>
    <row r="971" spans="1:17" ht="14.25" hidden="1"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1118</v>
      </c>
      <c r="J971" s="187" t="s">
        <v>1025</v>
      </c>
      <c r="K971" s="187" t="s">
        <v>264</v>
      </c>
      <c r="L971" s="195"/>
      <c r="M971" s="195"/>
      <c r="N971" s="195"/>
      <c r="O971" s="199">
        <v>1</v>
      </c>
      <c r="P971" s="188"/>
      <c r="Q971" s="174">
        <f>IF(ISNUMBER(VLOOKUP(A971,NotghiID!A:A,1,FALSE)),1,0)</f>
        <v>0</v>
      </c>
    </row>
    <row r="972" spans="1:17" ht="14.25" hidden="1"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1025</v>
      </c>
      <c r="K972" s="187" t="s">
        <v>264</v>
      </c>
      <c r="L972" s="195"/>
      <c r="M972" s="195"/>
      <c r="N972" s="195"/>
      <c r="O972" s="199"/>
      <c r="P972" s="188"/>
      <c r="Q972" s="174">
        <f>IF(ISNUMBER(VLOOKUP(A972,NotghiID!A:A,1,FALSE)),1,0)</f>
        <v>0</v>
      </c>
    </row>
    <row r="973" spans="1:17" ht="14.25" hidden="1"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1025</v>
      </c>
      <c r="K973" s="187" t="s">
        <v>264</v>
      </c>
      <c r="L973" s="195"/>
      <c r="M973" s="195"/>
      <c r="N973" s="195"/>
      <c r="O973" s="199"/>
      <c r="P973" s="188"/>
      <c r="Q973" s="174">
        <f>IF(ISNUMBER(VLOOKUP(A973,NotghiID!A:A,1,FALSE)),1,0)</f>
        <v>0</v>
      </c>
    </row>
    <row r="974" spans="1:17" ht="14.25" hidden="1"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1025</v>
      </c>
      <c r="K974" s="187" t="s">
        <v>264</v>
      </c>
      <c r="L974" s="195"/>
      <c r="M974" s="195"/>
      <c r="N974" s="195"/>
      <c r="O974" s="199"/>
      <c r="P974" s="188"/>
      <c r="Q974" s="174">
        <f>IF(ISNUMBER(VLOOKUP(A974,NotghiID!A:A,1,FALSE)),1,0)</f>
        <v>0</v>
      </c>
    </row>
    <row r="975" spans="1:17" ht="14.25" hidden="1"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1025</v>
      </c>
      <c r="K975" s="187" t="s">
        <v>264</v>
      </c>
      <c r="L975" s="195"/>
      <c r="M975" s="195"/>
      <c r="N975" s="195"/>
      <c r="O975" s="199"/>
      <c r="P975" s="188"/>
      <c r="Q975" s="174">
        <f>IF(ISNUMBER(VLOOKUP(A975,NotghiID!A:A,1,FALSE)),1,0)</f>
        <v>0</v>
      </c>
    </row>
    <row r="976" spans="1:17" ht="14.25" hidden="1"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1025</v>
      </c>
      <c r="K976" s="187" t="s">
        <v>264</v>
      </c>
      <c r="L976" s="195"/>
      <c r="M976" s="195"/>
      <c r="N976" s="195"/>
      <c r="O976" s="199"/>
      <c r="P976" s="188"/>
      <c r="Q976" s="174">
        <f>IF(ISNUMBER(VLOOKUP(A976,NotghiID!A:A,1,FALSE)),1,0)</f>
        <v>0</v>
      </c>
    </row>
    <row r="977" spans="1:17" ht="14.25" hidden="1"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1025</v>
      </c>
      <c r="K977" s="187" t="s">
        <v>264</v>
      </c>
      <c r="L977" s="195"/>
      <c r="M977" s="195"/>
      <c r="N977" s="195"/>
      <c r="O977" s="199"/>
      <c r="P977" s="188"/>
      <c r="Q977" s="174">
        <f>IF(ISNUMBER(VLOOKUP(A977,NotghiID!A:A,1,FALSE)),1,0)</f>
        <v>0</v>
      </c>
    </row>
    <row r="978" spans="1:17" ht="14.25" hidden="1"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1025</v>
      </c>
      <c r="K978" s="187" t="s">
        <v>264</v>
      </c>
      <c r="L978" s="195"/>
      <c r="M978" s="195"/>
      <c r="N978" s="195"/>
      <c r="O978" s="199"/>
      <c r="P978" s="188"/>
      <c r="Q978" s="174">
        <f>IF(ISNUMBER(VLOOKUP(A978,NotghiID!A:A,1,FALSE)),1,0)</f>
        <v>0</v>
      </c>
    </row>
    <row r="979" spans="1:17" ht="14.25" hidden="1"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1025</v>
      </c>
      <c r="K979" s="187" t="s">
        <v>264</v>
      </c>
      <c r="L979" s="195"/>
      <c r="M979" s="195"/>
      <c r="N979" s="195"/>
      <c r="O979" s="199"/>
      <c r="P979" s="188"/>
      <c r="Q979" s="174">
        <f>IF(ISNUMBER(VLOOKUP(A979,NotghiID!A:A,1,FALSE)),1,0)</f>
        <v>0</v>
      </c>
    </row>
    <row r="980" spans="1:17" ht="14.25" hidden="1"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1025</v>
      </c>
      <c r="K980" s="187" t="s">
        <v>264</v>
      </c>
      <c r="L980" s="195"/>
      <c r="M980" s="195"/>
      <c r="N980" s="195"/>
      <c r="O980" s="199"/>
      <c r="P980" s="188"/>
      <c r="Q980" s="174">
        <f>IF(ISNUMBER(VLOOKUP(A980,NotghiID!A:A,1,FALSE)),1,0)</f>
        <v>0</v>
      </c>
    </row>
    <row r="981" spans="1:17" ht="14.25" hidden="1"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1025</v>
      </c>
      <c r="K981" s="187" t="s">
        <v>264</v>
      </c>
      <c r="L981" s="195"/>
      <c r="M981" s="195"/>
      <c r="N981" s="195"/>
      <c r="O981" s="199"/>
      <c r="P981" s="188"/>
      <c r="Q981" s="174">
        <f>IF(ISNUMBER(VLOOKUP(A981,NotghiID!A:A,1,FALSE)),1,0)</f>
        <v>0</v>
      </c>
    </row>
    <row r="982" spans="1:17" ht="14.25" hidden="1"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1118</v>
      </c>
      <c r="J982" s="187" t="s">
        <v>1025</v>
      </c>
      <c r="K982" s="187" t="s">
        <v>264</v>
      </c>
      <c r="L982" s="195"/>
      <c r="M982" s="195"/>
      <c r="N982" s="195"/>
      <c r="O982" s="199">
        <v>1</v>
      </c>
      <c r="P982" s="188"/>
      <c r="Q982" s="174">
        <f>IF(ISNUMBER(VLOOKUP(A982,NotghiID!A:A,1,FALSE)),1,0)</f>
        <v>0</v>
      </c>
    </row>
    <row r="983" spans="1:17" ht="14.25" hidden="1"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1118</v>
      </c>
      <c r="J983" s="187" t="s">
        <v>1025</v>
      </c>
      <c r="K983" s="187" t="s">
        <v>264</v>
      </c>
      <c r="L983" s="195"/>
      <c r="M983" s="195"/>
      <c r="N983" s="195"/>
      <c r="O983" s="199">
        <v>1</v>
      </c>
      <c r="P983" s="188"/>
      <c r="Q983" s="174">
        <f>IF(ISNUMBER(VLOOKUP(A983,NotghiID!A:A,1,FALSE)),1,0)</f>
        <v>0</v>
      </c>
    </row>
    <row r="984" spans="1:17" ht="14.25" hidden="1"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1118</v>
      </c>
      <c r="J984" s="187" t="s">
        <v>1025</v>
      </c>
      <c r="K984" s="187" t="s">
        <v>264</v>
      </c>
      <c r="L984" s="195"/>
      <c r="M984" s="195"/>
      <c r="N984" s="195"/>
      <c r="O984" s="199">
        <v>1</v>
      </c>
      <c r="P984" s="188"/>
      <c r="Q984" s="174">
        <f>IF(ISNUMBER(VLOOKUP(A984,NotghiID!A:A,1,FALSE)),1,0)</f>
        <v>0</v>
      </c>
    </row>
    <row r="985" spans="1:17" ht="14.25" hidden="1"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1025</v>
      </c>
      <c r="K985" s="187" t="s">
        <v>264</v>
      </c>
      <c r="L985" s="195"/>
      <c r="M985" s="195"/>
      <c r="N985" s="195"/>
      <c r="O985" s="199"/>
      <c r="P985" s="188"/>
      <c r="Q985" s="174">
        <f>IF(ISNUMBER(VLOOKUP(A985,NotghiID!A:A,1,FALSE)),1,0)</f>
        <v>0</v>
      </c>
    </row>
    <row r="986" spans="1:17" ht="14.25" hidden="1"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1025</v>
      </c>
      <c r="K986" s="187" t="s">
        <v>264</v>
      </c>
      <c r="L986" s="195"/>
      <c r="M986" s="195"/>
      <c r="N986" s="195"/>
      <c r="O986" s="199"/>
      <c r="P986" s="188"/>
      <c r="Q986" s="174">
        <f>IF(ISNUMBER(VLOOKUP(A986,NotghiID!A:A,1,FALSE)),1,0)</f>
        <v>0</v>
      </c>
    </row>
    <row r="987" spans="1:17" ht="14.25" hidden="1"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1025</v>
      </c>
      <c r="K987" s="187" t="s">
        <v>264</v>
      </c>
      <c r="L987" s="195"/>
      <c r="M987" s="195"/>
      <c r="N987" s="195"/>
      <c r="O987" s="199"/>
      <c r="P987" s="188"/>
      <c r="Q987" s="174">
        <f>IF(ISNUMBER(VLOOKUP(A987,NotghiID!A:A,1,FALSE)),1,0)</f>
        <v>0</v>
      </c>
    </row>
    <row r="988" spans="1:17" ht="14.25" hidden="1"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1025</v>
      </c>
      <c r="K988" s="187" t="s">
        <v>264</v>
      </c>
      <c r="L988" s="195"/>
      <c r="M988" s="195"/>
      <c r="N988" s="195"/>
      <c r="O988" s="199"/>
      <c r="P988" s="188"/>
      <c r="Q988" s="174">
        <f>IF(ISNUMBER(VLOOKUP(A988,NotghiID!A:A,1,FALSE)),1,0)</f>
        <v>0</v>
      </c>
    </row>
    <row r="989" spans="1:17" ht="14.25" hidden="1"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1025</v>
      </c>
      <c r="K989" s="187" t="s">
        <v>264</v>
      </c>
      <c r="L989" s="195"/>
      <c r="M989" s="195"/>
      <c r="N989" s="195"/>
      <c r="O989" s="199"/>
      <c r="P989" s="188"/>
      <c r="Q989" s="174">
        <f>IF(ISNUMBER(VLOOKUP(A989,NotghiID!A:A,1,FALSE)),1,0)</f>
        <v>0</v>
      </c>
    </row>
    <row r="990" spans="1:17" ht="14.25" hidden="1"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1025</v>
      </c>
      <c r="K990" s="187" t="s">
        <v>264</v>
      </c>
      <c r="L990" s="195"/>
      <c r="M990" s="195"/>
      <c r="N990" s="195"/>
      <c r="O990" s="199"/>
      <c r="P990" s="188"/>
      <c r="Q990" s="174">
        <f>IF(ISNUMBER(VLOOKUP(A990,NotghiID!A:A,1,FALSE)),1,0)</f>
        <v>0</v>
      </c>
    </row>
    <row r="991" spans="1:17" ht="14.25" hidden="1"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1025</v>
      </c>
      <c r="K991" s="187" t="s">
        <v>264</v>
      </c>
      <c r="L991" s="195"/>
      <c r="M991" s="195"/>
      <c r="N991" s="195"/>
      <c r="O991" s="199"/>
      <c r="P991" s="188"/>
      <c r="Q991" s="174">
        <f>IF(ISNUMBER(VLOOKUP(A991,NotghiID!A:A,1,FALSE)),1,0)</f>
        <v>0</v>
      </c>
    </row>
    <row r="992" spans="1:17" ht="14.25" hidden="1"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1025</v>
      </c>
      <c r="K992" s="187" t="s">
        <v>264</v>
      </c>
      <c r="L992" s="195"/>
      <c r="M992" s="195"/>
      <c r="N992" s="195"/>
      <c r="O992" s="199"/>
      <c r="P992" s="188"/>
      <c r="Q992" s="174">
        <f>IF(ISNUMBER(VLOOKUP(A992,NotghiID!A:A,1,FALSE)),1,0)</f>
        <v>0</v>
      </c>
    </row>
    <row r="993" spans="1:17" ht="14.25" hidden="1"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1025</v>
      </c>
      <c r="K993" s="187" t="s">
        <v>264</v>
      </c>
      <c r="L993" s="195"/>
      <c r="M993" s="195"/>
      <c r="N993" s="195"/>
      <c r="O993" s="199"/>
      <c r="P993" s="188"/>
      <c r="Q993" s="174">
        <f>IF(ISNUMBER(VLOOKUP(A993,NotghiID!A:A,1,FALSE)),1,0)</f>
        <v>0</v>
      </c>
    </row>
    <row r="994" spans="1:17" ht="14.25" hidden="1"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1025</v>
      </c>
      <c r="K994" s="187" t="s">
        <v>264</v>
      </c>
      <c r="L994" s="195"/>
      <c r="M994" s="195"/>
      <c r="N994" s="195"/>
      <c r="O994" s="199"/>
      <c r="P994" s="188"/>
      <c r="Q994" s="174">
        <f>IF(ISNUMBER(VLOOKUP(A994,NotghiID!A:A,1,FALSE)),1,0)</f>
        <v>0</v>
      </c>
    </row>
    <row r="995" spans="1:17" ht="14.25" hidden="1"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1025</v>
      </c>
      <c r="K995" s="187" t="s">
        <v>264</v>
      </c>
      <c r="L995" s="195"/>
      <c r="M995" s="195"/>
      <c r="N995" s="195"/>
      <c r="O995" s="199"/>
      <c r="P995" s="188"/>
      <c r="Q995" s="174">
        <f>IF(ISNUMBER(VLOOKUP(A995,NotghiID!A:A,1,FALSE)),1,0)</f>
        <v>0</v>
      </c>
    </row>
    <row r="996" spans="1:17" ht="14.25" hidden="1"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1118</v>
      </c>
      <c r="J996" s="187" t="s">
        <v>1025</v>
      </c>
      <c r="K996" s="187" t="s">
        <v>264</v>
      </c>
      <c r="L996" s="195"/>
      <c r="M996" s="195"/>
      <c r="N996" s="195"/>
      <c r="O996" s="199">
        <v>1</v>
      </c>
      <c r="P996" s="188"/>
      <c r="Q996" s="174">
        <f>IF(ISNUMBER(VLOOKUP(A996,NotghiID!A:A,1,FALSE)),1,0)</f>
        <v>0</v>
      </c>
    </row>
    <row r="997" spans="1:17" ht="14.25" hidden="1"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1118</v>
      </c>
      <c r="J997" s="187" t="s">
        <v>1025</v>
      </c>
      <c r="K997" s="187" t="s">
        <v>264</v>
      </c>
      <c r="L997" s="195"/>
      <c r="M997" s="195"/>
      <c r="N997" s="195"/>
      <c r="O997" s="199">
        <v>1</v>
      </c>
      <c r="P997" s="188"/>
      <c r="Q997" s="174">
        <f>IF(ISNUMBER(VLOOKUP(A997,NotghiID!A:A,1,FALSE)),1,0)</f>
        <v>0</v>
      </c>
    </row>
    <row r="998" spans="1:17" ht="14.25" hidden="1" x14ac:dyDescent="0.2">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1028</v>
      </c>
      <c r="L998" s="195">
        <v>1.9361755584488149</v>
      </c>
      <c r="M998" s="195"/>
      <c r="N998" s="195" t="s">
        <v>1119</v>
      </c>
      <c r="O998" s="199"/>
      <c r="P998" s="188" t="s">
        <v>1120</v>
      </c>
      <c r="Q998" s="174">
        <f>IF(ISNUMBER(VLOOKUP(A998,NotghiID!A:A,1,FALSE)),1,0)</f>
        <v>0</v>
      </c>
    </row>
    <row r="999" spans="1:17" ht="14.25" hidden="1" x14ac:dyDescent="0.2">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1028</v>
      </c>
      <c r="L999" s="195">
        <v>1.5725638076882553</v>
      </c>
      <c r="M999" s="195"/>
      <c r="N999" s="195" t="s">
        <v>1119</v>
      </c>
      <c r="O999" s="199"/>
      <c r="P999" s="188" t="s">
        <v>1120</v>
      </c>
      <c r="Q999" s="174">
        <f>IF(ISNUMBER(VLOOKUP(A999,NotghiID!A:A,1,FALSE)),1,0)</f>
        <v>0</v>
      </c>
    </row>
    <row r="1000" spans="1:17" ht="14.25" hidden="1"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1120</v>
      </c>
      <c r="Q1000" s="174">
        <f>IF(ISNUMBER(VLOOKUP(A1000,NotghiID!A:A,1,FALSE)),1,0)</f>
        <v>0</v>
      </c>
    </row>
    <row r="1001" spans="1:17" ht="14.25" hidden="1"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1120</v>
      </c>
      <c r="Q1001" s="174">
        <f>IF(ISNUMBER(VLOOKUP(A1001,NotghiID!A:A,1,FALSE)),1,0)</f>
        <v>0</v>
      </c>
    </row>
    <row r="1002" spans="1:17" ht="14.25" hidden="1"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1117</v>
      </c>
      <c r="Q1002" s="174">
        <f>IF(ISNUMBER(VLOOKUP(A1002,NotghiID!A:A,1,FALSE)),1,0)</f>
        <v>0</v>
      </c>
    </row>
    <row r="1003" spans="1:17" ht="14.25" hidden="1"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1117</v>
      </c>
      <c r="Q1003" s="174">
        <f>IF(ISNUMBER(VLOOKUP(A1003,NotghiID!A:A,1,FALSE)),1,0)</f>
        <v>0</v>
      </c>
    </row>
    <row r="1004" spans="1:17" ht="14.25" hidden="1"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1117</v>
      </c>
      <c r="Q1004" s="174">
        <f>IF(ISNUMBER(VLOOKUP(A1004,NotghiID!A:A,1,FALSE)),1,0)</f>
        <v>0</v>
      </c>
    </row>
    <row r="1005" spans="1:17" ht="14.25" hidden="1"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1117</v>
      </c>
      <c r="Q1005" s="174">
        <f>IF(ISNUMBER(VLOOKUP(A1005,NotghiID!A:A,1,FALSE)),1,0)</f>
        <v>0</v>
      </c>
    </row>
    <row r="1006" spans="1:17" ht="14.25" hidden="1"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1025</v>
      </c>
      <c r="K1006" s="187" t="s">
        <v>116</v>
      </c>
      <c r="L1006" s="195"/>
      <c r="M1006" s="195"/>
      <c r="N1006" s="195"/>
      <c r="O1006" s="199"/>
      <c r="P1006" s="188"/>
      <c r="Q1006" s="174">
        <f>IF(ISNUMBER(VLOOKUP(A1006,NotghiID!A:A,1,FALSE)),1,0)</f>
        <v>0</v>
      </c>
    </row>
    <row r="1007" spans="1:17" ht="14.25" hidden="1"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1025</v>
      </c>
      <c r="K1007" s="187" t="s">
        <v>116</v>
      </c>
      <c r="L1007" s="195"/>
      <c r="M1007" s="195"/>
      <c r="N1007" s="195"/>
      <c r="O1007" s="199"/>
      <c r="P1007" s="188"/>
      <c r="Q1007" s="174">
        <f>IF(ISNUMBER(VLOOKUP(A1007,NotghiID!A:A,1,FALSE)),1,0)</f>
        <v>0</v>
      </c>
    </row>
    <row r="1008" spans="1:17" ht="14.25" hidden="1"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1025</v>
      </c>
      <c r="K1008" s="187" t="s">
        <v>116</v>
      </c>
      <c r="L1008" s="195"/>
      <c r="M1008" s="195"/>
      <c r="N1008" s="195"/>
      <c r="O1008" s="199"/>
      <c r="P1008" s="188"/>
      <c r="Q1008" s="174">
        <f>IF(ISNUMBER(VLOOKUP(A1008,NotghiID!A:A,1,FALSE)),1,0)</f>
        <v>0</v>
      </c>
    </row>
    <row r="1009" spans="1:17" ht="14.25" hidden="1"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1025</v>
      </c>
      <c r="K1009" s="187" t="s">
        <v>116</v>
      </c>
      <c r="L1009" s="195"/>
      <c r="M1009" s="195"/>
      <c r="N1009" s="195"/>
      <c r="O1009" s="199"/>
      <c r="P1009" s="188"/>
      <c r="Q1009" s="174">
        <f>IF(ISNUMBER(VLOOKUP(A1009,NotghiID!A:A,1,FALSE)),1,0)</f>
        <v>0</v>
      </c>
    </row>
    <row r="1010" spans="1:17" ht="14.25" hidden="1"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1025</v>
      </c>
      <c r="K1010" s="187" t="s">
        <v>116</v>
      </c>
      <c r="L1010" s="195"/>
      <c r="M1010" s="195"/>
      <c r="N1010" s="195"/>
      <c r="O1010" s="199"/>
      <c r="P1010" s="188"/>
      <c r="Q1010" s="174">
        <f>IF(ISNUMBER(VLOOKUP(A1010,NotghiID!A:A,1,FALSE)),1,0)</f>
        <v>0</v>
      </c>
    </row>
    <row r="1011" spans="1:17" ht="14.25" hidden="1"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1025</v>
      </c>
      <c r="K1011" s="187" t="s">
        <v>116</v>
      </c>
      <c r="L1011" s="195"/>
      <c r="M1011" s="195"/>
      <c r="N1011" s="195"/>
      <c r="O1011" s="199"/>
      <c r="P1011" s="188"/>
      <c r="Q1011" s="174">
        <f>IF(ISNUMBER(VLOOKUP(A1011,NotghiID!A:A,1,FALSE)),1,0)</f>
        <v>0</v>
      </c>
    </row>
    <row r="1012" spans="1:17" ht="14.25" hidden="1"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1025</v>
      </c>
      <c r="K1012" s="187" t="s">
        <v>116</v>
      </c>
      <c r="L1012" s="195"/>
      <c r="M1012" s="195"/>
      <c r="N1012" s="195"/>
      <c r="O1012" s="199"/>
      <c r="P1012" s="188"/>
      <c r="Q1012" s="174">
        <f>IF(ISNUMBER(VLOOKUP(A1012,NotghiID!A:A,1,FALSE)),1,0)</f>
        <v>0</v>
      </c>
    </row>
    <row r="1013" spans="1:17" ht="14.25" hidden="1"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1025</v>
      </c>
      <c r="K1013" s="187" t="s">
        <v>116</v>
      </c>
      <c r="L1013" s="195"/>
      <c r="M1013" s="195"/>
      <c r="N1013" s="195"/>
      <c r="O1013" s="199"/>
      <c r="P1013" s="188"/>
      <c r="Q1013" s="174">
        <f>IF(ISNUMBER(VLOOKUP(A1013,NotghiID!A:A,1,FALSE)),1,0)</f>
        <v>0</v>
      </c>
    </row>
    <row r="1014" spans="1:17" ht="14.25" hidden="1"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1025</v>
      </c>
      <c r="K1014" s="187" t="s">
        <v>116</v>
      </c>
      <c r="L1014" s="195"/>
      <c r="M1014" s="195"/>
      <c r="N1014" s="195"/>
      <c r="O1014" s="199"/>
      <c r="P1014" s="188"/>
      <c r="Q1014" s="174">
        <f>IF(ISNUMBER(VLOOKUP(A1014,NotghiID!A:A,1,FALSE)),1,0)</f>
        <v>0</v>
      </c>
    </row>
    <row r="1015" spans="1:17" ht="14.25" hidden="1"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1025</v>
      </c>
      <c r="K1015" s="187" t="s">
        <v>116</v>
      </c>
      <c r="L1015" s="195"/>
      <c r="M1015" s="195"/>
      <c r="N1015" s="195"/>
      <c r="O1015" s="199"/>
      <c r="P1015" s="188"/>
      <c r="Q1015" s="174">
        <f>IF(ISNUMBER(VLOOKUP(A1015,NotghiID!A:A,1,FALSE)),1,0)</f>
        <v>0</v>
      </c>
    </row>
    <row r="1016" spans="1:17" ht="14.25" hidden="1"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1025</v>
      </c>
      <c r="K1016" s="187" t="s">
        <v>116</v>
      </c>
      <c r="L1016" s="195"/>
      <c r="M1016" s="195"/>
      <c r="N1016" s="195"/>
      <c r="O1016" s="199"/>
      <c r="P1016" s="188"/>
      <c r="Q1016" s="174">
        <f>IF(ISNUMBER(VLOOKUP(A1016,NotghiID!A:A,1,FALSE)),1,0)</f>
        <v>0</v>
      </c>
    </row>
    <row r="1017" spans="1:17" ht="14.25" hidden="1"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1025</v>
      </c>
      <c r="K1017" s="187" t="s">
        <v>116</v>
      </c>
      <c r="L1017" s="195"/>
      <c r="M1017" s="195"/>
      <c r="N1017" s="195"/>
      <c r="O1017" s="199"/>
      <c r="P1017" s="188"/>
      <c r="Q1017" s="174">
        <f>IF(ISNUMBER(VLOOKUP(A1017,NotghiID!A:A,1,FALSE)),1,0)</f>
        <v>0</v>
      </c>
    </row>
    <row r="1018" spans="1:17" ht="14.25" hidden="1"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1025</v>
      </c>
      <c r="K1018" s="187" t="s">
        <v>116</v>
      </c>
      <c r="L1018" s="195"/>
      <c r="M1018" s="195"/>
      <c r="N1018" s="195"/>
      <c r="O1018" s="199"/>
      <c r="P1018" s="188"/>
      <c r="Q1018" s="174">
        <f>IF(ISNUMBER(VLOOKUP(A1018,NotghiID!A:A,1,FALSE)),1,0)</f>
        <v>0</v>
      </c>
    </row>
    <row r="1019" spans="1:17" ht="14.25" hidden="1"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1025</v>
      </c>
      <c r="K1019" s="187" t="s">
        <v>116</v>
      </c>
      <c r="L1019" s="195"/>
      <c r="M1019" s="195"/>
      <c r="N1019" s="195"/>
      <c r="O1019" s="199"/>
      <c r="P1019" s="188"/>
      <c r="Q1019" s="174">
        <f>IF(ISNUMBER(VLOOKUP(A1019,NotghiID!A:A,1,FALSE)),1,0)</f>
        <v>0</v>
      </c>
    </row>
    <row r="1020" spans="1:17" ht="14.25" hidden="1"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1025</v>
      </c>
      <c r="K1020" s="187" t="s">
        <v>116</v>
      </c>
      <c r="L1020" s="195"/>
      <c r="M1020" s="195"/>
      <c r="N1020" s="195"/>
      <c r="O1020" s="199"/>
      <c r="P1020" s="188"/>
      <c r="Q1020" s="174">
        <f>IF(ISNUMBER(VLOOKUP(A1020,NotghiID!A:A,1,FALSE)),1,0)</f>
        <v>0</v>
      </c>
    </row>
    <row r="1021" spans="1:17" ht="14.25" hidden="1"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1025</v>
      </c>
      <c r="K1021" s="187" t="s">
        <v>116</v>
      </c>
      <c r="L1021" s="195"/>
      <c r="M1021" s="195"/>
      <c r="N1021" s="195"/>
      <c r="O1021" s="199"/>
      <c r="P1021" s="188"/>
      <c r="Q1021" s="174">
        <f>IF(ISNUMBER(VLOOKUP(A1021,NotghiID!A:A,1,FALSE)),1,0)</f>
        <v>0</v>
      </c>
    </row>
    <row r="1022" spans="1:17" ht="14.25" hidden="1"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1025</v>
      </c>
      <c r="K1022" s="187" t="s">
        <v>116</v>
      </c>
      <c r="L1022" s="195"/>
      <c r="M1022" s="195"/>
      <c r="N1022" s="195"/>
      <c r="O1022" s="199"/>
      <c r="P1022" s="188"/>
      <c r="Q1022" s="174">
        <f>IF(ISNUMBER(VLOOKUP(A1022,NotghiID!A:A,1,FALSE)),1,0)</f>
        <v>0</v>
      </c>
    </row>
    <row r="1023" spans="1:17" ht="14.25" hidden="1"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1025</v>
      </c>
      <c r="K1023" s="187" t="s">
        <v>116</v>
      </c>
      <c r="L1023" s="195"/>
      <c r="M1023" s="195"/>
      <c r="N1023" s="195"/>
      <c r="O1023" s="199"/>
      <c r="P1023" s="188"/>
      <c r="Q1023" s="174">
        <f>IF(ISNUMBER(VLOOKUP(A1023,NotghiID!A:A,1,FALSE)),1,0)</f>
        <v>0</v>
      </c>
    </row>
    <row r="1024" spans="1:17" ht="14.25" hidden="1"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1025</v>
      </c>
      <c r="K1024" s="187" t="s">
        <v>116</v>
      </c>
      <c r="L1024" s="195"/>
      <c r="M1024" s="195"/>
      <c r="N1024" s="195"/>
      <c r="O1024" s="199"/>
      <c r="P1024" s="188"/>
      <c r="Q1024" s="174">
        <f>IF(ISNUMBER(VLOOKUP(A1024,NotghiID!A:A,1,FALSE)),1,0)</f>
        <v>0</v>
      </c>
    </row>
    <row r="1025" spans="1:17" ht="14.25" hidden="1"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1025</v>
      </c>
      <c r="K1025" s="187" t="s">
        <v>116</v>
      </c>
      <c r="L1025" s="195"/>
      <c r="M1025" s="195"/>
      <c r="N1025" s="195"/>
      <c r="O1025" s="199"/>
      <c r="P1025" s="188"/>
      <c r="Q1025" s="174">
        <f>IF(ISNUMBER(VLOOKUP(A1025,NotghiID!A:A,1,FALSE)),1,0)</f>
        <v>0</v>
      </c>
    </row>
    <row r="1026" spans="1:17" ht="14.25" hidden="1"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1025</v>
      </c>
      <c r="K1026" s="187" t="s">
        <v>116</v>
      </c>
      <c r="L1026" s="195"/>
      <c r="M1026" s="195"/>
      <c r="N1026" s="195"/>
      <c r="O1026" s="199"/>
      <c r="P1026" s="188"/>
      <c r="Q1026" s="174">
        <f>IF(ISNUMBER(VLOOKUP(A1026,NotghiID!A:A,1,FALSE)),1,0)</f>
        <v>0</v>
      </c>
    </row>
    <row r="1027" spans="1:17" ht="14.25" hidden="1"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1025</v>
      </c>
      <c r="K1027" s="187" t="s">
        <v>116</v>
      </c>
      <c r="L1027" s="195"/>
      <c r="M1027" s="195"/>
      <c r="N1027" s="195"/>
      <c r="O1027" s="199"/>
      <c r="P1027" s="188"/>
      <c r="Q1027" s="174">
        <f>IF(ISNUMBER(VLOOKUP(A1027,NotghiID!A:A,1,FALSE)),1,0)</f>
        <v>0</v>
      </c>
    </row>
    <row r="1028" spans="1:17" ht="14.25" hidden="1"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1025</v>
      </c>
      <c r="K1028" s="187" t="s">
        <v>116</v>
      </c>
      <c r="L1028" s="195"/>
      <c r="M1028" s="195"/>
      <c r="N1028" s="195"/>
      <c r="O1028" s="199"/>
      <c r="P1028" s="188"/>
      <c r="Q1028" s="174">
        <f>IF(ISNUMBER(VLOOKUP(A1028,NotghiID!A:A,1,FALSE)),1,0)</f>
        <v>0</v>
      </c>
    </row>
    <row r="1029" spans="1:17" ht="14.25" hidden="1"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1025</v>
      </c>
      <c r="K1029" s="187" t="s">
        <v>116</v>
      </c>
      <c r="L1029" s="195"/>
      <c r="M1029" s="195"/>
      <c r="N1029" s="195"/>
      <c r="O1029" s="199"/>
      <c r="P1029" s="188"/>
      <c r="Q1029" s="174">
        <f>IF(ISNUMBER(VLOOKUP(A1029,NotghiID!A:A,1,FALSE)),1,0)</f>
        <v>0</v>
      </c>
    </row>
    <row r="1030" spans="1:17" ht="14.25" hidden="1"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1025</v>
      </c>
      <c r="K1030" s="187" t="s">
        <v>116</v>
      </c>
      <c r="L1030" s="195"/>
      <c r="M1030" s="195"/>
      <c r="N1030" s="195"/>
      <c r="O1030" s="199"/>
      <c r="P1030" s="188"/>
      <c r="Q1030" s="174">
        <f>IF(ISNUMBER(VLOOKUP(A1030,NotghiID!A:A,1,FALSE)),1,0)</f>
        <v>0</v>
      </c>
    </row>
    <row r="1031" spans="1:17" ht="14.25" hidden="1"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1025</v>
      </c>
      <c r="K1031" s="187" t="s">
        <v>116</v>
      </c>
      <c r="L1031" s="195"/>
      <c r="M1031" s="195"/>
      <c r="N1031" s="195"/>
      <c r="O1031" s="199"/>
      <c r="P1031" s="188"/>
      <c r="Q1031" s="174">
        <f>IF(ISNUMBER(VLOOKUP(A1031,NotghiID!A:A,1,FALSE)),1,0)</f>
        <v>0</v>
      </c>
    </row>
    <row r="1032" spans="1:17" ht="14.25" hidden="1"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1025</v>
      </c>
      <c r="K1032" s="187" t="s">
        <v>116</v>
      </c>
      <c r="L1032" s="195"/>
      <c r="M1032" s="195"/>
      <c r="N1032" s="195"/>
      <c r="O1032" s="199"/>
      <c r="P1032" s="188"/>
      <c r="Q1032" s="174">
        <f>IF(ISNUMBER(VLOOKUP(A1032,NotghiID!A:A,1,FALSE)),1,0)</f>
        <v>0</v>
      </c>
    </row>
    <row r="1033" spans="1:17" ht="14.25" hidden="1"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1025</v>
      </c>
      <c r="K1033" s="187" t="s">
        <v>116</v>
      </c>
      <c r="L1033" s="195"/>
      <c r="M1033" s="195"/>
      <c r="N1033" s="195"/>
      <c r="O1033" s="199"/>
      <c r="P1033" s="188"/>
      <c r="Q1033" s="174">
        <f>IF(ISNUMBER(VLOOKUP(A1033,NotghiID!A:A,1,FALSE)),1,0)</f>
        <v>0</v>
      </c>
    </row>
    <row r="1034" spans="1:17" ht="14.25" hidden="1"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1025</v>
      </c>
      <c r="K1034" s="187" t="s">
        <v>116</v>
      </c>
      <c r="L1034" s="195"/>
      <c r="M1034" s="195"/>
      <c r="N1034" s="195"/>
      <c r="O1034" s="199"/>
      <c r="P1034" s="188"/>
      <c r="Q1034" s="174">
        <f>IF(ISNUMBER(VLOOKUP(A1034,NotghiID!A:A,1,FALSE)),1,0)</f>
        <v>0</v>
      </c>
    </row>
    <row r="1035" spans="1:17" ht="14.25" hidden="1"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1025</v>
      </c>
      <c r="K1035" s="187" t="s">
        <v>116</v>
      </c>
      <c r="L1035" s="195"/>
      <c r="M1035" s="195"/>
      <c r="N1035" s="195"/>
      <c r="O1035" s="199"/>
      <c r="P1035" s="188"/>
      <c r="Q1035" s="174">
        <f>IF(ISNUMBER(VLOOKUP(A1035,NotghiID!A:A,1,FALSE)),1,0)</f>
        <v>0</v>
      </c>
    </row>
    <row r="1036" spans="1:17" ht="14.25" hidden="1"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1025</v>
      </c>
      <c r="K1036" s="187" t="s">
        <v>116</v>
      </c>
      <c r="L1036" s="195"/>
      <c r="M1036" s="195"/>
      <c r="N1036" s="195"/>
      <c r="O1036" s="199"/>
      <c r="P1036" s="188"/>
      <c r="Q1036" s="174">
        <f>IF(ISNUMBER(VLOOKUP(A1036,NotghiID!A:A,1,FALSE)),1,0)</f>
        <v>0</v>
      </c>
    </row>
    <row r="1037" spans="1:17" ht="14.25" hidden="1"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1025</v>
      </c>
      <c r="K1037" s="187" t="s">
        <v>116</v>
      </c>
      <c r="L1037" s="195"/>
      <c r="M1037" s="195"/>
      <c r="N1037" s="195"/>
      <c r="O1037" s="199"/>
      <c r="P1037" s="188"/>
      <c r="Q1037" s="174">
        <f>IF(ISNUMBER(VLOOKUP(A1037,NotghiID!A:A,1,FALSE)),1,0)</f>
        <v>0</v>
      </c>
    </row>
    <row r="1038" spans="1:17" ht="14.25" hidden="1"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1025</v>
      </c>
      <c r="K1038" s="187" t="s">
        <v>116</v>
      </c>
      <c r="L1038" s="195"/>
      <c r="M1038" s="195"/>
      <c r="N1038" s="195"/>
      <c r="O1038" s="199"/>
      <c r="P1038" s="188"/>
      <c r="Q1038" s="174">
        <f>IF(ISNUMBER(VLOOKUP(A1038,NotghiID!A:A,1,FALSE)),1,0)</f>
        <v>0</v>
      </c>
    </row>
    <row r="1039" spans="1:17" ht="14.25" hidden="1"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1025</v>
      </c>
      <c r="K1039" s="187" t="s">
        <v>116</v>
      </c>
      <c r="L1039" s="195"/>
      <c r="M1039" s="195"/>
      <c r="N1039" s="195"/>
      <c r="O1039" s="199"/>
      <c r="P1039" s="188"/>
      <c r="Q1039" s="174">
        <f>IF(ISNUMBER(VLOOKUP(A1039,NotghiID!A:A,1,FALSE)),1,0)</f>
        <v>0</v>
      </c>
    </row>
    <row r="1040" spans="1:17" ht="14.25" hidden="1"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1025</v>
      </c>
      <c r="K1040" s="187" t="s">
        <v>116</v>
      </c>
      <c r="L1040" s="195"/>
      <c r="M1040" s="195"/>
      <c r="N1040" s="195"/>
      <c r="O1040" s="199"/>
      <c r="P1040" s="188"/>
      <c r="Q1040" s="174">
        <f>IF(ISNUMBER(VLOOKUP(A1040,NotghiID!A:A,1,FALSE)),1,0)</f>
        <v>0</v>
      </c>
    </row>
    <row r="1041" spans="1:17" ht="14.25" hidden="1"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1025</v>
      </c>
      <c r="K1041" s="187" t="s">
        <v>116</v>
      </c>
      <c r="L1041" s="195"/>
      <c r="M1041" s="195"/>
      <c r="N1041" s="195"/>
      <c r="O1041" s="199"/>
      <c r="P1041" s="188"/>
      <c r="Q1041" s="174">
        <f>IF(ISNUMBER(VLOOKUP(A1041,NotghiID!A:A,1,FALSE)),1,0)</f>
        <v>0</v>
      </c>
    </row>
    <row r="1042" spans="1:17" ht="14.25" hidden="1"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1025</v>
      </c>
      <c r="K1042" s="187" t="s">
        <v>116</v>
      </c>
      <c r="L1042" s="195"/>
      <c r="M1042" s="195"/>
      <c r="N1042" s="195"/>
      <c r="O1042" s="199"/>
      <c r="P1042" s="188"/>
      <c r="Q1042" s="174">
        <f>IF(ISNUMBER(VLOOKUP(A1042,NotghiID!A:A,1,FALSE)),1,0)</f>
        <v>0</v>
      </c>
    </row>
    <row r="1043" spans="1:17" ht="14.25" hidden="1"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1025</v>
      </c>
      <c r="K1043" s="187" t="s">
        <v>116</v>
      </c>
      <c r="L1043" s="195"/>
      <c r="M1043" s="195"/>
      <c r="N1043" s="195"/>
      <c r="O1043" s="199"/>
      <c r="P1043" s="188"/>
      <c r="Q1043" s="174">
        <f>IF(ISNUMBER(VLOOKUP(A1043,NotghiID!A:A,1,FALSE)),1,0)</f>
        <v>0</v>
      </c>
    </row>
    <row r="1044" spans="1:17" ht="14.25" hidden="1"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1025</v>
      </c>
      <c r="K1044" s="187" t="s">
        <v>116</v>
      </c>
      <c r="L1044" s="195"/>
      <c r="M1044" s="195"/>
      <c r="N1044" s="195"/>
      <c r="O1044" s="199"/>
      <c r="P1044" s="188"/>
      <c r="Q1044" s="174">
        <f>IF(ISNUMBER(VLOOKUP(A1044,NotghiID!A:A,1,FALSE)),1,0)</f>
        <v>0</v>
      </c>
    </row>
    <row r="1045" spans="1:17" ht="14.25" hidden="1"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1025</v>
      </c>
      <c r="K1045" s="187" t="s">
        <v>116</v>
      </c>
      <c r="L1045" s="195"/>
      <c r="M1045" s="195"/>
      <c r="N1045" s="195"/>
      <c r="O1045" s="199"/>
      <c r="P1045" s="188"/>
      <c r="Q1045" s="174">
        <f>IF(ISNUMBER(VLOOKUP(A1045,NotghiID!A:A,1,FALSE)),1,0)</f>
        <v>0</v>
      </c>
    </row>
    <row r="1046" spans="1:17" ht="14.25" hidden="1"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1025</v>
      </c>
      <c r="K1046" s="187" t="s">
        <v>116</v>
      </c>
      <c r="L1046" s="195"/>
      <c r="M1046" s="195"/>
      <c r="N1046" s="195"/>
      <c r="O1046" s="199"/>
      <c r="P1046" s="188"/>
      <c r="Q1046" s="174">
        <f>IF(ISNUMBER(VLOOKUP(A1046,NotghiID!A:A,1,FALSE)),1,0)</f>
        <v>0</v>
      </c>
    </row>
    <row r="1047" spans="1:17" ht="14.25" hidden="1"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1025</v>
      </c>
      <c r="K1047" s="187" t="s">
        <v>116</v>
      </c>
      <c r="L1047" s="195"/>
      <c r="M1047" s="195"/>
      <c r="N1047" s="195"/>
      <c r="O1047" s="199"/>
      <c r="P1047" s="188"/>
      <c r="Q1047" s="174">
        <f>IF(ISNUMBER(VLOOKUP(A1047,NotghiID!A:A,1,FALSE)),1,0)</f>
        <v>0</v>
      </c>
    </row>
    <row r="1048" spans="1:17" ht="14.25" hidden="1"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1025</v>
      </c>
      <c r="K1048" s="187" t="s">
        <v>116</v>
      </c>
      <c r="L1048" s="195"/>
      <c r="M1048" s="195"/>
      <c r="N1048" s="195"/>
      <c r="O1048" s="199"/>
      <c r="P1048" s="188"/>
      <c r="Q1048" s="174">
        <f>IF(ISNUMBER(VLOOKUP(A1048,NotghiID!A:A,1,FALSE)),1,0)</f>
        <v>0</v>
      </c>
    </row>
    <row r="1049" spans="1:17" ht="14.25" hidden="1"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1025</v>
      </c>
      <c r="K1049" s="187" t="s">
        <v>116</v>
      </c>
      <c r="L1049" s="195"/>
      <c r="M1049" s="195"/>
      <c r="N1049" s="195"/>
      <c r="O1049" s="199"/>
      <c r="P1049" s="188"/>
      <c r="Q1049" s="174">
        <f>IF(ISNUMBER(VLOOKUP(A1049,NotghiID!A:A,1,FALSE)),1,0)</f>
        <v>0</v>
      </c>
    </row>
    <row r="1050" spans="1:17" ht="14.25" hidden="1"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1025</v>
      </c>
      <c r="K1050" s="187" t="s">
        <v>116</v>
      </c>
      <c r="L1050" s="195"/>
      <c r="M1050" s="195"/>
      <c r="N1050" s="195"/>
      <c r="O1050" s="199"/>
      <c r="P1050" s="188"/>
      <c r="Q1050" s="174">
        <f>IF(ISNUMBER(VLOOKUP(A1050,NotghiID!A:A,1,FALSE)),1,0)</f>
        <v>0</v>
      </c>
    </row>
    <row r="1051" spans="1:17" ht="14.25" hidden="1"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1025</v>
      </c>
      <c r="K1051" s="187" t="s">
        <v>116</v>
      </c>
      <c r="L1051" s="195"/>
      <c r="M1051" s="195"/>
      <c r="N1051" s="195"/>
      <c r="O1051" s="199"/>
      <c r="P1051" s="188"/>
      <c r="Q1051" s="174">
        <f>IF(ISNUMBER(VLOOKUP(A1051,NotghiID!A:A,1,FALSE)),1,0)</f>
        <v>0</v>
      </c>
    </row>
    <row r="1052" spans="1:17" ht="14.25" hidden="1"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1025</v>
      </c>
      <c r="K1052" s="187" t="s">
        <v>116</v>
      </c>
      <c r="L1052" s="195"/>
      <c r="M1052" s="195"/>
      <c r="N1052" s="195"/>
      <c r="O1052" s="199"/>
      <c r="P1052" s="188"/>
      <c r="Q1052" s="174">
        <f>IF(ISNUMBER(VLOOKUP(A1052,NotghiID!A:A,1,FALSE)),1,0)</f>
        <v>0</v>
      </c>
    </row>
    <row r="1053" spans="1:17" ht="14.25" hidden="1"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1025</v>
      </c>
      <c r="K1053" s="187" t="s">
        <v>116</v>
      </c>
      <c r="L1053" s="195"/>
      <c r="M1053" s="195"/>
      <c r="N1053" s="195"/>
      <c r="O1053" s="199"/>
      <c r="P1053" s="188"/>
      <c r="Q1053" s="174">
        <f>IF(ISNUMBER(VLOOKUP(A1053,NotghiID!A:A,1,FALSE)),1,0)</f>
        <v>0</v>
      </c>
    </row>
    <row r="1054" spans="1:17" ht="14.25" hidden="1"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1025</v>
      </c>
      <c r="K1054" s="187" t="s">
        <v>116</v>
      </c>
      <c r="L1054" s="195"/>
      <c r="M1054" s="195"/>
      <c r="N1054" s="195"/>
      <c r="O1054" s="199"/>
      <c r="P1054" s="188"/>
      <c r="Q1054" s="174">
        <f>IF(ISNUMBER(VLOOKUP(A1054,NotghiID!A:A,1,FALSE)),1,0)</f>
        <v>0</v>
      </c>
    </row>
    <row r="1055" spans="1:17" ht="14.25" hidden="1"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1025</v>
      </c>
      <c r="K1055" s="187" t="s">
        <v>116</v>
      </c>
      <c r="L1055" s="195"/>
      <c r="M1055" s="195"/>
      <c r="N1055" s="195"/>
      <c r="O1055" s="199"/>
      <c r="P1055" s="188"/>
      <c r="Q1055" s="174">
        <f>IF(ISNUMBER(VLOOKUP(A1055,NotghiID!A:A,1,FALSE)),1,0)</f>
        <v>0</v>
      </c>
    </row>
    <row r="1056" spans="1:17" ht="14.25" hidden="1"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1025</v>
      </c>
      <c r="K1056" s="187" t="s">
        <v>116</v>
      </c>
      <c r="L1056" s="195"/>
      <c r="M1056" s="195"/>
      <c r="N1056" s="195"/>
      <c r="O1056" s="199"/>
      <c r="P1056" s="188"/>
      <c r="Q1056" s="174">
        <f>IF(ISNUMBER(VLOOKUP(A1056,NotghiID!A:A,1,FALSE)),1,0)</f>
        <v>0</v>
      </c>
    </row>
    <row r="1057" spans="1:17" ht="14.25" hidden="1"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1025</v>
      </c>
      <c r="K1057" s="187" t="s">
        <v>116</v>
      </c>
      <c r="L1057" s="195"/>
      <c r="M1057" s="195"/>
      <c r="N1057" s="195"/>
      <c r="O1057" s="199"/>
      <c r="P1057" s="188"/>
      <c r="Q1057" s="174">
        <f>IF(ISNUMBER(VLOOKUP(A1057,NotghiID!A:A,1,FALSE)),1,0)</f>
        <v>0</v>
      </c>
    </row>
    <row r="1058" spans="1:17" ht="14.25" hidden="1"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1025</v>
      </c>
      <c r="K1058" s="187" t="s">
        <v>116</v>
      </c>
      <c r="L1058" s="195">
        <v>21.6</v>
      </c>
      <c r="M1058" s="195" t="s">
        <v>1025</v>
      </c>
      <c r="N1058" s="195" t="s">
        <v>117</v>
      </c>
      <c r="O1058" s="199"/>
      <c r="P1058" s="188"/>
      <c r="Q1058" s="174">
        <f>IF(ISNUMBER(VLOOKUP(A1058,NotghiID!A:A,1,FALSE)),1,0)</f>
        <v>0</v>
      </c>
    </row>
    <row r="1059" spans="1:17" ht="14.25" hidden="1"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1025</v>
      </c>
      <c r="K1059" s="187" t="s">
        <v>116</v>
      </c>
      <c r="L1059" s="195">
        <v>61.4</v>
      </c>
      <c r="M1059" s="195" t="s">
        <v>1025</v>
      </c>
      <c r="N1059" s="195" t="s">
        <v>117</v>
      </c>
      <c r="O1059" s="199"/>
      <c r="P1059" s="188"/>
      <c r="Q1059" s="174">
        <f>IF(ISNUMBER(VLOOKUP(A1059,NotghiID!A:A,1,FALSE)),1,0)</f>
        <v>0</v>
      </c>
    </row>
    <row r="1060" spans="1:17" ht="14.25" hidden="1"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1025</v>
      </c>
      <c r="K1060" s="187" t="s">
        <v>116</v>
      </c>
      <c r="L1060" s="195">
        <v>59.5</v>
      </c>
      <c r="M1060" s="195" t="s">
        <v>1025</v>
      </c>
      <c r="N1060" s="195" t="s">
        <v>117</v>
      </c>
      <c r="O1060" s="199"/>
      <c r="P1060" s="188"/>
      <c r="Q1060" s="174">
        <f>IF(ISNUMBER(VLOOKUP(A1060,NotghiID!A:A,1,FALSE)),1,0)</f>
        <v>0</v>
      </c>
    </row>
    <row r="1061" spans="1:17" ht="14.25" hidden="1"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1025</v>
      </c>
      <c r="K1061" s="187" t="s">
        <v>116</v>
      </c>
      <c r="L1061" s="195">
        <v>52.2</v>
      </c>
      <c r="M1061" s="195" t="s">
        <v>1025</v>
      </c>
      <c r="N1061" s="195" t="s">
        <v>117</v>
      </c>
      <c r="O1061" s="199"/>
      <c r="P1061" s="188"/>
      <c r="Q1061" s="174">
        <f>IF(ISNUMBER(VLOOKUP(A1061,NotghiID!A:A,1,FALSE)),1,0)</f>
        <v>0</v>
      </c>
    </row>
    <row r="1062" spans="1:17" ht="14.25" hidden="1"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1025</v>
      </c>
      <c r="K1062" s="187" t="s">
        <v>116</v>
      </c>
      <c r="L1062" s="195">
        <v>38.200000000000003</v>
      </c>
      <c r="M1062" s="195" t="s">
        <v>1025</v>
      </c>
      <c r="N1062" s="195" t="s">
        <v>117</v>
      </c>
      <c r="O1062" s="199"/>
      <c r="P1062" s="188"/>
      <c r="Q1062" s="174">
        <f>IF(ISNUMBER(VLOOKUP(A1062,NotghiID!A:A,1,FALSE)),1,0)</f>
        <v>0</v>
      </c>
    </row>
    <row r="1063" spans="1:17" ht="14.25" hidden="1"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1025</v>
      </c>
      <c r="K1063" s="187" t="s">
        <v>116</v>
      </c>
      <c r="L1063" s="195">
        <v>31.2</v>
      </c>
      <c r="M1063" s="195" t="s">
        <v>1025</v>
      </c>
      <c r="N1063" s="195" t="s">
        <v>117</v>
      </c>
      <c r="O1063" s="199"/>
      <c r="P1063" s="188"/>
      <c r="Q1063" s="174">
        <f>IF(ISNUMBER(VLOOKUP(A1063,NotghiID!A:A,1,FALSE)),1,0)</f>
        <v>0</v>
      </c>
    </row>
    <row r="1064" spans="1:17" ht="14.25" hidden="1"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1025</v>
      </c>
      <c r="K1064" s="187" t="s">
        <v>116</v>
      </c>
      <c r="L1064" s="195">
        <v>19.399999999999999</v>
      </c>
      <c r="M1064" s="195" t="s">
        <v>1025</v>
      </c>
      <c r="N1064" s="195" t="s">
        <v>117</v>
      </c>
      <c r="O1064" s="199"/>
      <c r="P1064" s="188"/>
      <c r="Q1064" s="174">
        <f>IF(ISNUMBER(VLOOKUP(A1064,NotghiID!A:A,1,FALSE)),1,0)</f>
        <v>0</v>
      </c>
    </row>
    <row r="1065" spans="1:17" ht="14.25" hidden="1"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1025</v>
      </c>
      <c r="K1065" s="187" t="s">
        <v>116</v>
      </c>
      <c r="L1065" s="195">
        <v>12.6</v>
      </c>
      <c r="M1065" s="195" t="s">
        <v>1025</v>
      </c>
      <c r="N1065" s="195" t="s">
        <v>117</v>
      </c>
      <c r="O1065" s="199"/>
      <c r="P1065" s="188"/>
      <c r="Q1065" s="174">
        <f>IF(ISNUMBER(VLOOKUP(A1065,NotghiID!A:A,1,FALSE)),1,0)</f>
        <v>0</v>
      </c>
    </row>
    <row r="1066" spans="1:17" ht="14.25" hidden="1"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1025</v>
      </c>
      <c r="K1066" s="187" t="s">
        <v>116</v>
      </c>
      <c r="L1066" s="195">
        <v>11.3</v>
      </c>
      <c r="M1066" s="195" t="s">
        <v>1025</v>
      </c>
      <c r="N1066" s="195" t="s">
        <v>117</v>
      </c>
      <c r="O1066" s="199"/>
      <c r="P1066" s="188"/>
      <c r="Q1066" s="174">
        <f>IF(ISNUMBER(VLOOKUP(A1066,NotghiID!A:A,1,FALSE)),1,0)</f>
        <v>0</v>
      </c>
    </row>
    <row r="1067" spans="1:17" ht="14.25" hidden="1"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1025</v>
      </c>
      <c r="K1067" s="187" t="s">
        <v>116</v>
      </c>
      <c r="L1067" s="195">
        <v>8.8000000000000007</v>
      </c>
      <c r="M1067" s="195" t="s">
        <v>1025</v>
      </c>
      <c r="N1067" s="195" t="s">
        <v>117</v>
      </c>
      <c r="O1067" s="199"/>
      <c r="P1067" s="188"/>
      <c r="Q1067" s="174">
        <f>IF(ISNUMBER(VLOOKUP(A1067,NotghiID!A:A,1,FALSE)),1,0)</f>
        <v>0</v>
      </c>
    </row>
    <row r="1068" spans="1:17" ht="14.25" hidden="1"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1025</v>
      </c>
      <c r="K1068" s="187" t="s">
        <v>116</v>
      </c>
      <c r="L1068" s="195">
        <v>2.8</v>
      </c>
      <c r="M1068" s="195" t="s">
        <v>1025</v>
      </c>
      <c r="N1068" s="195" t="s">
        <v>117</v>
      </c>
      <c r="O1068" s="199"/>
      <c r="P1068" s="188"/>
      <c r="Q1068" s="174">
        <f>IF(ISNUMBER(VLOOKUP(A1068,NotghiID!A:A,1,FALSE)),1,0)</f>
        <v>0</v>
      </c>
    </row>
    <row r="1069" spans="1:17" ht="14.25" hidden="1"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1025</v>
      </c>
      <c r="K1069" s="187" t="s">
        <v>116</v>
      </c>
      <c r="L1069" s="195">
        <v>24.5</v>
      </c>
      <c r="M1069" s="195" t="s">
        <v>1025</v>
      </c>
      <c r="N1069" s="195" t="s">
        <v>117</v>
      </c>
      <c r="O1069" s="199"/>
      <c r="P1069" s="188"/>
      <c r="Q1069" s="174">
        <f>IF(ISNUMBER(VLOOKUP(A1069,NotghiID!A:A,1,FALSE)),1,0)</f>
        <v>0</v>
      </c>
    </row>
    <row r="1070" spans="1:17" ht="14.25" hidden="1"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1025</v>
      </c>
      <c r="K1070" s="187" t="s">
        <v>116</v>
      </c>
      <c r="L1070" s="195">
        <v>29.1</v>
      </c>
      <c r="M1070" s="195" t="s">
        <v>1025</v>
      </c>
      <c r="N1070" s="195" t="s">
        <v>117</v>
      </c>
      <c r="O1070" s="199"/>
      <c r="P1070" s="188"/>
      <c r="Q1070" s="174">
        <f>IF(ISNUMBER(VLOOKUP(A1070,NotghiID!A:A,1,FALSE)),1,0)</f>
        <v>0</v>
      </c>
    </row>
    <row r="1071" spans="1:17" ht="14.25" hidden="1"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1025</v>
      </c>
      <c r="K1071" s="187" t="s">
        <v>116</v>
      </c>
      <c r="L1071" s="195">
        <v>39.4</v>
      </c>
      <c r="M1071" s="195" t="s">
        <v>1025</v>
      </c>
      <c r="N1071" s="195" t="s">
        <v>117</v>
      </c>
      <c r="O1071" s="199"/>
      <c r="P1071" s="188"/>
      <c r="Q1071" s="174">
        <f>IF(ISNUMBER(VLOOKUP(A1071,NotghiID!A:A,1,FALSE)),1,0)</f>
        <v>0</v>
      </c>
    </row>
    <row r="1072" spans="1:17" ht="14.25" hidden="1"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1025</v>
      </c>
      <c r="K1072" s="187" t="s">
        <v>116</v>
      </c>
      <c r="L1072" s="195">
        <v>47.7</v>
      </c>
      <c r="M1072" s="195" t="s">
        <v>1025</v>
      </c>
      <c r="N1072" s="195" t="s">
        <v>117</v>
      </c>
      <c r="O1072" s="199"/>
      <c r="P1072" s="188"/>
      <c r="Q1072" s="174">
        <f>IF(ISNUMBER(VLOOKUP(A1072,NotghiID!A:A,1,FALSE)),1,0)</f>
        <v>0</v>
      </c>
    </row>
    <row r="1073" spans="1:17" ht="14.25" hidden="1"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1025</v>
      </c>
      <c r="K1073" s="187" t="s">
        <v>116</v>
      </c>
      <c r="L1073" s="195">
        <v>27.6</v>
      </c>
      <c r="M1073" s="195" t="s">
        <v>1025</v>
      </c>
      <c r="N1073" s="195" t="s">
        <v>117</v>
      </c>
      <c r="O1073" s="199"/>
      <c r="P1073" s="188"/>
      <c r="Q1073" s="174">
        <f>IF(ISNUMBER(VLOOKUP(A1073,NotghiID!A:A,1,FALSE)),1,0)</f>
        <v>0</v>
      </c>
    </row>
    <row r="1074" spans="1:17" ht="14.25" hidden="1"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1025</v>
      </c>
      <c r="K1074" s="187" t="s">
        <v>116</v>
      </c>
      <c r="L1074" s="195">
        <v>68.8</v>
      </c>
      <c r="M1074" s="195" t="s">
        <v>1025</v>
      </c>
      <c r="N1074" s="195" t="s">
        <v>117</v>
      </c>
      <c r="O1074" s="199"/>
      <c r="P1074" s="188"/>
      <c r="Q1074" s="174">
        <f>IF(ISNUMBER(VLOOKUP(A1074,NotghiID!A:A,1,FALSE)),1,0)</f>
        <v>0</v>
      </c>
    </row>
    <row r="1075" spans="1:17" ht="14.25" hidden="1"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1025</v>
      </c>
      <c r="K1075" s="187" t="s">
        <v>116</v>
      </c>
      <c r="L1075" s="195">
        <v>73.3</v>
      </c>
      <c r="M1075" s="195" t="s">
        <v>1025</v>
      </c>
      <c r="N1075" s="195" t="s">
        <v>117</v>
      </c>
      <c r="O1075" s="199"/>
      <c r="P1075" s="188"/>
      <c r="Q1075" s="174">
        <f>IF(ISNUMBER(VLOOKUP(A1075,NotghiID!A:A,1,FALSE)),1,0)</f>
        <v>0</v>
      </c>
    </row>
    <row r="1076" spans="1:17" ht="14.25" hidden="1"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1025</v>
      </c>
      <c r="K1076" s="187" t="s">
        <v>116</v>
      </c>
      <c r="L1076" s="195">
        <v>95.2</v>
      </c>
      <c r="M1076" s="195" t="s">
        <v>1025</v>
      </c>
      <c r="N1076" s="195" t="s">
        <v>117</v>
      </c>
      <c r="O1076" s="199"/>
      <c r="P1076" s="188"/>
      <c r="Q1076" s="174">
        <f>IF(ISNUMBER(VLOOKUP(A1076,NotghiID!A:A,1,FALSE)),1,0)</f>
        <v>0</v>
      </c>
    </row>
    <row r="1077" spans="1:17" ht="14.25" hidden="1"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1025</v>
      </c>
      <c r="K1077" s="187" t="s">
        <v>116</v>
      </c>
      <c r="L1077" s="195">
        <v>116</v>
      </c>
      <c r="M1077" s="195" t="s">
        <v>1025</v>
      </c>
      <c r="N1077" s="195" t="s">
        <v>117</v>
      </c>
      <c r="O1077" s="199"/>
      <c r="P1077" s="188"/>
      <c r="Q1077" s="174">
        <f>IF(ISNUMBER(VLOOKUP(A1077,NotghiID!A:A,1,FALSE)),1,0)</f>
        <v>0</v>
      </c>
    </row>
    <row r="1078" spans="1:17" ht="14.25" hidden="1"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1025</v>
      </c>
      <c r="K1078" s="187" t="s">
        <v>116</v>
      </c>
      <c r="L1078" s="195">
        <v>122</v>
      </c>
      <c r="M1078" s="195" t="s">
        <v>1025</v>
      </c>
      <c r="N1078" s="195" t="s">
        <v>117</v>
      </c>
      <c r="O1078" s="199"/>
      <c r="P1078" s="188"/>
      <c r="Q1078" s="174">
        <f>IF(ISNUMBER(VLOOKUP(A1078,NotghiID!A:A,1,FALSE)),1,0)</f>
        <v>0</v>
      </c>
    </row>
    <row r="1079" spans="1:17" ht="14.25" hidden="1"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1025</v>
      </c>
      <c r="K1079" s="187" t="s">
        <v>116</v>
      </c>
      <c r="L1079" s="195">
        <v>97.7</v>
      </c>
      <c r="M1079" s="195" t="s">
        <v>1025</v>
      </c>
      <c r="N1079" s="195" t="s">
        <v>117</v>
      </c>
      <c r="O1079" s="199"/>
      <c r="P1079" s="188"/>
      <c r="Q1079" s="174">
        <f>IF(ISNUMBER(VLOOKUP(A1079,NotghiID!A:A,1,FALSE)),1,0)</f>
        <v>0</v>
      </c>
    </row>
    <row r="1080" spans="1:17" ht="14.25" hidden="1"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1025</v>
      </c>
      <c r="K1080" s="187" t="s">
        <v>116</v>
      </c>
      <c r="L1080" s="195">
        <v>65.8</v>
      </c>
      <c r="M1080" s="195" t="s">
        <v>1025</v>
      </c>
      <c r="N1080" s="195" t="s">
        <v>117</v>
      </c>
      <c r="O1080" s="199"/>
      <c r="P1080" s="188"/>
      <c r="Q1080" s="174">
        <f>IF(ISNUMBER(VLOOKUP(A1080,NotghiID!A:A,1,FALSE)),1,0)</f>
        <v>0</v>
      </c>
    </row>
    <row r="1081" spans="1:17" ht="14.25" hidden="1"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1025</v>
      </c>
      <c r="K1081" s="187" t="s">
        <v>116</v>
      </c>
      <c r="L1081" s="195">
        <v>47.7</v>
      </c>
      <c r="M1081" s="195" t="s">
        <v>1025</v>
      </c>
      <c r="N1081" s="195" t="s">
        <v>117</v>
      </c>
      <c r="O1081" s="199"/>
      <c r="P1081" s="188"/>
      <c r="Q1081" s="174">
        <f>IF(ISNUMBER(VLOOKUP(A1081,NotghiID!A:A,1,FALSE)),1,0)</f>
        <v>0</v>
      </c>
    </row>
    <row r="1082" spans="1:17" ht="14.25" hidden="1"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1025</v>
      </c>
      <c r="K1082" s="187" t="s">
        <v>116</v>
      </c>
      <c r="L1082" s="195">
        <v>52.4</v>
      </c>
      <c r="M1082" s="195" t="s">
        <v>1025</v>
      </c>
      <c r="N1082" s="195" t="s">
        <v>117</v>
      </c>
      <c r="O1082" s="199"/>
      <c r="P1082" s="188"/>
      <c r="Q1082" s="174">
        <f>IF(ISNUMBER(VLOOKUP(A1082,NotghiID!A:A,1,FALSE)),1,0)</f>
        <v>0</v>
      </c>
    </row>
    <row r="1083" spans="1:17" ht="14.25" hidden="1"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1025</v>
      </c>
      <c r="K1083" s="187" t="s">
        <v>116</v>
      </c>
      <c r="L1083" s="195">
        <v>37.6</v>
      </c>
      <c r="M1083" s="195" t="s">
        <v>1025</v>
      </c>
      <c r="N1083" s="195" t="s">
        <v>117</v>
      </c>
      <c r="O1083" s="199"/>
      <c r="P1083" s="188"/>
      <c r="Q1083" s="174">
        <f>IF(ISNUMBER(VLOOKUP(A1083,NotghiID!A:A,1,FALSE)),1,0)</f>
        <v>0</v>
      </c>
    </row>
    <row r="1084" spans="1:17" ht="14.25" hidden="1"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1025</v>
      </c>
      <c r="K1084" s="187" t="s">
        <v>116</v>
      </c>
      <c r="L1084" s="195">
        <v>23.7</v>
      </c>
      <c r="M1084" s="195" t="s">
        <v>1025</v>
      </c>
      <c r="N1084" s="195" t="s">
        <v>117</v>
      </c>
      <c r="O1084" s="199"/>
      <c r="P1084" s="188"/>
      <c r="Q1084" s="174">
        <f>IF(ISNUMBER(VLOOKUP(A1084,NotghiID!A:A,1,FALSE)),1,0)</f>
        <v>0</v>
      </c>
    </row>
    <row r="1085" spans="1:17" ht="14.25" hidden="1"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1025</v>
      </c>
      <c r="K1085" s="187" t="s">
        <v>116</v>
      </c>
      <c r="L1085" s="195">
        <v>22.2</v>
      </c>
      <c r="M1085" s="195" t="s">
        <v>1025</v>
      </c>
      <c r="N1085" s="195" t="s">
        <v>117</v>
      </c>
      <c r="O1085" s="199"/>
      <c r="P1085" s="188"/>
      <c r="Q1085" s="174">
        <f>IF(ISNUMBER(VLOOKUP(A1085,NotghiID!A:A,1,FALSE)),1,0)</f>
        <v>0</v>
      </c>
    </row>
    <row r="1086" spans="1:17" ht="14.25" hidden="1"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1025</v>
      </c>
      <c r="K1086" s="187" t="s">
        <v>116</v>
      </c>
      <c r="L1086" s="195">
        <v>55.6</v>
      </c>
      <c r="M1086" s="195" t="s">
        <v>1025</v>
      </c>
      <c r="N1086" s="195" t="s">
        <v>117</v>
      </c>
      <c r="O1086" s="199"/>
      <c r="P1086" s="188"/>
      <c r="Q1086" s="174">
        <f>IF(ISNUMBER(VLOOKUP(A1086,NotghiID!A:A,1,FALSE)),1,0)</f>
        <v>0</v>
      </c>
    </row>
    <row r="1087" spans="1:17" ht="14.25" hidden="1"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1025</v>
      </c>
      <c r="K1087" s="187" t="s">
        <v>116</v>
      </c>
      <c r="L1087" s="195">
        <v>128</v>
      </c>
      <c r="M1087" s="195" t="s">
        <v>1025</v>
      </c>
      <c r="N1087" s="195" t="s">
        <v>117</v>
      </c>
      <c r="O1087" s="199"/>
      <c r="P1087" s="188"/>
      <c r="Q1087" s="174">
        <f>IF(ISNUMBER(VLOOKUP(A1087,NotghiID!A:A,1,FALSE)),1,0)</f>
        <v>0</v>
      </c>
    </row>
    <row r="1088" spans="1:17" ht="14.25" hidden="1"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1025</v>
      </c>
      <c r="K1088" s="187" t="s">
        <v>116</v>
      </c>
      <c r="L1088" s="195">
        <v>108</v>
      </c>
      <c r="M1088" s="195" t="s">
        <v>1025</v>
      </c>
      <c r="N1088" s="195" t="s">
        <v>117</v>
      </c>
      <c r="O1088" s="199"/>
      <c r="P1088" s="188"/>
      <c r="Q1088" s="174">
        <f>IF(ISNUMBER(VLOOKUP(A1088,NotghiID!A:A,1,FALSE)),1,0)</f>
        <v>0</v>
      </c>
    </row>
    <row r="1089" spans="1:17" ht="14.25" hidden="1"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1025</v>
      </c>
      <c r="K1089" s="187" t="s">
        <v>116</v>
      </c>
      <c r="L1089" s="195">
        <v>89.8</v>
      </c>
      <c r="M1089" s="195" t="s">
        <v>1025</v>
      </c>
      <c r="N1089" s="195" t="s">
        <v>117</v>
      </c>
      <c r="O1089" s="199"/>
      <c r="P1089" s="188"/>
      <c r="Q1089" s="174">
        <f>IF(ISNUMBER(VLOOKUP(A1089,NotghiID!A:A,1,FALSE)),1,0)</f>
        <v>0</v>
      </c>
    </row>
    <row r="1090" spans="1:17" ht="14.25" hidden="1"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1025</v>
      </c>
      <c r="K1090" s="187" t="s">
        <v>116</v>
      </c>
      <c r="L1090" s="195">
        <v>78.400000000000006</v>
      </c>
      <c r="M1090" s="195" t="s">
        <v>1025</v>
      </c>
      <c r="N1090" s="195" t="s">
        <v>117</v>
      </c>
      <c r="O1090" s="199"/>
      <c r="P1090" s="188"/>
      <c r="Q1090" s="174">
        <f>IF(ISNUMBER(VLOOKUP(A1090,NotghiID!A:A,1,FALSE)),1,0)</f>
        <v>0</v>
      </c>
    </row>
    <row r="1091" spans="1:17" ht="14.25" hidden="1"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1025</v>
      </c>
      <c r="K1091" s="187" t="s">
        <v>116</v>
      </c>
      <c r="L1091" s="195">
        <v>65.599999999999994</v>
      </c>
      <c r="M1091" s="195" t="s">
        <v>1025</v>
      </c>
      <c r="N1091" s="195" t="s">
        <v>117</v>
      </c>
      <c r="O1091" s="199"/>
      <c r="P1091" s="188"/>
      <c r="Q1091" s="174">
        <f>IF(ISNUMBER(VLOOKUP(A1091,NotghiID!A:A,1,FALSE)),1,0)</f>
        <v>0</v>
      </c>
    </row>
    <row r="1092" spans="1:17" ht="14.25" hidden="1"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1025</v>
      </c>
      <c r="K1092" s="187" t="s">
        <v>116</v>
      </c>
      <c r="L1092" s="195">
        <v>33.6</v>
      </c>
      <c r="M1092" s="195" t="s">
        <v>1025</v>
      </c>
      <c r="N1092" s="195" t="s">
        <v>117</v>
      </c>
      <c r="O1092" s="199"/>
      <c r="P1092" s="188"/>
      <c r="Q1092" s="174">
        <f>IF(ISNUMBER(VLOOKUP(A1092,NotghiID!A:A,1,FALSE)),1,0)</f>
        <v>0</v>
      </c>
    </row>
    <row r="1093" spans="1:17" ht="14.25" hidden="1"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1025</v>
      </c>
      <c r="K1093" s="187" t="s">
        <v>116</v>
      </c>
      <c r="L1093" s="195">
        <v>35.299999999999997</v>
      </c>
      <c r="M1093" s="195" t="s">
        <v>1025</v>
      </c>
      <c r="N1093" s="195" t="s">
        <v>117</v>
      </c>
      <c r="O1093" s="199"/>
      <c r="P1093" s="188"/>
      <c r="Q1093" s="174">
        <f>IF(ISNUMBER(VLOOKUP(A1093,NotghiID!A:A,1,FALSE)),1,0)</f>
        <v>0</v>
      </c>
    </row>
    <row r="1094" spans="1:17" ht="14.25" hidden="1"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1025</v>
      </c>
      <c r="K1094" s="187" t="s">
        <v>116</v>
      </c>
      <c r="L1094" s="195">
        <v>30.5</v>
      </c>
      <c r="M1094" s="195" t="s">
        <v>1025</v>
      </c>
      <c r="N1094" s="195" t="s">
        <v>117</v>
      </c>
      <c r="O1094" s="199"/>
      <c r="P1094" s="188"/>
      <c r="Q1094" s="174">
        <f>IF(ISNUMBER(VLOOKUP(A1094,NotghiID!A:A,1,FALSE)),1,0)</f>
        <v>0</v>
      </c>
    </row>
    <row r="1095" spans="1:17" ht="14.25" hidden="1"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1025</v>
      </c>
      <c r="K1095" s="187" t="s">
        <v>116</v>
      </c>
      <c r="L1095" s="195">
        <v>4.5999999999999996</v>
      </c>
      <c r="M1095" s="195" t="s">
        <v>1025</v>
      </c>
      <c r="N1095" s="195" t="s">
        <v>117</v>
      </c>
      <c r="O1095" s="199"/>
      <c r="P1095" s="188"/>
      <c r="Q1095" s="174">
        <f>IF(ISNUMBER(VLOOKUP(A1095,NotghiID!A:A,1,FALSE)),1,0)</f>
        <v>0</v>
      </c>
    </row>
    <row r="1096" spans="1:17" ht="14.25" hidden="1"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1025</v>
      </c>
      <c r="K1096" s="187" t="s">
        <v>116</v>
      </c>
      <c r="L1096" s="195">
        <v>10.3</v>
      </c>
      <c r="M1096" s="195" t="s">
        <v>1025</v>
      </c>
      <c r="N1096" s="195" t="s">
        <v>117</v>
      </c>
      <c r="O1096" s="199"/>
      <c r="P1096" s="188"/>
      <c r="Q1096" s="174">
        <f>IF(ISNUMBER(VLOOKUP(A1096,NotghiID!A:A,1,FALSE)),1,0)</f>
        <v>0</v>
      </c>
    </row>
    <row r="1097" spans="1:17" ht="14.25" hidden="1"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1025</v>
      </c>
      <c r="K1097" s="187" t="s">
        <v>116</v>
      </c>
      <c r="L1097" s="195">
        <v>53.1</v>
      </c>
      <c r="M1097" s="195" t="s">
        <v>1025</v>
      </c>
      <c r="N1097" s="195" t="s">
        <v>117</v>
      </c>
      <c r="O1097" s="199"/>
      <c r="P1097" s="188"/>
      <c r="Q1097" s="174">
        <f>IF(ISNUMBER(VLOOKUP(A1097,NotghiID!A:A,1,FALSE)),1,0)</f>
        <v>0</v>
      </c>
    </row>
    <row r="1098" spans="1:17" ht="14.25" hidden="1"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1025</v>
      </c>
      <c r="K1098" s="187" t="s">
        <v>116</v>
      </c>
      <c r="L1098" s="195">
        <v>123</v>
      </c>
      <c r="M1098" s="195" t="s">
        <v>1025</v>
      </c>
      <c r="N1098" s="195" t="s">
        <v>117</v>
      </c>
      <c r="O1098" s="199"/>
      <c r="P1098" s="188"/>
      <c r="Q1098" s="174">
        <f>IF(ISNUMBER(VLOOKUP(A1098,NotghiID!A:A,1,FALSE)),1,0)</f>
        <v>0</v>
      </c>
    </row>
    <row r="1099" spans="1:17" ht="14.25" hidden="1"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1025</v>
      </c>
      <c r="K1099" s="187" t="s">
        <v>116</v>
      </c>
      <c r="L1099" s="195">
        <v>158</v>
      </c>
      <c r="M1099" s="195" t="s">
        <v>1025</v>
      </c>
      <c r="N1099" s="195" t="s">
        <v>117</v>
      </c>
      <c r="O1099" s="199"/>
      <c r="P1099" s="188"/>
      <c r="Q1099" s="174">
        <f>IF(ISNUMBER(VLOOKUP(A1099,NotghiID!A:A,1,FALSE)),1,0)</f>
        <v>0</v>
      </c>
    </row>
    <row r="1100" spans="1:17" ht="14.25" hidden="1"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1025</v>
      </c>
      <c r="K1100" s="187" t="s">
        <v>116</v>
      </c>
      <c r="L1100" s="195">
        <v>180</v>
      </c>
      <c r="M1100" s="195" t="s">
        <v>1025</v>
      </c>
      <c r="N1100" s="195" t="s">
        <v>117</v>
      </c>
      <c r="O1100" s="199"/>
      <c r="P1100" s="188"/>
      <c r="Q1100" s="174">
        <f>IF(ISNUMBER(VLOOKUP(A1100,NotghiID!A:A,1,FALSE)),1,0)</f>
        <v>0</v>
      </c>
    </row>
    <row r="1101" spans="1:17" ht="14.25" hidden="1"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1025</v>
      </c>
      <c r="K1101" s="187" t="s">
        <v>116</v>
      </c>
      <c r="L1101" s="195">
        <v>207</v>
      </c>
      <c r="M1101" s="195" t="s">
        <v>1025</v>
      </c>
      <c r="N1101" s="195" t="s">
        <v>117</v>
      </c>
      <c r="O1101" s="199"/>
      <c r="P1101" s="188"/>
      <c r="Q1101" s="174">
        <f>IF(ISNUMBER(VLOOKUP(A1101,NotghiID!A:A,1,FALSE)),1,0)</f>
        <v>0</v>
      </c>
    </row>
    <row r="1102" spans="1:17" ht="14.25" hidden="1"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1025</v>
      </c>
      <c r="K1102" s="187" t="s">
        <v>116</v>
      </c>
      <c r="L1102" s="195">
        <v>260</v>
      </c>
      <c r="M1102" s="195" t="s">
        <v>1025</v>
      </c>
      <c r="N1102" s="195" t="s">
        <v>117</v>
      </c>
      <c r="O1102" s="199"/>
      <c r="P1102" s="188"/>
      <c r="Q1102" s="174">
        <f>IF(ISNUMBER(VLOOKUP(A1102,NotghiID!A:A,1,FALSE)),1,0)</f>
        <v>0</v>
      </c>
    </row>
    <row r="1103" spans="1:17" ht="14.25" hidden="1"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1025</v>
      </c>
      <c r="K1103" s="187" t="s">
        <v>116</v>
      </c>
      <c r="L1103" s="195">
        <v>331</v>
      </c>
      <c r="M1103" s="195" t="s">
        <v>1025</v>
      </c>
      <c r="N1103" s="195" t="s">
        <v>117</v>
      </c>
      <c r="O1103" s="199"/>
      <c r="P1103" s="188"/>
      <c r="Q1103" s="174">
        <f>IF(ISNUMBER(VLOOKUP(A1103,NotghiID!A:A,1,FALSE)),1,0)</f>
        <v>0</v>
      </c>
    </row>
    <row r="1104" spans="1:17" ht="14.25" hidden="1"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1025</v>
      </c>
      <c r="K1104" s="187" t="s">
        <v>116</v>
      </c>
      <c r="L1104" s="195">
        <v>383</v>
      </c>
      <c r="M1104" s="195" t="s">
        <v>1025</v>
      </c>
      <c r="N1104" s="195" t="s">
        <v>117</v>
      </c>
      <c r="O1104" s="199"/>
      <c r="P1104" s="188"/>
      <c r="Q1104" s="174">
        <f>IF(ISNUMBER(VLOOKUP(A1104,NotghiID!A:A,1,FALSE)),1,0)</f>
        <v>0</v>
      </c>
    </row>
    <row r="1105" spans="1:17" ht="14.25" hidden="1"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1025</v>
      </c>
      <c r="K1105" s="187" t="s">
        <v>116</v>
      </c>
      <c r="L1105" s="195">
        <v>447</v>
      </c>
      <c r="M1105" s="195" t="s">
        <v>1025</v>
      </c>
      <c r="N1105" s="195" t="s">
        <v>117</v>
      </c>
      <c r="O1105" s="199"/>
      <c r="P1105" s="188"/>
      <c r="Q1105" s="174">
        <f>IF(ISNUMBER(VLOOKUP(A1105,NotghiID!A:A,1,FALSE)),1,0)</f>
        <v>0</v>
      </c>
    </row>
    <row r="1106" spans="1:17" ht="14.25" hidden="1"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1025</v>
      </c>
      <c r="K1106" s="187" t="s">
        <v>116</v>
      </c>
      <c r="L1106" s="195">
        <v>373</v>
      </c>
      <c r="M1106" s="195" t="s">
        <v>1025</v>
      </c>
      <c r="N1106" s="195" t="s">
        <v>117</v>
      </c>
      <c r="O1106" s="199"/>
      <c r="P1106" s="188"/>
      <c r="Q1106" s="174">
        <f>IF(ISNUMBER(VLOOKUP(A1106,NotghiID!A:A,1,FALSE)),1,0)</f>
        <v>0</v>
      </c>
    </row>
    <row r="1107" spans="1:17" ht="14.25" hidden="1"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1025</v>
      </c>
      <c r="K1107" s="187" t="s">
        <v>116</v>
      </c>
      <c r="L1107" s="195">
        <v>560</v>
      </c>
      <c r="M1107" s="195" t="s">
        <v>1025</v>
      </c>
      <c r="N1107" s="195" t="s">
        <v>117</v>
      </c>
      <c r="O1107" s="199"/>
      <c r="P1107" s="188"/>
      <c r="Q1107" s="174">
        <f>IF(ISNUMBER(VLOOKUP(A1107,NotghiID!A:A,1,FALSE)),1,0)</f>
        <v>0</v>
      </c>
    </row>
    <row r="1108" spans="1:17" ht="14.25" hidden="1"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1025</v>
      </c>
      <c r="K1108" s="187" t="s">
        <v>116</v>
      </c>
      <c r="L1108" s="195">
        <v>192</v>
      </c>
      <c r="M1108" s="195" t="s">
        <v>1025</v>
      </c>
      <c r="N1108" s="195" t="s">
        <v>117</v>
      </c>
      <c r="O1108" s="199"/>
      <c r="P1108" s="188"/>
      <c r="Q1108" s="174">
        <f>IF(ISNUMBER(VLOOKUP(A1108,NotghiID!A:A,1,FALSE)),1,0)</f>
        <v>0</v>
      </c>
    </row>
    <row r="1109" spans="1:17" ht="14.25" hidden="1"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1025</v>
      </c>
      <c r="K1109" s="187" t="s">
        <v>116</v>
      </c>
      <c r="L1109" s="195">
        <v>251</v>
      </c>
      <c r="M1109" s="195" t="s">
        <v>1025</v>
      </c>
      <c r="N1109" s="195" t="s">
        <v>117</v>
      </c>
      <c r="O1109" s="199"/>
      <c r="P1109" s="188"/>
      <c r="Q1109" s="174">
        <f>IF(ISNUMBER(VLOOKUP(A1109,NotghiID!A:A,1,FALSE)),1,0)</f>
        <v>0</v>
      </c>
    </row>
    <row r="1110" spans="1:17" ht="14.25" hidden="1"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1025</v>
      </c>
      <c r="K1110" s="187" t="s">
        <v>116</v>
      </c>
      <c r="L1110" s="195">
        <v>179</v>
      </c>
      <c r="M1110" s="195" t="s">
        <v>1025</v>
      </c>
      <c r="N1110" s="195" t="s">
        <v>117</v>
      </c>
      <c r="O1110" s="199"/>
      <c r="P1110" s="188"/>
      <c r="Q1110" s="174">
        <f>IF(ISNUMBER(VLOOKUP(A1110,NotghiID!A:A,1,FALSE)),1,0)</f>
        <v>0</v>
      </c>
    </row>
    <row r="1111" spans="1:17" ht="14.25" hidden="1"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1025</v>
      </c>
      <c r="K1111" s="187" t="s">
        <v>116</v>
      </c>
      <c r="L1111" s="195">
        <v>122</v>
      </c>
      <c r="M1111" s="195" t="s">
        <v>1025</v>
      </c>
      <c r="N1111" s="195" t="s">
        <v>117</v>
      </c>
      <c r="O1111" s="199"/>
      <c r="P1111" s="188"/>
      <c r="Q1111" s="174">
        <f>IF(ISNUMBER(VLOOKUP(A1111,NotghiID!A:A,1,FALSE)),1,0)</f>
        <v>0</v>
      </c>
    </row>
    <row r="1112" spans="1:17" ht="14.25" hidden="1"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1025</v>
      </c>
      <c r="K1112" s="187" t="s">
        <v>116</v>
      </c>
      <c r="L1112" s="195">
        <v>127</v>
      </c>
      <c r="M1112" s="195" t="s">
        <v>1025</v>
      </c>
      <c r="N1112" s="195" t="s">
        <v>117</v>
      </c>
      <c r="O1112" s="199"/>
      <c r="P1112" s="188"/>
      <c r="Q1112" s="174">
        <f>IF(ISNUMBER(VLOOKUP(A1112,NotghiID!A:A,1,FALSE)),1,0)</f>
        <v>0</v>
      </c>
    </row>
    <row r="1113" spans="1:17" ht="14.25" hidden="1"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1025</v>
      </c>
      <c r="K1113" s="187" t="s">
        <v>116</v>
      </c>
      <c r="L1113" s="195">
        <v>163</v>
      </c>
      <c r="M1113" s="195" t="s">
        <v>1025</v>
      </c>
      <c r="N1113" s="195" t="s">
        <v>117</v>
      </c>
      <c r="O1113" s="199"/>
      <c r="P1113" s="188"/>
      <c r="Q1113" s="174">
        <f>IF(ISNUMBER(VLOOKUP(A1113,NotghiID!A:A,1,FALSE)),1,0)</f>
        <v>0</v>
      </c>
    </row>
    <row r="1114" spans="1:17" ht="14.25" hidden="1"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1025</v>
      </c>
      <c r="K1114" s="187" t="s">
        <v>116</v>
      </c>
      <c r="L1114" s="195">
        <v>156</v>
      </c>
      <c r="M1114" s="195" t="s">
        <v>1025</v>
      </c>
      <c r="N1114" s="195" t="s">
        <v>117</v>
      </c>
      <c r="O1114" s="199"/>
      <c r="P1114" s="188"/>
      <c r="Q1114" s="174">
        <f>IF(ISNUMBER(VLOOKUP(A1114,NotghiID!A:A,1,FALSE)),1,0)</f>
        <v>0</v>
      </c>
    </row>
    <row r="1115" spans="1:17" ht="14.25" hidden="1"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1025</v>
      </c>
      <c r="K1115" s="187" t="s">
        <v>116</v>
      </c>
      <c r="L1115" s="195">
        <v>149</v>
      </c>
      <c r="M1115" s="195" t="s">
        <v>1025</v>
      </c>
      <c r="N1115" s="195" t="s">
        <v>117</v>
      </c>
      <c r="O1115" s="199"/>
      <c r="P1115" s="188"/>
      <c r="Q1115" s="174">
        <f>IF(ISNUMBER(VLOOKUP(A1115,NotghiID!A:A,1,FALSE)),1,0)</f>
        <v>0</v>
      </c>
    </row>
    <row r="1116" spans="1:17" ht="14.25" hidden="1"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1025</v>
      </c>
      <c r="K1116" s="187" t="s">
        <v>116</v>
      </c>
      <c r="L1116" s="195">
        <v>189</v>
      </c>
      <c r="M1116" s="195" t="s">
        <v>1025</v>
      </c>
      <c r="N1116" s="195" t="s">
        <v>117</v>
      </c>
      <c r="O1116" s="199"/>
      <c r="P1116" s="188"/>
      <c r="Q1116" s="174">
        <f>IF(ISNUMBER(VLOOKUP(A1116,NotghiID!A:A,1,FALSE)),1,0)</f>
        <v>0</v>
      </c>
    </row>
    <row r="1117" spans="1:17" ht="14.25" hidden="1"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1025</v>
      </c>
      <c r="K1117" s="187" t="s">
        <v>116</v>
      </c>
      <c r="L1117" s="195">
        <v>200</v>
      </c>
      <c r="M1117" s="195" t="s">
        <v>1025</v>
      </c>
      <c r="N1117" s="195" t="s">
        <v>117</v>
      </c>
      <c r="O1117" s="199"/>
      <c r="P1117" s="188"/>
      <c r="Q1117" s="174">
        <f>IF(ISNUMBER(VLOOKUP(A1117,NotghiID!A:A,1,FALSE)),1,0)</f>
        <v>0</v>
      </c>
    </row>
    <row r="1118" spans="1:17" ht="14.25" hidden="1"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1025</v>
      </c>
      <c r="K1118" s="187" t="s">
        <v>116</v>
      </c>
      <c r="L1118" s="195">
        <v>74.5</v>
      </c>
      <c r="M1118" s="195" t="s">
        <v>1025</v>
      </c>
      <c r="N1118" s="195" t="s">
        <v>117</v>
      </c>
      <c r="O1118" s="199"/>
      <c r="P1118" s="188"/>
      <c r="Q1118" s="174">
        <f>IF(ISNUMBER(VLOOKUP(A1118,NotghiID!A:A,1,FALSE)),1,0)</f>
        <v>0</v>
      </c>
    </row>
    <row r="1119" spans="1:17" ht="14.25" hidden="1"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1025</v>
      </c>
      <c r="K1119" s="187" t="s">
        <v>116</v>
      </c>
      <c r="L1119" s="195">
        <v>96.3</v>
      </c>
      <c r="M1119" s="195" t="s">
        <v>1025</v>
      </c>
      <c r="N1119" s="195" t="s">
        <v>117</v>
      </c>
      <c r="O1119" s="199"/>
      <c r="P1119" s="188"/>
      <c r="Q1119" s="174">
        <f>IF(ISNUMBER(VLOOKUP(A1119,NotghiID!A:A,1,FALSE)),1,0)</f>
        <v>0</v>
      </c>
    </row>
    <row r="1120" spans="1:17" ht="14.25" hidden="1"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1025</v>
      </c>
      <c r="K1120" s="187" t="s">
        <v>116</v>
      </c>
      <c r="L1120" s="195">
        <v>68</v>
      </c>
      <c r="M1120" s="195" t="s">
        <v>1025</v>
      </c>
      <c r="N1120" s="195" t="s">
        <v>117</v>
      </c>
      <c r="O1120" s="199"/>
      <c r="P1120" s="188"/>
      <c r="Q1120" s="174">
        <f>IF(ISNUMBER(VLOOKUP(A1120,NotghiID!A:A,1,FALSE)),1,0)</f>
        <v>0</v>
      </c>
    </row>
    <row r="1121" spans="1:17" ht="14.25" hidden="1"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1025</v>
      </c>
      <c r="K1121" s="187" t="s">
        <v>116</v>
      </c>
      <c r="L1121" s="195">
        <v>65.599999999999994</v>
      </c>
      <c r="M1121" s="195" t="s">
        <v>1025</v>
      </c>
      <c r="N1121" s="195" t="s">
        <v>117</v>
      </c>
      <c r="O1121" s="199"/>
      <c r="P1121" s="188"/>
      <c r="Q1121" s="174">
        <f>IF(ISNUMBER(VLOOKUP(A1121,NotghiID!A:A,1,FALSE)),1,0)</f>
        <v>0</v>
      </c>
    </row>
    <row r="1122" spans="1:17" ht="14.25" hidden="1"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1025</v>
      </c>
      <c r="K1122" s="187" t="s">
        <v>116</v>
      </c>
      <c r="L1122" s="195">
        <v>60.3</v>
      </c>
      <c r="M1122" s="195" t="s">
        <v>1025</v>
      </c>
      <c r="N1122" s="195" t="s">
        <v>117</v>
      </c>
      <c r="O1122" s="199"/>
      <c r="P1122" s="188"/>
      <c r="Q1122" s="174">
        <f>IF(ISNUMBER(VLOOKUP(A1122,NotghiID!A:A,1,FALSE)),1,0)</f>
        <v>0</v>
      </c>
    </row>
    <row r="1123" spans="1:17" ht="14.25" hidden="1"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1025</v>
      </c>
      <c r="K1123" s="187" t="s">
        <v>116</v>
      </c>
      <c r="L1123" s="195">
        <v>44.3</v>
      </c>
      <c r="M1123" s="195" t="s">
        <v>1025</v>
      </c>
      <c r="N1123" s="195" t="s">
        <v>117</v>
      </c>
      <c r="O1123" s="199"/>
      <c r="P1123" s="188"/>
      <c r="Q1123" s="174">
        <f>IF(ISNUMBER(VLOOKUP(A1123,NotghiID!A:A,1,FALSE)),1,0)</f>
        <v>0</v>
      </c>
    </row>
    <row r="1124" spans="1:17" ht="14.25" hidden="1"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1025</v>
      </c>
      <c r="K1124" s="187" t="s">
        <v>116</v>
      </c>
      <c r="L1124" s="195">
        <v>32.1</v>
      </c>
      <c r="M1124" s="195" t="s">
        <v>1025</v>
      </c>
      <c r="N1124" s="195" t="s">
        <v>117</v>
      </c>
      <c r="O1124" s="199"/>
      <c r="P1124" s="188"/>
      <c r="Q1124" s="174">
        <f>IF(ISNUMBER(VLOOKUP(A1124,NotghiID!A:A,1,FALSE)),1,0)</f>
        <v>0</v>
      </c>
    </row>
    <row r="1125" spans="1:17" ht="14.25" hidden="1"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1025</v>
      </c>
      <c r="K1125" s="187" t="s">
        <v>116</v>
      </c>
      <c r="L1125" s="195">
        <v>190</v>
      </c>
      <c r="M1125" s="195" t="s">
        <v>1025</v>
      </c>
      <c r="N1125" s="195" t="s">
        <v>117</v>
      </c>
      <c r="O1125" s="199"/>
      <c r="P1125" s="188"/>
      <c r="Q1125" s="174">
        <f>IF(ISNUMBER(VLOOKUP(A1125,NotghiID!A:A,1,FALSE)),1,0)</f>
        <v>0</v>
      </c>
    </row>
    <row r="1126" spans="1:17" ht="14.25" hidden="1"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1025</v>
      </c>
      <c r="K1126" s="187" t="s">
        <v>116</v>
      </c>
      <c r="L1126" s="195">
        <v>358</v>
      </c>
      <c r="M1126" s="195" t="s">
        <v>1025</v>
      </c>
      <c r="N1126" s="195" t="s">
        <v>117</v>
      </c>
      <c r="O1126" s="199"/>
      <c r="P1126" s="188"/>
      <c r="Q1126" s="174">
        <f>IF(ISNUMBER(VLOOKUP(A1126,NotghiID!A:A,1,FALSE)),1,0)</f>
        <v>0</v>
      </c>
    </row>
    <row r="1127" spans="1:17" ht="14.25" hidden="1"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1025</v>
      </c>
      <c r="K1127" s="187" t="s">
        <v>116</v>
      </c>
      <c r="L1127" s="195">
        <v>390</v>
      </c>
      <c r="M1127" s="195" t="s">
        <v>1025</v>
      </c>
      <c r="N1127" s="195" t="s">
        <v>117</v>
      </c>
      <c r="O1127" s="199"/>
      <c r="P1127" s="188"/>
      <c r="Q1127" s="174">
        <f>IF(ISNUMBER(VLOOKUP(A1127,NotghiID!A:A,1,FALSE)),1,0)</f>
        <v>0</v>
      </c>
    </row>
    <row r="1128" spans="1:17" ht="14.25" hidden="1"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1025</v>
      </c>
      <c r="K1128" s="187" t="s">
        <v>116</v>
      </c>
      <c r="L1128" s="195">
        <v>378</v>
      </c>
      <c r="M1128" s="195" t="s">
        <v>1025</v>
      </c>
      <c r="N1128" s="195" t="s">
        <v>117</v>
      </c>
      <c r="O1128" s="199"/>
      <c r="P1128" s="188"/>
      <c r="Q1128" s="174">
        <f>IF(ISNUMBER(VLOOKUP(A1128,NotghiID!A:A,1,FALSE)),1,0)</f>
        <v>0</v>
      </c>
    </row>
    <row r="1129" spans="1:17" ht="14.25" hidden="1"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1025</v>
      </c>
      <c r="K1129" s="187" t="s">
        <v>116</v>
      </c>
      <c r="L1129" s="195">
        <v>290</v>
      </c>
      <c r="M1129" s="195" t="s">
        <v>1025</v>
      </c>
      <c r="N1129" s="195" t="s">
        <v>117</v>
      </c>
      <c r="O1129" s="199"/>
      <c r="P1129" s="188"/>
      <c r="Q1129" s="174">
        <f>IF(ISNUMBER(VLOOKUP(A1129,NotghiID!A:A,1,FALSE)),1,0)</f>
        <v>0</v>
      </c>
    </row>
    <row r="1130" spans="1:17" ht="14.25" hidden="1"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1025</v>
      </c>
      <c r="K1130" s="187" t="s">
        <v>116</v>
      </c>
      <c r="L1130" s="195">
        <v>420</v>
      </c>
      <c r="M1130" s="195" t="s">
        <v>1025</v>
      </c>
      <c r="N1130" s="195" t="s">
        <v>117</v>
      </c>
      <c r="O1130" s="199"/>
      <c r="P1130" s="188"/>
      <c r="Q1130" s="174">
        <f>IF(ISNUMBER(VLOOKUP(A1130,NotghiID!A:A,1,FALSE)),1,0)</f>
        <v>0</v>
      </c>
    </row>
    <row r="1131" spans="1:17" ht="14.25" hidden="1"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1025</v>
      </c>
      <c r="K1131" s="187" t="s">
        <v>116</v>
      </c>
      <c r="L1131" s="195">
        <v>594</v>
      </c>
      <c r="M1131" s="195" t="s">
        <v>1025</v>
      </c>
      <c r="N1131" s="195" t="s">
        <v>117</v>
      </c>
      <c r="O1131" s="199"/>
      <c r="P1131" s="188"/>
      <c r="Q1131" s="174">
        <f>IF(ISNUMBER(VLOOKUP(A1131,NotghiID!A:A,1,FALSE)),1,0)</f>
        <v>0</v>
      </c>
    </row>
    <row r="1132" spans="1:17" ht="14.25" hidden="1"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1025</v>
      </c>
      <c r="K1132" s="187" t="s">
        <v>116</v>
      </c>
      <c r="L1132" s="195">
        <v>543</v>
      </c>
      <c r="M1132" s="195" t="s">
        <v>1025</v>
      </c>
      <c r="N1132" s="195" t="s">
        <v>117</v>
      </c>
      <c r="O1132" s="199"/>
      <c r="P1132" s="188"/>
      <c r="Q1132" s="174">
        <f>IF(ISNUMBER(VLOOKUP(A1132,NotghiID!A:A,1,FALSE)),1,0)</f>
        <v>0</v>
      </c>
    </row>
    <row r="1133" spans="1:17" ht="14.25" hidden="1"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1025</v>
      </c>
      <c r="K1133" s="187" t="s">
        <v>116</v>
      </c>
      <c r="L1133" s="195">
        <v>572</v>
      </c>
      <c r="M1133" s="195" t="s">
        <v>1025</v>
      </c>
      <c r="N1133" s="195" t="s">
        <v>117</v>
      </c>
      <c r="O1133" s="199"/>
      <c r="P1133" s="188"/>
      <c r="Q1133" s="174">
        <f>IF(ISNUMBER(VLOOKUP(A1133,NotghiID!A:A,1,FALSE)),1,0)</f>
        <v>0</v>
      </c>
    </row>
    <row r="1134" spans="1:17" ht="14.25" hidden="1"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1025</v>
      </c>
      <c r="K1134" s="187" t="s">
        <v>116</v>
      </c>
      <c r="L1134" s="195">
        <v>564</v>
      </c>
      <c r="M1134" s="195" t="s">
        <v>1025</v>
      </c>
      <c r="N1134" s="195" t="s">
        <v>117</v>
      </c>
      <c r="O1134" s="199"/>
      <c r="P1134" s="188"/>
      <c r="Q1134" s="174">
        <f>IF(ISNUMBER(VLOOKUP(A1134,NotghiID!A:A,1,FALSE)),1,0)</f>
        <v>0</v>
      </c>
    </row>
    <row r="1135" spans="1:17" ht="14.25" hidden="1"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1025</v>
      </c>
      <c r="K1135" s="187" t="s">
        <v>116</v>
      </c>
      <c r="L1135" s="195">
        <v>293</v>
      </c>
      <c r="M1135" s="195" t="s">
        <v>1025</v>
      </c>
      <c r="N1135" s="195" t="s">
        <v>117</v>
      </c>
      <c r="O1135" s="199"/>
      <c r="P1135" s="188"/>
      <c r="Q1135" s="174">
        <f>IF(ISNUMBER(VLOOKUP(A1135,NotghiID!A:A,1,FALSE)),1,0)</f>
        <v>0</v>
      </c>
    </row>
    <row r="1136" spans="1:17" ht="14.25" hidden="1"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1025</v>
      </c>
      <c r="K1136" s="187" t="s">
        <v>116</v>
      </c>
      <c r="L1136" s="195">
        <v>378</v>
      </c>
      <c r="M1136" s="195" t="s">
        <v>1025</v>
      </c>
      <c r="N1136" s="195" t="s">
        <v>117</v>
      </c>
      <c r="O1136" s="199"/>
      <c r="P1136" s="188"/>
      <c r="Q1136" s="174">
        <f>IF(ISNUMBER(VLOOKUP(A1136,NotghiID!A:A,1,FALSE)),1,0)</f>
        <v>0</v>
      </c>
    </row>
    <row r="1137" spans="1:17" ht="14.25" hidden="1"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1025</v>
      </c>
      <c r="K1137" s="187" t="s">
        <v>116</v>
      </c>
      <c r="L1137" s="195">
        <v>394</v>
      </c>
      <c r="M1137" s="195" t="s">
        <v>1025</v>
      </c>
      <c r="N1137" s="195" t="s">
        <v>117</v>
      </c>
      <c r="O1137" s="199"/>
      <c r="P1137" s="188"/>
      <c r="Q1137" s="174">
        <f>IF(ISNUMBER(VLOOKUP(A1137,NotghiID!A:A,1,FALSE)),1,0)</f>
        <v>0</v>
      </c>
    </row>
    <row r="1138" spans="1:17" ht="14.25" hidden="1"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1025</v>
      </c>
      <c r="K1138" s="187" t="s">
        <v>116</v>
      </c>
      <c r="L1138" s="195">
        <v>286</v>
      </c>
      <c r="M1138" s="195" t="s">
        <v>1025</v>
      </c>
      <c r="N1138" s="195" t="s">
        <v>117</v>
      </c>
      <c r="O1138" s="199"/>
      <c r="P1138" s="188"/>
      <c r="Q1138" s="174">
        <f>IF(ISNUMBER(VLOOKUP(A1138,NotghiID!A:A,1,FALSE)),1,0)</f>
        <v>0</v>
      </c>
    </row>
    <row r="1139" spans="1:17" ht="14.25" hidden="1"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1025</v>
      </c>
      <c r="K1139" s="187" t="s">
        <v>116</v>
      </c>
      <c r="L1139" s="195">
        <v>293</v>
      </c>
      <c r="M1139" s="195" t="s">
        <v>1025</v>
      </c>
      <c r="N1139" s="195" t="s">
        <v>117</v>
      </c>
      <c r="O1139" s="199"/>
      <c r="P1139" s="188"/>
      <c r="Q1139" s="174">
        <f>IF(ISNUMBER(VLOOKUP(A1139,NotghiID!A:A,1,FALSE)),1,0)</f>
        <v>0</v>
      </c>
    </row>
    <row r="1140" spans="1:17" ht="14.25" hidden="1"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1025</v>
      </c>
      <c r="K1140" s="187" t="s">
        <v>116</v>
      </c>
      <c r="L1140" s="195">
        <v>110</v>
      </c>
      <c r="M1140" s="195" t="s">
        <v>1025</v>
      </c>
      <c r="N1140" s="195" t="s">
        <v>117</v>
      </c>
      <c r="O1140" s="199"/>
      <c r="P1140" s="188"/>
      <c r="Q1140" s="174">
        <f>IF(ISNUMBER(VLOOKUP(A1140,NotghiID!A:A,1,FALSE)),1,0)</f>
        <v>0</v>
      </c>
    </row>
    <row r="1141" spans="1:17" ht="14.25" hidden="1"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1058</v>
      </c>
      <c r="K1141" s="187" t="s">
        <v>116</v>
      </c>
      <c r="L1141" s="195"/>
      <c r="M1141" s="195"/>
      <c r="N1141" s="195"/>
      <c r="O1141" s="199"/>
      <c r="P1141" s="188" t="s">
        <v>1121</v>
      </c>
      <c r="Q1141" s="174">
        <f>IF(ISNUMBER(VLOOKUP(A1141,NotghiID!A:A,1,FALSE)),1,0)</f>
        <v>0</v>
      </c>
    </row>
    <row r="1142" spans="1:17" ht="14.25" hidden="1"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1058</v>
      </c>
      <c r="K1142" s="187" t="s">
        <v>116</v>
      </c>
      <c r="L1142" s="195"/>
      <c r="M1142" s="195"/>
      <c r="N1142" s="195"/>
      <c r="O1142" s="199"/>
      <c r="P1142" s="188" t="s">
        <v>1121</v>
      </c>
      <c r="Q1142" s="174">
        <f>IF(ISNUMBER(VLOOKUP(A1142,NotghiID!A:A,1,FALSE)),1,0)</f>
        <v>0</v>
      </c>
    </row>
    <row r="1143" spans="1:17" ht="14.25" hidden="1"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1058</v>
      </c>
      <c r="K1143" s="187" t="s">
        <v>116</v>
      </c>
      <c r="L1143" s="195"/>
      <c r="M1143" s="195"/>
      <c r="N1143" s="195"/>
      <c r="O1143" s="199"/>
      <c r="P1143" s="188" t="s">
        <v>1121</v>
      </c>
      <c r="Q1143" s="174">
        <f>IF(ISNUMBER(VLOOKUP(A1143,NotghiID!A:A,1,FALSE)),1,0)</f>
        <v>0</v>
      </c>
    </row>
    <row r="1144" spans="1:17" ht="14.25" hidden="1"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1058</v>
      </c>
      <c r="K1144" s="187" t="s">
        <v>116</v>
      </c>
      <c r="L1144" s="195"/>
      <c r="M1144" s="195"/>
      <c r="N1144" s="195"/>
      <c r="O1144" s="199"/>
      <c r="P1144" s="188" t="s">
        <v>1121</v>
      </c>
      <c r="Q1144" s="174">
        <f>IF(ISNUMBER(VLOOKUP(A1144,NotghiID!A:A,1,FALSE)),1,0)</f>
        <v>0</v>
      </c>
    </row>
    <row r="1145" spans="1:17" ht="14.25" hidden="1"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1058</v>
      </c>
      <c r="K1145" s="187" t="s">
        <v>116</v>
      </c>
      <c r="L1145" s="195"/>
      <c r="M1145" s="195"/>
      <c r="N1145" s="195"/>
      <c r="O1145" s="199"/>
      <c r="P1145" s="188" t="s">
        <v>1121</v>
      </c>
      <c r="Q1145" s="174">
        <f>IF(ISNUMBER(VLOOKUP(A1145,NotghiID!A:A,1,FALSE)),1,0)</f>
        <v>0</v>
      </c>
    </row>
    <row r="1146" spans="1:17" ht="14.25" hidden="1"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1058</v>
      </c>
      <c r="K1146" s="187" t="s">
        <v>116</v>
      </c>
      <c r="L1146" s="195"/>
      <c r="M1146" s="195"/>
      <c r="N1146" s="195"/>
      <c r="O1146" s="199"/>
      <c r="P1146" s="188" t="s">
        <v>1121</v>
      </c>
      <c r="Q1146" s="174">
        <f>IF(ISNUMBER(VLOOKUP(A1146,NotghiID!A:A,1,FALSE)),1,0)</f>
        <v>0</v>
      </c>
    </row>
    <row r="1147" spans="1:17" ht="14.25" hidden="1"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1058</v>
      </c>
      <c r="K1147" s="187" t="s">
        <v>116</v>
      </c>
      <c r="L1147" s="195"/>
      <c r="M1147" s="195"/>
      <c r="N1147" s="195"/>
      <c r="O1147" s="199"/>
      <c r="P1147" s="188" t="s">
        <v>1121</v>
      </c>
      <c r="Q1147" s="174">
        <f>IF(ISNUMBER(VLOOKUP(A1147,NotghiID!A:A,1,FALSE)),1,0)</f>
        <v>0</v>
      </c>
    </row>
    <row r="1148" spans="1:17" ht="14.25" hidden="1"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1058</v>
      </c>
      <c r="K1148" s="187" t="s">
        <v>116</v>
      </c>
      <c r="L1148" s="195"/>
      <c r="M1148" s="195"/>
      <c r="N1148" s="195"/>
      <c r="O1148" s="199"/>
      <c r="P1148" s="188" t="s">
        <v>1121</v>
      </c>
      <c r="Q1148" s="174">
        <f>IF(ISNUMBER(VLOOKUP(A1148,NotghiID!A:A,1,FALSE)),1,0)</f>
        <v>0</v>
      </c>
    </row>
    <row r="1149" spans="1:17" ht="14.25" hidden="1"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1058</v>
      </c>
      <c r="K1149" s="187" t="s">
        <v>116</v>
      </c>
      <c r="L1149" s="195"/>
      <c r="M1149" s="195"/>
      <c r="N1149" s="195"/>
      <c r="O1149" s="199"/>
      <c r="P1149" s="188" t="s">
        <v>1121</v>
      </c>
      <c r="Q1149" s="174">
        <f>IF(ISNUMBER(VLOOKUP(A1149,NotghiID!A:A,1,FALSE)),1,0)</f>
        <v>0</v>
      </c>
    </row>
    <row r="1150" spans="1:17" ht="14.25" hidden="1"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1058</v>
      </c>
      <c r="K1150" s="187" t="s">
        <v>116</v>
      </c>
      <c r="L1150" s="195"/>
      <c r="M1150" s="195"/>
      <c r="N1150" s="195"/>
      <c r="O1150" s="199"/>
      <c r="P1150" s="188" t="s">
        <v>1121</v>
      </c>
      <c r="Q1150" s="174">
        <f>IF(ISNUMBER(VLOOKUP(A1150,NotghiID!A:A,1,FALSE)),1,0)</f>
        <v>0</v>
      </c>
    </row>
    <row r="1151" spans="1:17" ht="14.25" hidden="1"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1058</v>
      </c>
      <c r="K1151" s="187" t="s">
        <v>116</v>
      </c>
      <c r="L1151" s="195"/>
      <c r="M1151" s="195"/>
      <c r="N1151" s="195"/>
      <c r="O1151" s="199"/>
      <c r="P1151" s="188" t="s">
        <v>1121</v>
      </c>
      <c r="Q1151" s="174">
        <f>IF(ISNUMBER(VLOOKUP(A1151,NotghiID!A:A,1,FALSE)),1,0)</f>
        <v>0</v>
      </c>
    </row>
    <row r="1152" spans="1:17" ht="14.25" hidden="1"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1058</v>
      </c>
      <c r="K1152" s="187" t="s">
        <v>116</v>
      </c>
      <c r="L1152" s="195"/>
      <c r="M1152" s="195"/>
      <c r="N1152" s="195"/>
      <c r="O1152" s="199"/>
      <c r="P1152" s="188" t="s">
        <v>1121</v>
      </c>
      <c r="Q1152" s="174">
        <f>IF(ISNUMBER(VLOOKUP(A1152,NotghiID!A:A,1,FALSE)),1,0)</f>
        <v>0</v>
      </c>
    </row>
    <row r="1153" spans="1:17" ht="14.25" hidden="1"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1058</v>
      </c>
      <c r="K1153" s="187" t="s">
        <v>116</v>
      </c>
      <c r="L1153" s="195"/>
      <c r="M1153" s="195"/>
      <c r="N1153" s="195"/>
      <c r="O1153" s="199"/>
      <c r="P1153" s="188" t="s">
        <v>1121</v>
      </c>
      <c r="Q1153" s="174">
        <f>IF(ISNUMBER(VLOOKUP(A1153,NotghiID!A:A,1,FALSE)),1,0)</f>
        <v>0</v>
      </c>
    </row>
    <row r="1154" spans="1:17" ht="14.25" hidden="1"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1058</v>
      </c>
      <c r="K1154" s="187" t="s">
        <v>116</v>
      </c>
      <c r="L1154" s="195"/>
      <c r="M1154" s="195"/>
      <c r="N1154" s="195"/>
      <c r="O1154" s="199"/>
      <c r="P1154" s="188" t="s">
        <v>1121</v>
      </c>
      <c r="Q1154" s="174">
        <f>IF(ISNUMBER(VLOOKUP(A1154,NotghiID!A:A,1,FALSE)),1,0)</f>
        <v>0</v>
      </c>
    </row>
    <row r="1155" spans="1:17" ht="14.25" hidden="1"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1058</v>
      </c>
      <c r="K1155" s="187" t="s">
        <v>116</v>
      </c>
      <c r="L1155" s="195"/>
      <c r="M1155" s="195"/>
      <c r="N1155" s="195"/>
      <c r="O1155" s="199"/>
      <c r="P1155" s="188" t="s">
        <v>1121</v>
      </c>
      <c r="Q1155" s="174">
        <f>IF(ISNUMBER(VLOOKUP(A1155,NotghiID!A:A,1,FALSE)),1,0)</f>
        <v>0</v>
      </c>
    </row>
    <row r="1156" spans="1:17" ht="14.25" hidden="1"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1058</v>
      </c>
      <c r="K1156" s="187" t="s">
        <v>116</v>
      </c>
      <c r="L1156" s="195"/>
      <c r="M1156" s="195"/>
      <c r="N1156" s="195"/>
      <c r="O1156" s="199"/>
      <c r="P1156" s="188" t="s">
        <v>1121</v>
      </c>
      <c r="Q1156" s="174">
        <f>IF(ISNUMBER(VLOOKUP(A1156,NotghiID!A:A,1,FALSE)),1,0)</f>
        <v>0</v>
      </c>
    </row>
    <row r="1157" spans="1:17" ht="14.25" hidden="1"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1058</v>
      </c>
      <c r="K1157" s="187" t="s">
        <v>116</v>
      </c>
      <c r="L1157" s="195"/>
      <c r="M1157" s="195"/>
      <c r="N1157" s="195"/>
      <c r="O1157" s="199"/>
      <c r="P1157" s="188" t="s">
        <v>1121</v>
      </c>
      <c r="Q1157" s="174">
        <f>IF(ISNUMBER(VLOOKUP(A1157,NotghiID!A:A,1,FALSE)),1,0)</f>
        <v>0</v>
      </c>
    </row>
    <row r="1158" spans="1:17" ht="14.25" hidden="1"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1058</v>
      </c>
      <c r="K1158" s="187" t="s">
        <v>116</v>
      </c>
      <c r="L1158" s="195"/>
      <c r="M1158" s="195"/>
      <c r="N1158" s="195"/>
      <c r="O1158" s="199"/>
      <c r="P1158" s="188" t="s">
        <v>1121</v>
      </c>
      <c r="Q1158" s="174">
        <f>IF(ISNUMBER(VLOOKUP(A1158,NotghiID!A:A,1,FALSE)),1,0)</f>
        <v>0</v>
      </c>
    </row>
    <row r="1159" spans="1:17" ht="14.25" hidden="1"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1058</v>
      </c>
      <c r="K1159" s="187" t="s">
        <v>116</v>
      </c>
      <c r="L1159" s="195"/>
      <c r="M1159" s="195"/>
      <c r="N1159" s="195"/>
      <c r="O1159" s="199"/>
      <c r="P1159" s="188" t="s">
        <v>1121</v>
      </c>
      <c r="Q1159" s="174">
        <f>IF(ISNUMBER(VLOOKUP(A1159,NotghiID!A:A,1,FALSE)),1,0)</f>
        <v>0</v>
      </c>
    </row>
    <row r="1160" spans="1:17" ht="14.25" hidden="1"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1058</v>
      </c>
      <c r="K1160" s="187" t="s">
        <v>116</v>
      </c>
      <c r="L1160" s="195"/>
      <c r="M1160" s="195"/>
      <c r="N1160" s="195"/>
      <c r="O1160" s="199"/>
      <c r="P1160" s="188" t="s">
        <v>1121</v>
      </c>
      <c r="Q1160" s="174">
        <f>IF(ISNUMBER(VLOOKUP(A1160,NotghiID!A:A,1,FALSE)),1,0)</f>
        <v>0</v>
      </c>
    </row>
    <row r="1161" spans="1:17" ht="14.25" hidden="1"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1058</v>
      </c>
      <c r="K1161" s="187" t="s">
        <v>116</v>
      </c>
      <c r="L1161" s="195"/>
      <c r="M1161" s="195"/>
      <c r="N1161" s="195"/>
      <c r="O1161" s="199"/>
      <c r="P1161" s="188" t="s">
        <v>1121</v>
      </c>
      <c r="Q1161" s="174">
        <f>IF(ISNUMBER(VLOOKUP(A1161,NotghiID!A:A,1,FALSE)),1,0)</f>
        <v>0</v>
      </c>
    </row>
    <row r="1162" spans="1:17" ht="14.25" hidden="1"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1058</v>
      </c>
      <c r="K1162" s="187" t="s">
        <v>116</v>
      </c>
      <c r="L1162" s="195"/>
      <c r="M1162" s="195"/>
      <c r="N1162" s="195"/>
      <c r="O1162" s="199"/>
      <c r="P1162" s="188" t="s">
        <v>1121</v>
      </c>
      <c r="Q1162" s="174">
        <f>IF(ISNUMBER(VLOOKUP(A1162,NotghiID!A:A,1,FALSE)),1,0)</f>
        <v>0</v>
      </c>
    </row>
    <row r="1163" spans="1:17" ht="14.25" hidden="1"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1058</v>
      </c>
      <c r="K1163" s="187" t="s">
        <v>116</v>
      </c>
      <c r="L1163" s="195"/>
      <c r="M1163" s="195"/>
      <c r="N1163" s="195"/>
      <c r="O1163" s="199"/>
      <c r="P1163" s="188" t="s">
        <v>1121</v>
      </c>
      <c r="Q1163" s="174">
        <f>IF(ISNUMBER(VLOOKUP(A1163,NotghiID!A:A,1,FALSE)),1,0)</f>
        <v>0</v>
      </c>
    </row>
    <row r="1164" spans="1:17" ht="14.25" hidden="1"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1058</v>
      </c>
      <c r="K1164" s="187" t="s">
        <v>116</v>
      </c>
      <c r="L1164" s="195"/>
      <c r="M1164" s="195"/>
      <c r="N1164" s="195"/>
      <c r="O1164" s="199"/>
      <c r="P1164" s="188" t="s">
        <v>1121</v>
      </c>
      <c r="Q1164" s="174">
        <f>IF(ISNUMBER(VLOOKUP(A1164,NotghiID!A:A,1,FALSE)),1,0)</f>
        <v>0</v>
      </c>
    </row>
    <row r="1165" spans="1:17" ht="14.25" hidden="1"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1058</v>
      </c>
      <c r="K1165" s="187" t="s">
        <v>116</v>
      </c>
      <c r="L1165" s="195"/>
      <c r="M1165" s="195"/>
      <c r="N1165" s="195"/>
      <c r="O1165" s="199"/>
      <c r="P1165" s="188" t="s">
        <v>1121</v>
      </c>
      <c r="Q1165" s="174">
        <f>IF(ISNUMBER(VLOOKUP(A1165,NotghiID!A:A,1,FALSE)),1,0)</f>
        <v>0</v>
      </c>
    </row>
    <row r="1166" spans="1:17" ht="14.25" hidden="1"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1058</v>
      </c>
      <c r="K1166" s="187" t="s">
        <v>116</v>
      </c>
      <c r="L1166" s="195"/>
      <c r="M1166" s="195"/>
      <c r="N1166" s="195"/>
      <c r="O1166" s="199"/>
      <c r="P1166" s="188" t="s">
        <v>1121</v>
      </c>
      <c r="Q1166" s="174">
        <f>IF(ISNUMBER(VLOOKUP(A1166,NotghiID!A:A,1,FALSE)),1,0)</f>
        <v>0</v>
      </c>
    </row>
    <row r="1167" spans="1:17" ht="14.25" hidden="1"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1058</v>
      </c>
      <c r="K1167" s="187" t="s">
        <v>116</v>
      </c>
      <c r="L1167" s="195"/>
      <c r="M1167" s="195"/>
      <c r="N1167" s="195"/>
      <c r="O1167" s="199"/>
      <c r="P1167" s="188" t="s">
        <v>1121</v>
      </c>
      <c r="Q1167" s="174">
        <f>IF(ISNUMBER(VLOOKUP(A1167,NotghiID!A:A,1,FALSE)),1,0)</f>
        <v>0</v>
      </c>
    </row>
    <row r="1168" spans="1:17" ht="14.25" hidden="1"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1058</v>
      </c>
      <c r="K1168" s="187" t="s">
        <v>116</v>
      </c>
      <c r="L1168" s="195"/>
      <c r="M1168" s="195"/>
      <c r="N1168" s="195"/>
      <c r="O1168" s="199"/>
      <c r="P1168" s="188" t="s">
        <v>1121</v>
      </c>
      <c r="Q1168" s="174">
        <f>IF(ISNUMBER(VLOOKUP(A1168,NotghiID!A:A,1,FALSE)),1,0)</f>
        <v>0</v>
      </c>
    </row>
    <row r="1169" spans="1:17" ht="14.25" hidden="1"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1058</v>
      </c>
      <c r="K1169" s="187" t="s">
        <v>116</v>
      </c>
      <c r="L1169" s="195"/>
      <c r="M1169" s="195"/>
      <c r="N1169" s="195"/>
      <c r="O1169" s="199"/>
      <c r="P1169" s="188" t="s">
        <v>1121</v>
      </c>
      <c r="Q1169" s="174">
        <f>IF(ISNUMBER(VLOOKUP(A1169,NotghiID!A:A,1,FALSE)),1,0)</f>
        <v>0</v>
      </c>
    </row>
    <row r="1170" spans="1:17" ht="14.25" hidden="1"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1058</v>
      </c>
      <c r="K1170" s="187" t="s">
        <v>116</v>
      </c>
      <c r="L1170" s="195"/>
      <c r="M1170" s="195"/>
      <c r="N1170" s="195"/>
      <c r="O1170" s="199"/>
      <c r="P1170" s="188" t="s">
        <v>1121</v>
      </c>
      <c r="Q1170" s="174">
        <f>IF(ISNUMBER(VLOOKUP(A1170,NotghiID!A:A,1,FALSE)),1,0)</f>
        <v>0</v>
      </c>
    </row>
    <row r="1171" spans="1:17" ht="14.25" hidden="1"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1058</v>
      </c>
      <c r="K1171" s="187" t="s">
        <v>116</v>
      </c>
      <c r="L1171" s="195"/>
      <c r="M1171" s="195"/>
      <c r="N1171" s="195"/>
      <c r="O1171" s="199"/>
      <c r="P1171" s="188" t="s">
        <v>1121</v>
      </c>
      <c r="Q1171" s="174">
        <f>IF(ISNUMBER(VLOOKUP(A1171,NotghiID!A:A,1,FALSE)),1,0)</f>
        <v>0</v>
      </c>
    </row>
    <row r="1172" spans="1:17" ht="14.25" hidden="1"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1058</v>
      </c>
      <c r="K1172" s="187" t="s">
        <v>116</v>
      </c>
      <c r="L1172" s="195"/>
      <c r="M1172" s="195"/>
      <c r="N1172" s="195"/>
      <c r="O1172" s="199"/>
      <c r="P1172" s="188" t="s">
        <v>1121</v>
      </c>
      <c r="Q1172" s="174">
        <f>IF(ISNUMBER(VLOOKUP(A1172,NotghiID!A:A,1,FALSE)),1,0)</f>
        <v>0</v>
      </c>
    </row>
    <row r="1173" spans="1:17" ht="14.25" hidden="1"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1058</v>
      </c>
      <c r="K1173" s="187" t="s">
        <v>116</v>
      </c>
      <c r="L1173" s="195"/>
      <c r="M1173" s="195"/>
      <c r="N1173" s="195"/>
      <c r="O1173" s="199"/>
      <c r="P1173" s="188" t="s">
        <v>1121</v>
      </c>
      <c r="Q1173" s="174">
        <f>IF(ISNUMBER(VLOOKUP(A1173,NotghiID!A:A,1,FALSE)),1,0)</f>
        <v>0</v>
      </c>
    </row>
    <row r="1174" spans="1:17" ht="14.25" hidden="1"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1058</v>
      </c>
      <c r="K1174" s="187" t="s">
        <v>116</v>
      </c>
      <c r="L1174" s="195"/>
      <c r="M1174" s="195"/>
      <c r="N1174" s="195"/>
      <c r="O1174" s="199"/>
      <c r="P1174" s="188" t="s">
        <v>1121</v>
      </c>
      <c r="Q1174" s="174">
        <f>IF(ISNUMBER(VLOOKUP(A1174,NotghiID!A:A,1,FALSE)),1,0)</f>
        <v>0</v>
      </c>
    </row>
    <row r="1175" spans="1:17" ht="14.25" hidden="1"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1058</v>
      </c>
      <c r="K1175" s="187" t="s">
        <v>116</v>
      </c>
      <c r="L1175" s="195"/>
      <c r="M1175" s="195"/>
      <c r="N1175" s="195"/>
      <c r="O1175" s="199"/>
      <c r="P1175" s="188" t="s">
        <v>1121</v>
      </c>
      <c r="Q1175" s="174">
        <f>IF(ISNUMBER(VLOOKUP(A1175,NotghiID!A:A,1,FALSE)),1,0)</f>
        <v>0</v>
      </c>
    </row>
    <row r="1176" spans="1:17" ht="14.25" hidden="1"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1058</v>
      </c>
      <c r="K1176" s="187" t="s">
        <v>116</v>
      </c>
      <c r="L1176" s="195"/>
      <c r="M1176" s="195"/>
      <c r="N1176" s="195"/>
      <c r="O1176" s="199"/>
      <c r="P1176" s="188" t="s">
        <v>1121</v>
      </c>
      <c r="Q1176" s="174">
        <f>IF(ISNUMBER(VLOOKUP(A1176,NotghiID!A:A,1,FALSE)),1,0)</f>
        <v>0</v>
      </c>
    </row>
    <row r="1177" spans="1:17" ht="14.25" hidden="1"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1058</v>
      </c>
      <c r="K1177" s="187" t="s">
        <v>116</v>
      </c>
      <c r="L1177" s="195"/>
      <c r="M1177" s="195"/>
      <c r="N1177" s="195"/>
      <c r="O1177" s="199"/>
      <c r="P1177" s="188" t="s">
        <v>1121</v>
      </c>
      <c r="Q1177" s="174">
        <f>IF(ISNUMBER(VLOOKUP(A1177,NotghiID!A:A,1,FALSE)),1,0)</f>
        <v>0</v>
      </c>
    </row>
    <row r="1178" spans="1:17" ht="14.25" hidden="1"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1058</v>
      </c>
      <c r="K1178" s="187" t="s">
        <v>116</v>
      </c>
      <c r="L1178" s="195"/>
      <c r="M1178" s="195"/>
      <c r="N1178" s="195"/>
      <c r="O1178" s="199"/>
      <c r="P1178" s="188" t="s">
        <v>1121</v>
      </c>
      <c r="Q1178" s="174">
        <f>IF(ISNUMBER(VLOOKUP(A1178,NotghiID!A:A,1,FALSE)),1,0)</f>
        <v>0</v>
      </c>
    </row>
    <row r="1179" spans="1:17" ht="14.25" hidden="1"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1058</v>
      </c>
      <c r="K1179" s="187" t="s">
        <v>116</v>
      </c>
      <c r="L1179" s="195"/>
      <c r="M1179" s="195"/>
      <c r="N1179" s="195"/>
      <c r="O1179" s="199"/>
      <c r="P1179" s="188" t="s">
        <v>1121</v>
      </c>
      <c r="Q1179" s="174">
        <f>IF(ISNUMBER(VLOOKUP(A1179,NotghiID!A:A,1,FALSE)),1,0)</f>
        <v>0</v>
      </c>
    </row>
    <row r="1180" spans="1:17" ht="14.25" hidden="1"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1058</v>
      </c>
      <c r="K1180" s="187" t="s">
        <v>116</v>
      </c>
      <c r="L1180" s="195"/>
      <c r="M1180" s="195"/>
      <c r="N1180" s="195"/>
      <c r="O1180" s="199"/>
      <c r="P1180" s="188" t="s">
        <v>1121</v>
      </c>
      <c r="Q1180" s="174">
        <f>IF(ISNUMBER(VLOOKUP(A1180,NotghiID!A:A,1,FALSE)),1,0)</f>
        <v>0</v>
      </c>
    </row>
    <row r="1181" spans="1:17" ht="14.25" hidden="1"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1058</v>
      </c>
      <c r="K1181" s="187" t="s">
        <v>116</v>
      </c>
      <c r="L1181" s="195"/>
      <c r="M1181" s="195"/>
      <c r="N1181" s="195"/>
      <c r="O1181" s="199"/>
      <c r="P1181" s="188" t="s">
        <v>1121</v>
      </c>
      <c r="Q1181" s="174">
        <f>IF(ISNUMBER(VLOOKUP(A1181,NotghiID!A:A,1,FALSE)),1,0)</f>
        <v>0</v>
      </c>
    </row>
    <row r="1182" spans="1:17" ht="14.25" hidden="1"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1058</v>
      </c>
      <c r="K1182" s="187" t="s">
        <v>116</v>
      </c>
      <c r="L1182" s="195"/>
      <c r="M1182" s="195"/>
      <c r="N1182" s="195"/>
      <c r="O1182" s="199"/>
      <c r="P1182" s="188" t="s">
        <v>1121</v>
      </c>
      <c r="Q1182" s="174">
        <f>IF(ISNUMBER(VLOOKUP(A1182,NotghiID!A:A,1,FALSE)),1,0)</f>
        <v>0</v>
      </c>
    </row>
    <row r="1183" spans="1:17" ht="14.25" hidden="1"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1058</v>
      </c>
      <c r="K1183" s="187" t="s">
        <v>116</v>
      </c>
      <c r="L1183" s="195"/>
      <c r="M1183" s="195"/>
      <c r="N1183" s="195"/>
      <c r="O1183" s="199"/>
      <c r="P1183" s="188" t="s">
        <v>1121</v>
      </c>
      <c r="Q1183" s="174">
        <f>IF(ISNUMBER(VLOOKUP(A1183,NotghiID!A:A,1,FALSE)),1,0)</f>
        <v>0</v>
      </c>
    </row>
    <row r="1184" spans="1:17" ht="14.25" hidden="1"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1058</v>
      </c>
      <c r="K1184" s="187" t="s">
        <v>116</v>
      </c>
      <c r="L1184" s="195"/>
      <c r="M1184" s="195"/>
      <c r="N1184" s="195"/>
      <c r="O1184" s="199"/>
      <c r="P1184" s="188" t="s">
        <v>1121</v>
      </c>
      <c r="Q1184" s="174">
        <f>IF(ISNUMBER(VLOOKUP(A1184,NotghiID!A:A,1,FALSE)),1,0)</f>
        <v>0</v>
      </c>
    </row>
    <row r="1185" spans="1:17" ht="14.25" hidden="1"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1058</v>
      </c>
      <c r="K1185" s="187" t="s">
        <v>116</v>
      </c>
      <c r="L1185" s="195"/>
      <c r="M1185" s="195"/>
      <c r="N1185" s="195"/>
      <c r="O1185" s="199"/>
      <c r="P1185" s="188" t="s">
        <v>1121</v>
      </c>
      <c r="Q1185" s="174">
        <f>IF(ISNUMBER(VLOOKUP(A1185,NotghiID!A:A,1,FALSE)),1,0)</f>
        <v>0</v>
      </c>
    </row>
    <row r="1186" spans="1:17" ht="14.25" hidden="1"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1058</v>
      </c>
      <c r="K1186" s="187" t="s">
        <v>116</v>
      </c>
      <c r="L1186" s="195"/>
      <c r="M1186" s="195"/>
      <c r="N1186" s="195"/>
      <c r="O1186" s="199"/>
      <c r="P1186" s="188" t="s">
        <v>1121</v>
      </c>
      <c r="Q1186" s="174">
        <f>IF(ISNUMBER(VLOOKUP(A1186,NotghiID!A:A,1,FALSE)),1,0)</f>
        <v>0</v>
      </c>
    </row>
    <row r="1187" spans="1:17" ht="14.25" hidden="1"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1058</v>
      </c>
      <c r="K1187" s="187" t="s">
        <v>116</v>
      </c>
      <c r="L1187" s="195"/>
      <c r="M1187" s="195"/>
      <c r="N1187" s="195"/>
      <c r="O1187" s="199"/>
      <c r="P1187" s="188" t="s">
        <v>1121</v>
      </c>
      <c r="Q1187" s="174">
        <f>IF(ISNUMBER(VLOOKUP(A1187,NotghiID!A:A,1,FALSE)),1,0)</f>
        <v>0</v>
      </c>
    </row>
    <row r="1188" spans="1:17" ht="14.25" hidden="1"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1058</v>
      </c>
      <c r="K1188" s="187" t="s">
        <v>116</v>
      </c>
      <c r="L1188" s="195"/>
      <c r="M1188" s="195"/>
      <c r="N1188" s="195"/>
      <c r="O1188" s="199"/>
      <c r="P1188" s="188" t="s">
        <v>1121</v>
      </c>
      <c r="Q1188" s="174">
        <f>IF(ISNUMBER(VLOOKUP(A1188,NotghiID!A:A,1,FALSE)),1,0)</f>
        <v>0</v>
      </c>
    </row>
    <row r="1189" spans="1:17" ht="14.25" hidden="1"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1058</v>
      </c>
      <c r="K1189" s="187" t="s">
        <v>116</v>
      </c>
      <c r="L1189" s="195"/>
      <c r="M1189" s="195"/>
      <c r="N1189" s="195"/>
      <c r="O1189" s="199"/>
      <c r="P1189" s="188" t="s">
        <v>1121</v>
      </c>
      <c r="Q1189" s="174">
        <f>IF(ISNUMBER(VLOOKUP(A1189,NotghiID!A:A,1,FALSE)),1,0)</f>
        <v>0</v>
      </c>
    </row>
    <row r="1190" spans="1:17" ht="14.25" hidden="1"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1058</v>
      </c>
      <c r="K1190" s="187" t="s">
        <v>116</v>
      </c>
      <c r="L1190" s="195"/>
      <c r="M1190" s="195"/>
      <c r="N1190" s="195"/>
      <c r="O1190" s="199"/>
      <c r="P1190" s="188" t="s">
        <v>1121</v>
      </c>
      <c r="Q1190" s="174">
        <f>IF(ISNUMBER(VLOOKUP(A1190,NotghiID!A:A,1,FALSE)),1,0)</f>
        <v>0</v>
      </c>
    </row>
    <row r="1191" spans="1:17" ht="14.25" hidden="1"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1058</v>
      </c>
      <c r="K1191" s="187" t="s">
        <v>116</v>
      </c>
      <c r="L1191" s="195"/>
      <c r="M1191" s="195"/>
      <c r="N1191" s="195"/>
      <c r="O1191" s="199"/>
      <c r="P1191" s="188" t="s">
        <v>1121</v>
      </c>
      <c r="Q1191" s="174">
        <f>IF(ISNUMBER(VLOOKUP(A1191,NotghiID!A:A,1,FALSE)),1,0)</f>
        <v>0</v>
      </c>
    </row>
    <row r="1192" spans="1:17" ht="14.25" hidden="1"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1058</v>
      </c>
      <c r="K1192" s="187" t="s">
        <v>116</v>
      </c>
      <c r="L1192" s="195"/>
      <c r="M1192" s="195"/>
      <c r="N1192" s="195"/>
      <c r="O1192" s="199"/>
      <c r="P1192" s="188" t="s">
        <v>1121</v>
      </c>
      <c r="Q1192" s="174">
        <f>IF(ISNUMBER(VLOOKUP(A1192,NotghiID!A:A,1,FALSE)),1,0)</f>
        <v>0</v>
      </c>
    </row>
    <row r="1193" spans="1:17" ht="14.25" hidden="1"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1058</v>
      </c>
      <c r="K1193" s="187" t="s">
        <v>116</v>
      </c>
      <c r="L1193" s="195"/>
      <c r="M1193" s="195"/>
      <c r="N1193" s="195"/>
      <c r="O1193" s="199"/>
      <c r="P1193" s="188" t="s">
        <v>1121</v>
      </c>
      <c r="Q1193" s="174">
        <f>IF(ISNUMBER(VLOOKUP(A1193,NotghiID!A:A,1,FALSE)),1,0)</f>
        <v>0</v>
      </c>
    </row>
    <row r="1194" spans="1:17" ht="14.25" hidden="1"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1058</v>
      </c>
      <c r="K1194" s="187" t="s">
        <v>116</v>
      </c>
      <c r="L1194" s="195"/>
      <c r="M1194" s="195"/>
      <c r="N1194" s="195"/>
      <c r="O1194" s="199"/>
      <c r="P1194" s="188" t="s">
        <v>1121</v>
      </c>
      <c r="Q1194" s="174">
        <f>IF(ISNUMBER(VLOOKUP(A1194,NotghiID!A:A,1,FALSE)),1,0)</f>
        <v>0</v>
      </c>
    </row>
    <row r="1195" spans="1:17" ht="14.25" hidden="1"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1058</v>
      </c>
      <c r="K1195" s="187" t="s">
        <v>116</v>
      </c>
      <c r="L1195" s="195"/>
      <c r="M1195" s="195"/>
      <c r="N1195" s="195"/>
      <c r="O1195" s="199"/>
      <c r="P1195" s="188" t="s">
        <v>1121</v>
      </c>
      <c r="Q1195" s="174">
        <f>IF(ISNUMBER(VLOOKUP(A1195,NotghiID!A:A,1,FALSE)),1,0)</f>
        <v>0</v>
      </c>
    </row>
    <row r="1196" spans="1:17" ht="14.25" hidden="1"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1058</v>
      </c>
      <c r="K1196" s="187" t="s">
        <v>116</v>
      </c>
      <c r="L1196" s="195"/>
      <c r="M1196" s="195"/>
      <c r="N1196" s="195"/>
      <c r="O1196" s="199"/>
      <c r="P1196" s="188" t="s">
        <v>1121</v>
      </c>
      <c r="Q1196" s="174">
        <f>IF(ISNUMBER(VLOOKUP(A1196,NotghiID!A:A,1,FALSE)),1,0)</f>
        <v>0</v>
      </c>
    </row>
    <row r="1197" spans="1:17" ht="14.25" hidden="1"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1058</v>
      </c>
      <c r="K1197" s="187" t="s">
        <v>116</v>
      </c>
      <c r="L1197" s="195"/>
      <c r="M1197" s="195"/>
      <c r="N1197" s="195"/>
      <c r="O1197" s="199"/>
      <c r="P1197" s="188" t="s">
        <v>1121</v>
      </c>
      <c r="Q1197" s="174">
        <f>IF(ISNUMBER(VLOOKUP(A1197,NotghiID!A:A,1,FALSE)),1,0)</f>
        <v>0</v>
      </c>
    </row>
    <row r="1198" spans="1:17" ht="14.25" hidden="1"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1058</v>
      </c>
      <c r="K1198" s="187" t="s">
        <v>116</v>
      </c>
      <c r="L1198" s="195"/>
      <c r="M1198" s="195"/>
      <c r="N1198" s="195"/>
      <c r="O1198" s="199"/>
      <c r="P1198" s="188" t="s">
        <v>1121</v>
      </c>
      <c r="Q1198" s="174">
        <f>IF(ISNUMBER(VLOOKUP(A1198,NotghiID!A:A,1,FALSE)),1,0)</f>
        <v>0</v>
      </c>
    </row>
    <row r="1199" spans="1:17" ht="14.25" hidden="1"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1058</v>
      </c>
      <c r="K1199" s="187" t="s">
        <v>116</v>
      </c>
      <c r="L1199" s="195"/>
      <c r="M1199" s="195"/>
      <c r="N1199" s="195"/>
      <c r="O1199" s="199"/>
      <c r="P1199" s="188" t="s">
        <v>1121</v>
      </c>
      <c r="Q1199" s="174">
        <f>IF(ISNUMBER(VLOOKUP(A1199,NotghiID!A:A,1,FALSE)),1,0)</f>
        <v>0</v>
      </c>
    </row>
    <row r="1200" spans="1:17" ht="14.25" hidden="1"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1058</v>
      </c>
      <c r="K1200" s="187" t="s">
        <v>116</v>
      </c>
      <c r="L1200" s="195"/>
      <c r="M1200" s="195"/>
      <c r="N1200" s="195"/>
      <c r="O1200" s="199"/>
      <c r="P1200" s="188" t="s">
        <v>1121</v>
      </c>
      <c r="Q1200" s="174">
        <f>IF(ISNUMBER(VLOOKUP(A1200,NotghiID!A:A,1,FALSE)),1,0)</f>
        <v>0</v>
      </c>
    </row>
    <row r="1201" spans="1:17" ht="14.25" hidden="1"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1058</v>
      </c>
      <c r="K1201" s="187" t="s">
        <v>116</v>
      </c>
      <c r="L1201" s="195"/>
      <c r="M1201" s="195"/>
      <c r="N1201" s="195"/>
      <c r="O1201" s="199"/>
      <c r="P1201" s="188" t="s">
        <v>1121</v>
      </c>
      <c r="Q1201" s="174">
        <f>IF(ISNUMBER(VLOOKUP(A1201,NotghiID!A:A,1,FALSE)),1,0)</f>
        <v>0</v>
      </c>
    </row>
    <row r="1202" spans="1:17" ht="14.25" hidden="1"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1058</v>
      </c>
      <c r="K1202" s="187" t="s">
        <v>116</v>
      </c>
      <c r="L1202" s="195"/>
      <c r="M1202" s="195"/>
      <c r="N1202" s="195"/>
      <c r="O1202" s="199"/>
      <c r="P1202" s="188" t="s">
        <v>1121</v>
      </c>
      <c r="Q1202" s="174">
        <f>IF(ISNUMBER(VLOOKUP(A1202,NotghiID!A:A,1,FALSE)),1,0)</f>
        <v>0</v>
      </c>
    </row>
    <row r="1203" spans="1:17" ht="14.25" hidden="1"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1058</v>
      </c>
      <c r="K1203" s="187" t="s">
        <v>116</v>
      </c>
      <c r="L1203" s="195"/>
      <c r="M1203" s="195"/>
      <c r="N1203" s="195"/>
      <c r="O1203" s="199"/>
      <c r="P1203" s="188" t="s">
        <v>1121</v>
      </c>
      <c r="Q1203" s="174">
        <f>IF(ISNUMBER(VLOOKUP(A1203,NotghiID!A:A,1,FALSE)),1,0)</f>
        <v>0</v>
      </c>
    </row>
    <row r="1204" spans="1:17" ht="14.25" hidden="1"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1058</v>
      </c>
      <c r="K1204" s="187" t="s">
        <v>116</v>
      </c>
      <c r="L1204" s="195"/>
      <c r="M1204" s="195"/>
      <c r="N1204" s="195"/>
      <c r="O1204" s="199"/>
      <c r="P1204" s="188" t="s">
        <v>1121</v>
      </c>
      <c r="Q1204" s="174">
        <f>IF(ISNUMBER(VLOOKUP(A1204,NotghiID!A:A,1,FALSE)),1,0)</f>
        <v>0</v>
      </c>
    </row>
    <row r="1205" spans="1:17" ht="14.25" hidden="1"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1058</v>
      </c>
      <c r="K1205" s="187" t="s">
        <v>116</v>
      </c>
      <c r="L1205" s="195"/>
      <c r="M1205" s="195"/>
      <c r="N1205" s="195"/>
      <c r="O1205" s="199"/>
      <c r="P1205" s="188" t="s">
        <v>1121</v>
      </c>
      <c r="Q1205" s="174">
        <f>IF(ISNUMBER(VLOOKUP(A1205,NotghiID!A:A,1,FALSE)),1,0)</f>
        <v>0</v>
      </c>
    </row>
    <row r="1206" spans="1:17" ht="14.25" hidden="1"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1058</v>
      </c>
      <c r="K1206" s="187" t="s">
        <v>116</v>
      </c>
      <c r="L1206" s="195"/>
      <c r="M1206" s="195"/>
      <c r="N1206" s="195"/>
      <c r="O1206" s="199"/>
      <c r="P1206" s="188" t="s">
        <v>1121</v>
      </c>
      <c r="Q1206" s="174">
        <f>IF(ISNUMBER(VLOOKUP(A1206,NotghiID!A:A,1,FALSE)),1,0)</f>
        <v>0</v>
      </c>
    </row>
    <row r="1207" spans="1:17" ht="14.25" hidden="1"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1058</v>
      </c>
      <c r="K1207" s="187" t="s">
        <v>116</v>
      </c>
      <c r="L1207" s="195"/>
      <c r="M1207" s="195"/>
      <c r="N1207" s="195"/>
      <c r="O1207" s="199"/>
      <c r="P1207" s="188" t="s">
        <v>1121</v>
      </c>
      <c r="Q1207" s="174">
        <f>IF(ISNUMBER(VLOOKUP(A1207,NotghiID!A:A,1,FALSE)),1,0)</f>
        <v>0</v>
      </c>
    </row>
    <row r="1208" spans="1:17" ht="14.25" hidden="1"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1058</v>
      </c>
      <c r="K1208" s="187" t="s">
        <v>116</v>
      </c>
      <c r="L1208" s="195"/>
      <c r="M1208" s="195"/>
      <c r="N1208" s="195"/>
      <c r="O1208" s="199"/>
      <c r="P1208" s="188" t="s">
        <v>1121</v>
      </c>
      <c r="Q1208" s="174">
        <f>IF(ISNUMBER(VLOOKUP(A1208,NotghiID!A:A,1,FALSE)),1,0)</f>
        <v>0</v>
      </c>
    </row>
    <row r="1209" spans="1:17" ht="14.25" hidden="1"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1058</v>
      </c>
      <c r="K1209" s="187" t="s">
        <v>116</v>
      </c>
      <c r="L1209" s="195"/>
      <c r="M1209" s="195"/>
      <c r="N1209" s="195"/>
      <c r="O1209" s="199"/>
      <c r="P1209" s="188" t="s">
        <v>1121</v>
      </c>
      <c r="Q1209" s="174">
        <f>IF(ISNUMBER(VLOOKUP(A1209,NotghiID!A:A,1,FALSE)),1,0)</f>
        <v>0</v>
      </c>
    </row>
    <row r="1210" spans="1:17" ht="14.25" hidden="1"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1058</v>
      </c>
      <c r="K1210" s="187" t="s">
        <v>116</v>
      </c>
      <c r="L1210" s="195"/>
      <c r="M1210" s="195"/>
      <c r="N1210" s="195"/>
      <c r="O1210" s="199"/>
      <c r="P1210" s="188" t="s">
        <v>1121</v>
      </c>
      <c r="Q1210" s="174">
        <f>IF(ISNUMBER(VLOOKUP(A1210,NotghiID!A:A,1,FALSE)),1,0)</f>
        <v>0</v>
      </c>
    </row>
    <row r="1211" spans="1:17" ht="14.25" hidden="1"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1058</v>
      </c>
      <c r="K1211" s="187" t="s">
        <v>116</v>
      </c>
      <c r="L1211" s="195"/>
      <c r="M1211" s="195"/>
      <c r="N1211" s="195"/>
      <c r="O1211" s="199"/>
      <c r="P1211" s="188" t="s">
        <v>1121</v>
      </c>
      <c r="Q1211" s="174">
        <f>IF(ISNUMBER(VLOOKUP(A1211,NotghiID!A:A,1,FALSE)),1,0)</f>
        <v>0</v>
      </c>
    </row>
    <row r="1212" spans="1:17" ht="14.25" hidden="1"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1058</v>
      </c>
      <c r="K1212" s="187" t="s">
        <v>116</v>
      </c>
      <c r="L1212" s="195"/>
      <c r="M1212" s="195"/>
      <c r="N1212" s="195"/>
      <c r="O1212" s="199"/>
      <c r="P1212" s="188" t="s">
        <v>1121</v>
      </c>
      <c r="Q1212" s="174">
        <f>IF(ISNUMBER(VLOOKUP(A1212,NotghiID!A:A,1,FALSE)),1,0)</f>
        <v>0</v>
      </c>
    </row>
    <row r="1213" spans="1:17" ht="14.25" hidden="1"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1058</v>
      </c>
      <c r="K1213" s="187" t="s">
        <v>116</v>
      </c>
      <c r="L1213" s="195"/>
      <c r="M1213" s="195"/>
      <c r="N1213" s="195"/>
      <c r="O1213" s="199"/>
      <c r="P1213" s="188" t="s">
        <v>1121</v>
      </c>
      <c r="Q1213" s="174">
        <f>IF(ISNUMBER(VLOOKUP(A1213,NotghiID!A:A,1,FALSE)),1,0)</f>
        <v>0</v>
      </c>
    </row>
    <row r="1214" spans="1:17" ht="14.25" hidden="1"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1058</v>
      </c>
      <c r="K1214" s="187" t="s">
        <v>116</v>
      </c>
      <c r="L1214" s="195"/>
      <c r="M1214" s="195"/>
      <c r="N1214" s="195"/>
      <c r="O1214" s="199"/>
      <c r="P1214" s="188" t="s">
        <v>1121</v>
      </c>
      <c r="Q1214" s="174">
        <f>IF(ISNUMBER(VLOOKUP(A1214,NotghiID!A:A,1,FALSE)),1,0)</f>
        <v>0</v>
      </c>
    </row>
    <row r="1215" spans="1:17" ht="14.25" hidden="1"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1058</v>
      </c>
      <c r="K1215" s="187" t="s">
        <v>116</v>
      </c>
      <c r="L1215" s="195"/>
      <c r="M1215" s="195"/>
      <c r="N1215" s="195"/>
      <c r="O1215" s="199"/>
      <c r="P1215" s="188" t="s">
        <v>1121</v>
      </c>
      <c r="Q1215" s="174">
        <f>IF(ISNUMBER(VLOOKUP(A1215,NotghiID!A:A,1,FALSE)),1,0)</f>
        <v>0</v>
      </c>
    </row>
    <row r="1216" spans="1:17" ht="14.25" hidden="1"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1058</v>
      </c>
      <c r="K1216" s="187" t="s">
        <v>116</v>
      </c>
      <c r="L1216" s="195"/>
      <c r="M1216" s="195"/>
      <c r="N1216" s="195"/>
      <c r="O1216" s="199"/>
      <c r="P1216" s="188" t="s">
        <v>1121</v>
      </c>
      <c r="Q1216" s="174">
        <f>IF(ISNUMBER(VLOOKUP(A1216,NotghiID!A:A,1,FALSE)),1,0)</f>
        <v>0</v>
      </c>
    </row>
    <row r="1217" spans="1:17" ht="14.25" hidden="1"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1025</v>
      </c>
      <c r="K1217" s="187" t="s">
        <v>116</v>
      </c>
      <c r="L1217" s="195"/>
      <c r="M1217" s="195"/>
      <c r="N1217" s="195"/>
      <c r="O1217" s="199"/>
      <c r="P1217" s="188"/>
      <c r="Q1217" s="174">
        <f>IF(ISNUMBER(VLOOKUP(A1217,NotghiID!A:A,1,FALSE)),1,0)</f>
        <v>0</v>
      </c>
    </row>
    <row r="1218" spans="1:17" ht="14.25" hidden="1"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1025</v>
      </c>
      <c r="K1218" s="187" t="s">
        <v>116</v>
      </c>
      <c r="L1218" s="195"/>
      <c r="M1218" s="195"/>
      <c r="N1218" s="195"/>
      <c r="O1218" s="199"/>
      <c r="P1218" s="188"/>
      <c r="Q1218" s="174">
        <f>IF(ISNUMBER(VLOOKUP(A1218,NotghiID!A:A,1,FALSE)),1,0)</f>
        <v>0</v>
      </c>
    </row>
    <row r="1219" spans="1:17" ht="14.25" hidden="1"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1025</v>
      </c>
      <c r="K1219" s="187" t="s">
        <v>116</v>
      </c>
      <c r="L1219" s="195"/>
      <c r="M1219" s="195"/>
      <c r="N1219" s="195"/>
      <c r="O1219" s="199"/>
      <c r="P1219" s="188"/>
      <c r="Q1219" s="174">
        <f>IF(ISNUMBER(VLOOKUP(A1219,NotghiID!A:A,1,FALSE)),1,0)</f>
        <v>0</v>
      </c>
    </row>
    <row r="1220" spans="1:17" ht="14.25" hidden="1"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1025</v>
      </c>
      <c r="K1220" s="187" t="s">
        <v>116</v>
      </c>
      <c r="L1220" s="195"/>
      <c r="M1220" s="195"/>
      <c r="N1220" s="195"/>
      <c r="O1220" s="199"/>
      <c r="P1220" s="188"/>
      <c r="Q1220" s="174">
        <f>IF(ISNUMBER(VLOOKUP(A1220,NotghiID!A:A,1,FALSE)),1,0)</f>
        <v>0</v>
      </c>
    </row>
    <row r="1221" spans="1:17" ht="14.25" hidden="1"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1025</v>
      </c>
      <c r="K1221" s="187" t="s">
        <v>116</v>
      </c>
      <c r="L1221" s="195"/>
      <c r="M1221" s="195"/>
      <c r="N1221" s="195"/>
      <c r="O1221" s="199"/>
      <c r="P1221" s="188"/>
      <c r="Q1221" s="174">
        <f>IF(ISNUMBER(VLOOKUP(A1221,NotghiID!A:A,1,FALSE)),1,0)</f>
        <v>0</v>
      </c>
    </row>
    <row r="1222" spans="1:17" ht="14.25" hidden="1"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1025</v>
      </c>
      <c r="K1222" s="187" t="s">
        <v>116</v>
      </c>
      <c r="L1222" s="195"/>
      <c r="M1222" s="195"/>
      <c r="N1222" s="195"/>
      <c r="O1222" s="199"/>
      <c r="P1222" s="188"/>
      <c r="Q1222" s="174">
        <f>IF(ISNUMBER(VLOOKUP(A1222,NotghiID!A:A,1,FALSE)),1,0)</f>
        <v>0</v>
      </c>
    </row>
    <row r="1223" spans="1:17" ht="14.25" hidden="1"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1025</v>
      </c>
      <c r="K1223" s="187" t="s">
        <v>116</v>
      </c>
      <c r="L1223" s="195"/>
      <c r="M1223" s="195"/>
      <c r="N1223" s="195"/>
      <c r="O1223" s="199"/>
      <c r="P1223" s="188"/>
      <c r="Q1223" s="174">
        <f>IF(ISNUMBER(VLOOKUP(A1223,NotghiID!A:A,1,FALSE)),1,0)</f>
        <v>0</v>
      </c>
    </row>
    <row r="1224" spans="1:17" ht="14.25" hidden="1"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1025</v>
      </c>
      <c r="K1224" s="187" t="s">
        <v>116</v>
      </c>
      <c r="L1224" s="195"/>
      <c r="M1224" s="195"/>
      <c r="N1224" s="195"/>
      <c r="O1224" s="199"/>
      <c r="P1224" s="188"/>
      <c r="Q1224" s="174">
        <f>IF(ISNUMBER(VLOOKUP(A1224,NotghiID!A:A,1,FALSE)),1,0)</f>
        <v>0</v>
      </c>
    </row>
    <row r="1225" spans="1:17" ht="14.25" hidden="1"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1025</v>
      </c>
      <c r="K1225" s="187" t="s">
        <v>116</v>
      </c>
      <c r="L1225" s="195"/>
      <c r="M1225" s="195"/>
      <c r="N1225" s="195"/>
      <c r="O1225" s="199"/>
      <c r="P1225" s="188"/>
      <c r="Q1225" s="174">
        <f>IF(ISNUMBER(VLOOKUP(A1225,NotghiID!A:A,1,FALSE)),1,0)</f>
        <v>0</v>
      </c>
    </row>
    <row r="1226" spans="1:17" ht="14.25" hidden="1"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1025</v>
      </c>
      <c r="K1226" s="187" t="s">
        <v>116</v>
      </c>
      <c r="L1226" s="195"/>
      <c r="M1226" s="195"/>
      <c r="N1226" s="195"/>
      <c r="O1226" s="199"/>
      <c r="P1226" s="188"/>
      <c r="Q1226" s="174">
        <f>IF(ISNUMBER(VLOOKUP(A1226,NotghiID!A:A,1,FALSE)),1,0)</f>
        <v>0</v>
      </c>
    </row>
    <row r="1227" spans="1:17" ht="14.25" hidden="1"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1025</v>
      </c>
      <c r="K1227" s="187" t="s">
        <v>116</v>
      </c>
      <c r="L1227" s="195"/>
      <c r="M1227" s="195"/>
      <c r="N1227" s="195"/>
      <c r="O1227" s="199"/>
      <c r="P1227" s="188"/>
      <c r="Q1227" s="174">
        <f>IF(ISNUMBER(VLOOKUP(A1227,NotghiID!A:A,1,FALSE)),1,0)</f>
        <v>0</v>
      </c>
    </row>
    <row r="1228" spans="1:17" ht="14.25" hidden="1"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1025</v>
      </c>
      <c r="K1228" s="187" t="s">
        <v>116</v>
      </c>
      <c r="L1228" s="195"/>
      <c r="M1228" s="195"/>
      <c r="N1228" s="195"/>
      <c r="O1228" s="199"/>
      <c r="P1228" s="188"/>
      <c r="Q1228" s="174">
        <f>IF(ISNUMBER(VLOOKUP(A1228,NotghiID!A:A,1,FALSE)),1,0)</f>
        <v>0</v>
      </c>
    </row>
    <row r="1229" spans="1:17" ht="14.25" hidden="1"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1025</v>
      </c>
      <c r="K1229" s="187" t="s">
        <v>116</v>
      </c>
      <c r="L1229" s="195"/>
      <c r="M1229" s="195"/>
      <c r="N1229" s="195"/>
      <c r="O1229" s="199"/>
      <c r="P1229" s="188"/>
      <c r="Q1229" s="174">
        <f>IF(ISNUMBER(VLOOKUP(A1229,NotghiID!A:A,1,FALSE)),1,0)</f>
        <v>0</v>
      </c>
    </row>
    <row r="1230" spans="1:17" ht="14.25" hidden="1"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1025</v>
      </c>
      <c r="K1230" s="187" t="s">
        <v>116</v>
      </c>
      <c r="L1230" s="195"/>
      <c r="M1230" s="195"/>
      <c r="N1230" s="195"/>
      <c r="O1230" s="199"/>
      <c r="P1230" s="188"/>
      <c r="Q1230" s="174">
        <f>IF(ISNUMBER(VLOOKUP(A1230,NotghiID!A:A,1,FALSE)),1,0)</f>
        <v>0</v>
      </c>
    </row>
    <row r="1231" spans="1:17" ht="14.25" hidden="1"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1025</v>
      </c>
      <c r="K1231" s="187" t="s">
        <v>116</v>
      </c>
      <c r="L1231" s="195"/>
      <c r="M1231" s="195"/>
      <c r="N1231" s="195"/>
      <c r="O1231" s="199"/>
      <c r="P1231" s="188"/>
      <c r="Q1231" s="174">
        <f>IF(ISNUMBER(VLOOKUP(A1231,NotghiID!A:A,1,FALSE)),1,0)</f>
        <v>0</v>
      </c>
    </row>
    <row r="1232" spans="1:17" ht="14.25" hidden="1"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1025</v>
      </c>
      <c r="K1232" s="187" t="s">
        <v>116</v>
      </c>
      <c r="L1232" s="195"/>
      <c r="M1232" s="195"/>
      <c r="N1232" s="195"/>
      <c r="O1232" s="199"/>
      <c r="P1232" s="188"/>
      <c r="Q1232" s="174">
        <f>IF(ISNUMBER(VLOOKUP(A1232,NotghiID!A:A,1,FALSE)),1,0)</f>
        <v>0</v>
      </c>
    </row>
    <row r="1233" spans="1:17" ht="14.25" hidden="1"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1025</v>
      </c>
      <c r="K1233" s="187" t="s">
        <v>116</v>
      </c>
      <c r="L1233" s="195"/>
      <c r="M1233" s="195"/>
      <c r="N1233" s="195"/>
      <c r="O1233" s="199"/>
      <c r="P1233" s="188"/>
      <c r="Q1233" s="174">
        <f>IF(ISNUMBER(VLOOKUP(A1233,NotghiID!A:A,1,FALSE)),1,0)</f>
        <v>0</v>
      </c>
    </row>
    <row r="1234" spans="1:17" ht="14.25" hidden="1"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1025</v>
      </c>
      <c r="K1234" s="187" t="s">
        <v>116</v>
      </c>
      <c r="L1234" s="195"/>
      <c r="M1234" s="195"/>
      <c r="N1234" s="195"/>
      <c r="O1234" s="199"/>
      <c r="P1234" s="188"/>
      <c r="Q1234" s="174">
        <f>IF(ISNUMBER(VLOOKUP(A1234,NotghiID!A:A,1,FALSE)),1,0)</f>
        <v>0</v>
      </c>
    </row>
    <row r="1235" spans="1:17" ht="14.25" hidden="1"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1025</v>
      </c>
      <c r="K1235" s="187" t="s">
        <v>116</v>
      </c>
      <c r="L1235" s="195"/>
      <c r="M1235" s="195"/>
      <c r="N1235" s="195"/>
      <c r="O1235" s="199"/>
      <c r="P1235" s="188"/>
      <c r="Q1235" s="174">
        <f>IF(ISNUMBER(VLOOKUP(A1235,NotghiID!A:A,1,FALSE)),1,0)</f>
        <v>0</v>
      </c>
    </row>
    <row r="1236" spans="1:17" ht="14.25" hidden="1"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1025</v>
      </c>
      <c r="K1236" s="187" t="s">
        <v>116</v>
      </c>
      <c r="L1236" s="195"/>
      <c r="M1236" s="195"/>
      <c r="N1236" s="195"/>
      <c r="O1236" s="199"/>
      <c r="P1236" s="188"/>
      <c r="Q1236" s="174">
        <f>IF(ISNUMBER(VLOOKUP(A1236,NotghiID!A:A,1,FALSE)),1,0)</f>
        <v>0</v>
      </c>
    </row>
    <row r="1237" spans="1:17" ht="14.25" hidden="1"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1025</v>
      </c>
      <c r="K1237" s="187" t="s">
        <v>116</v>
      </c>
      <c r="L1237" s="195"/>
      <c r="M1237" s="195"/>
      <c r="N1237" s="195"/>
      <c r="O1237" s="199"/>
      <c r="P1237" s="188"/>
      <c r="Q1237" s="174">
        <f>IF(ISNUMBER(VLOOKUP(A1237,NotghiID!A:A,1,FALSE)),1,0)</f>
        <v>0</v>
      </c>
    </row>
    <row r="1238" spans="1:17" ht="14.25" hidden="1"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1025</v>
      </c>
      <c r="K1238" s="187" t="s">
        <v>116</v>
      </c>
      <c r="L1238" s="195"/>
      <c r="M1238" s="195"/>
      <c r="N1238" s="195"/>
      <c r="O1238" s="199"/>
      <c r="P1238" s="188"/>
      <c r="Q1238" s="174">
        <f>IF(ISNUMBER(VLOOKUP(A1238,NotghiID!A:A,1,FALSE)),1,0)</f>
        <v>0</v>
      </c>
    </row>
    <row r="1239" spans="1:17" ht="14.25" hidden="1"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1025</v>
      </c>
      <c r="K1239" s="187" t="s">
        <v>116</v>
      </c>
      <c r="L1239" s="195"/>
      <c r="M1239" s="195"/>
      <c r="N1239" s="195"/>
      <c r="O1239" s="199"/>
      <c r="P1239" s="188"/>
      <c r="Q1239" s="174">
        <f>IF(ISNUMBER(VLOOKUP(A1239,NotghiID!A:A,1,FALSE)),1,0)</f>
        <v>0</v>
      </c>
    </row>
    <row r="1240" spans="1:17" ht="14.25" hidden="1"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1025</v>
      </c>
      <c r="K1240" s="187" t="s">
        <v>116</v>
      </c>
      <c r="L1240" s="195"/>
      <c r="M1240" s="195"/>
      <c r="N1240" s="195"/>
      <c r="O1240" s="199"/>
      <c r="P1240" s="188"/>
      <c r="Q1240" s="174">
        <f>IF(ISNUMBER(VLOOKUP(A1240,NotghiID!A:A,1,FALSE)),1,0)</f>
        <v>0</v>
      </c>
    </row>
    <row r="1241" spans="1:17" ht="14.25" hidden="1"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1025</v>
      </c>
      <c r="K1241" s="187" t="s">
        <v>116</v>
      </c>
      <c r="L1241" s="195"/>
      <c r="M1241" s="195"/>
      <c r="N1241" s="195"/>
      <c r="O1241" s="199"/>
      <c r="P1241" s="188"/>
      <c r="Q1241" s="174">
        <f>IF(ISNUMBER(VLOOKUP(A1241,NotghiID!A:A,1,FALSE)),1,0)</f>
        <v>0</v>
      </c>
    </row>
    <row r="1242" spans="1:17" ht="14.25" hidden="1"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1025</v>
      </c>
      <c r="K1242" s="187" t="s">
        <v>116</v>
      </c>
      <c r="L1242" s="195"/>
      <c r="M1242" s="195"/>
      <c r="N1242" s="195"/>
      <c r="O1242" s="199"/>
      <c r="P1242" s="188"/>
      <c r="Q1242" s="174">
        <f>IF(ISNUMBER(VLOOKUP(A1242,NotghiID!A:A,1,FALSE)),1,0)</f>
        <v>0</v>
      </c>
    </row>
    <row r="1243" spans="1:17" ht="14.25" hidden="1"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1025</v>
      </c>
      <c r="K1243" s="187" t="s">
        <v>116</v>
      </c>
      <c r="L1243" s="195"/>
      <c r="M1243" s="195"/>
      <c r="N1243" s="195"/>
      <c r="O1243" s="199"/>
      <c r="P1243" s="188"/>
      <c r="Q1243" s="174">
        <f>IF(ISNUMBER(VLOOKUP(A1243,NotghiID!A:A,1,FALSE)),1,0)</f>
        <v>0</v>
      </c>
    </row>
    <row r="1244" spans="1:17" ht="14.25" hidden="1"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1025</v>
      </c>
      <c r="K1244" s="187" t="s">
        <v>116</v>
      </c>
      <c r="L1244" s="195"/>
      <c r="M1244" s="195"/>
      <c r="N1244" s="195"/>
      <c r="O1244" s="199"/>
      <c r="P1244" s="188"/>
      <c r="Q1244" s="174">
        <f>IF(ISNUMBER(VLOOKUP(A1244,NotghiID!A:A,1,FALSE)),1,0)</f>
        <v>0</v>
      </c>
    </row>
    <row r="1245" spans="1:17" ht="14.25" hidden="1"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1025</v>
      </c>
      <c r="K1245" s="187" t="s">
        <v>116</v>
      </c>
      <c r="L1245" s="195"/>
      <c r="M1245" s="195"/>
      <c r="N1245" s="195"/>
      <c r="O1245" s="199"/>
      <c r="P1245" s="188"/>
      <c r="Q1245" s="174">
        <f>IF(ISNUMBER(VLOOKUP(A1245,NotghiID!A:A,1,FALSE)),1,0)</f>
        <v>0</v>
      </c>
    </row>
    <row r="1246" spans="1:17" ht="14.25" hidden="1"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1025</v>
      </c>
      <c r="K1246" s="187" t="s">
        <v>116</v>
      </c>
      <c r="L1246" s="195"/>
      <c r="M1246" s="195"/>
      <c r="N1246" s="195"/>
      <c r="O1246" s="199"/>
      <c r="P1246" s="188"/>
      <c r="Q1246" s="174">
        <f>IF(ISNUMBER(VLOOKUP(A1246,NotghiID!A:A,1,FALSE)),1,0)</f>
        <v>0</v>
      </c>
    </row>
    <row r="1247" spans="1:17" ht="14.25" hidden="1"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1025</v>
      </c>
      <c r="K1247" s="187" t="s">
        <v>116</v>
      </c>
      <c r="L1247" s="195"/>
      <c r="M1247" s="195"/>
      <c r="N1247" s="195"/>
      <c r="O1247" s="199"/>
      <c r="P1247" s="188"/>
      <c r="Q1247" s="174">
        <f>IF(ISNUMBER(VLOOKUP(A1247,NotghiID!A:A,1,FALSE)),1,0)</f>
        <v>0</v>
      </c>
    </row>
    <row r="1248" spans="1:17" ht="14.25" hidden="1"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1025</v>
      </c>
      <c r="K1248" s="187" t="s">
        <v>116</v>
      </c>
      <c r="L1248" s="195"/>
      <c r="M1248" s="195"/>
      <c r="N1248" s="195"/>
      <c r="O1248" s="199"/>
      <c r="P1248" s="188"/>
      <c r="Q1248" s="174">
        <f>IF(ISNUMBER(VLOOKUP(A1248,NotghiID!A:A,1,FALSE)),1,0)</f>
        <v>0</v>
      </c>
    </row>
    <row r="1249" spans="1:17" ht="14.25" hidden="1"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1025</v>
      </c>
      <c r="K1249" s="187" t="s">
        <v>116</v>
      </c>
      <c r="L1249" s="195"/>
      <c r="M1249" s="195"/>
      <c r="N1249" s="195"/>
      <c r="O1249" s="199"/>
      <c r="P1249" s="188"/>
      <c r="Q1249" s="174">
        <f>IF(ISNUMBER(VLOOKUP(A1249,NotghiID!A:A,1,FALSE)),1,0)</f>
        <v>0</v>
      </c>
    </row>
    <row r="1250" spans="1:17" ht="14.25" hidden="1"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1025</v>
      </c>
      <c r="K1250" s="187" t="s">
        <v>116</v>
      </c>
      <c r="L1250" s="195"/>
      <c r="M1250" s="195"/>
      <c r="N1250" s="195"/>
      <c r="O1250" s="199"/>
      <c r="P1250" s="188"/>
      <c r="Q1250" s="174">
        <f>IF(ISNUMBER(VLOOKUP(A1250,NotghiID!A:A,1,FALSE)),1,0)</f>
        <v>0</v>
      </c>
    </row>
    <row r="1251" spans="1:17" ht="14.25" hidden="1"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1025</v>
      </c>
      <c r="K1251" s="187" t="s">
        <v>116</v>
      </c>
      <c r="L1251" s="195"/>
      <c r="M1251" s="195"/>
      <c r="N1251" s="195"/>
      <c r="O1251" s="199"/>
      <c r="P1251" s="188"/>
      <c r="Q1251" s="174">
        <f>IF(ISNUMBER(VLOOKUP(A1251,NotghiID!A:A,1,FALSE)),1,0)</f>
        <v>0</v>
      </c>
    </row>
    <row r="1252" spans="1:17" ht="14.25" hidden="1"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1025</v>
      </c>
      <c r="K1252" s="187" t="s">
        <v>116</v>
      </c>
      <c r="L1252" s="195"/>
      <c r="M1252" s="195"/>
      <c r="N1252" s="195"/>
      <c r="O1252" s="199"/>
      <c r="P1252" s="188"/>
      <c r="Q1252" s="174">
        <f>IF(ISNUMBER(VLOOKUP(A1252,NotghiID!A:A,1,FALSE)),1,0)</f>
        <v>0</v>
      </c>
    </row>
    <row r="1253" spans="1:17" ht="14.25" hidden="1"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1025</v>
      </c>
      <c r="K1253" s="187" t="s">
        <v>116</v>
      </c>
      <c r="L1253" s="195"/>
      <c r="M1253" s="195"/>
      <c r="N1253" s="195"/>
      <c r="O1253" s="199"/>
      <c r="P1253" s="188"/>
      <c r="Q1253" s="174">
        <f>IF(ISNUMBER(VLOOKUP(A1253,NotghiID!A:A,1,FALSE)),1,0)</f>
        <v>0</v>
      </c>
    </row>
    <row r="1254" spans="1:17" ht="14.25" hidden="1"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1025</v>
      </c>
      <c r="K1254" s="187" t="s">
        <v>116</v>
      </c>
      <c r="L1254" s="195"/>
      <c r="M1254" s="195"/>
      <c r="N1254" s="195"/>
      <c r="O1254" s="199"/>
      <c r="P1254" s="188"/>
      <c r="Q1254" s="174">
        <f>IF(ISNUMBER(VLOOKUP(A1254,NotghiID!A:A,1,FALSE)),1,0)</f>
        <v>0</v>
      </c>
    </row>
    <row r="1255" spans="1:17" ht="14.25" hidden="1"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1025</v>
      </c>
      <c r="K1255" s="187" t="s">
        <v>116</v>
      </c>
      <c r="L1255" s="195"/>
      <c r="M1255" s="195"/>
      <c r="N1255" s="195"/>
      <c r="O1255" s="199"/>
      <c r="P1255" s="188"/>
      <c r="Q1255" s="174">
        <f>IF(ISNUMBER(VLOOKUP(A1255,NotghiID!A:A,1,FALSE)),1,0)</f>
        <v>0</v>
      </c>
    </row>
    <row r="1256" spans="1:17" ht="14.25" hidden="1"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1025</v>
      </c>
      <c r="K1256" s="187" t="s">
        <v>116</v>
      </c>
      <c r="L1256" s="195"/>
      <c r="M1256" s="195"/>
      <c r="N1256" s="195"/>
      <c r="O1256" s="199"/>
      <c r="P1256" s="188"/>
      <c r="Q1256" s="174">
        <f>IF(ISNUMBER(VLOOKUP(A1256,NotghiID!A:A,1,FALSE)),1,0)</f>
        <v>0</v>
      </c>
    </row>
    <row r="1257" spans="1:17" ht="14.25" hidden="1"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1025</v>
      </c>
      <c r="K1257" s="187" t="s">
        <v>116</v>
      </c>
      <c r="L1257" s="195"/>
      <c r="M1257" s="195"/>
      <c r="N1257" s="195"/>
      <c r="O1257" s="199"/>
      <c r="P1257" s="188"/>
      <c r="Q1257" s="174">
        <f>IF(ISNUMBER(VLOOKUP(A1257,NotghiID!A:A,1,FALSE)),1,0)</f>
        <v>0</v>
      </c>
    </row>
    <row r="1258" spans="1:17" ht="14.25" hidden="1"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1025</v>
      </c>
      <c r="K1258" s="187" t="s">
        <v>116</v>
      </c>
      <c r="L1258" s="195"/>
      <c r="M1258" s="195"/>
      <c r="N1258" s="195"/>
      <c r="O1258" s="199"/>
      <c r="P1258" s="188"/>
      <c r="Q1258" s="174">
        <f>IF(ISNUMBER(VLOOKUP(A1258,NotghiID!A:A,1,FALSE)),1,0)</f>
        <v>0</v>
      </c>
    </row>
    <row r="1259" spans="1:17" ht="14.25" hidden="1"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1025</v>
      </c>
      <c r="K1259" s="187" t="s">
        <v>116</v>
      </c>
      <c r="L1259" s="195"/>
      <c r="M1259" s="195"/>
      <c r="N1259" s="195"/>
      <c r="O1259" s="199"/>
      <c r="P1259" s="188"/>
      <c r="Q1259" s="174">
        <f>IF(ISNUMBER(VLOOKUP(A1259,NotghiID!A:A,1,FALSE)),1,0)</f>
        <v>0</v>
      </c>
    </row>
    <row r="1260" spans="1:17" ht="14.25" hidden="1"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1025</v>
      </c>
      <c r="K1260" s="187" t="s">
        <v>116</v>
      </c>
      <c r="L1260" s="195"/>
      <c r="M1260" s="195"/>
      <c r="N1260" s="195"/>
      <c r="O1260" s="199"/>
      <c r="P1260" s="188"/>
      <c r="Q1260" s="174">
        <f>IF(ISNUMBER(VLOOKUP(A1260,NotghiID!A:A,1,FALSE)),1,0)</f>
        <v>0</v>
      </c>
    </row>
    <row r="1261" spans="1:17" ht="14.25" hidden="1"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1025</v>
      </c>
      <c r="K1261" s="187" t="s">
        <v>116</v>
      </c>
      <c r="L1261" s="195"/>
      <c r="M1261" s="195"/>
      <c r="N1261" s="195"/>
      <c r="O1261" s="199"/>
      <c r="P1261" s="188"/>
      <c r="Q1261" s="174">
        <f>IF(ISNUMBER(VLOOKUP(A1261,NotghiID!A:A,1,FALSE)),1,0)</f>
        <v>0</v>
      </c>
    </row>
    <row r="1262" spans="1:17" ht="14.25" hidden="1"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1025</v>
      </c>
      <c r="K1262" s="187" t="s">
        <v>116</v>
      </c>
      <c r="L1262" s="195"/>
      <c r="M1262" s="195"/>
      <c r="N1262" s="195"/>
      <c r="O1262" s="199"/>
      <c r="P1262" s="188"/>
      <c r="Q1262" s="174">
        <f>IF(ISNUMBER(VLOOKUP(A1262,NotghiID!A:A,1,FALSE)),1,0)</f>
        <v>0</v>
      </c>
    </row>
    <row r="1263" spans="1:17" ht="14.25" hidden="1"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1025</v>
      </c>
      <c r="K1263" s="187" t="s">
        <v>116</v>
      </c>
      <c r="L1263" s="195"/>
      <c r="M1263" s="195"/>
      <c r="N1263" s="195"/>
      <c r="O1263" s="199"/>
      <c r="P1263" s="188"/>
      <c r="Q1263" s="174">
        <f>IF(ISNUMBER(VLOOKUP(A1263,NotghiID!A:A,1,FALSE)),1,0)</f>
        <v>0</v>
      </c>
    </row>
    <row r="1264" spans="1:17" ht="14.25" hidden="1"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1025</v>
      </c>
      <c r="K1264" s="187" t="s">
        <v>116</v>
      </c>
      <c r="L1264" s="195"/>
      <c r="M1264" s="195"/>
      <c r="N1264" s="195"/>
      <c r="O1264" s="199"/>
      <c r="P1264" s="188"/>
      <c r="Q1264" s="174">
        <f>IF(ISNUMBER(VLOOKUP(A1264,NotghiID!A:A,1,FALSE)),1,0)</f>
        <v>0</v>
      </c>
    </row>
    <row r="1265" spans="1:17" ht="14.25" hidden="1"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1025</v>
      </c>
      <c r="K1265" s="187" t="s">
        <v>116</v>
      </c>
      <c r="L1265" s="195"/>
      <c r="M1265" s="195"/>
      <c r="N1265" s="195"/>
      <c r="O1265" s="199"/>
      <c r="P1265" s="188"/>
      <c r="Q1265" s="174">
        <f>IF(ISNUMBER(VLOOKUP(A1265,NotghiID!A:A,1,FALSE)),1,0)</f>
        <v>0</v>
      </c>
    </row>
    <row r="1266" spans="1:17" ht="14.25" hidden="1"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1025</v>
      </c>
      <c r="K1266" s="187" t="s">
        <v>116</v>
      </c>
      <c r="L1266" s="195"/>
      <c r="M1266" s="195"/>
      <c r="N1266" s="195"/>
      <c r="O1266" s="199"/>
      <c r="P1266" s="188"/>
      <c r="Q1266" s="174">
        <f>IF(ISNUMBER(VLOOKUP(A1266,NotghiID!A:A,1,FALSE)),1,0)</f>
        <v>0</v>
      </c>
    </row>
    <row r="1267" spans="1:17" ht="14.25" hidden="1"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1025</v>
      </c>
      <c r="K1267" s="187" t="s">
        <v>116</v>
      </c>
      <c r="L1267" s="195"/>
      <c r="M1267" s="195"/>
      <c r="N1267" s="195"/>
      <c r="O1267" s="199"/>
      <c r="P1267" s="188"/>
      <c r="Q1267" s="174">
        <f>IF(ISNUMBER(VLOOKUP(A1267,NotghiID!A:A,1,FALSE)),1,0)</f>
        <v>0</v>
      </c>
    </row>
    <row r="1268" spans="1:17" ht="14.25" hidden="1"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1025</v>
      </c>
      <c r="K1268" s="187" t="s">
        <v>116</v>
      </c>
      <c r="L1268" s="195"/>
      <c r="M1268" s="195"/>
      <c r="N1268" s="195"/>
      <c r="O1268" s="199"/>
      <c r="P1268" s="188"/>
      <c r="Q1268" s="174">
        <f>IF(ISNUMBER(VLOOKUP(A1268,NotghiID!A:A,1,FALSE)),1,0)</f>
        <v>0</v>
      </c>
    </row>
    <row r="1269" spans="1:17" ht="14.25" hidden="1"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1025</v>
      </c>
      <c r="K1269" s="187" t="s">
        <v>116</v>
      </c>
      <c r="L1269" s="195"/>
      <c r="M1269" s="195"/>
      <c r="N1269" s="195"/>
      <c r="O1269" s="199"/>
      <c r="P1269" s="188"/>
      <c r="Q1269" s="174">
        <f>IF(ISNUMBER(VLOOKUP(A1269,NotghiID!A:A,1,FALSE)),1,0)</f>
        <v>0</v>
      </c>
    </row>
    <row r="1270" spans="1:17" ht="14.25" hidden="1"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1025</v>
      </c>
      <c r="K1270" s="187" t="s">
        <v>116</v>
      </c>
      <c r="L1270" s="195"/>
      <c r="M1270" s="195"/>
      <c r="N1270" s="195"/>
      <c r="O1270" s="199"/>
      <c r="P1270" s="188"/>
      <c r="Q1270" s="174">
        <f>IF(ISNUMBER(VLOOKUP(A1270,NotghiID!A:A,1,FALSE)),1,0)</f>
        <v>0</v>
      </c>
    </row>
    <row r="1271" spans="1:17" ht="14.25" hidden="1"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1025</v>
      </c>
      <c r="K1271" s="187" t="s">
        <v>116</v>
      </c>
      <c r="L1271" s="195"/>
      <c r="M1271" s="195"/>
      <c r="N1271" s="195"/>
      <c r="O1271" s="199"/>
      <c r="P1271" s="188"/>
      <c r="Q1271" s="174">
        <f>IF(ISNUMBER(VLOOKUP(A1271,NotghiID!A:A,1,FALSE)),1,0)</f>
        <v>0</v>
      </c>
    </row>
    <row r="1272" spans="1:17" ht="14.25" hidden="1"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1025</v>
      </c>
      <c r="K1272" s="187" t="s">
        <v>116</v>
      </c>
      <c r="L1272" s="195"/>
      <c r="M1272" s="195"/>
      <c r="N1272" s="195"/>
      <c r="O1272" s="199"/>
      <c r="P1272" s="188"/>
      <c r="Q1272" s="174">
        <f>IF(ISNUMBER(VLOOKUP(A1272,NotghiID!A:A,1,FALSE)),1,0)</f>
        <v>0</v>
      </c>
    </row>
    <row r="1273" spans="1:17" ht="14.25" hidden="1"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1025</v>
      </c>
      <c r="K1273" s="187" t="s">
        <v>116</v>
      </c>
      <c r="L1273" s="195"/>
      <c r="M1273" s="195"/>
      <c r="N1273" s="195"/>
      <c r="O1273" s="199"/>
      <c r="P1273" s="188"/>
      <c r="Q1273" s="174">
        <f>IF(ISNUMBER(VLOOKUP(A1273,NotghiID!A:A,1,FALSE)),1,0)</f>
        <v>0</v>
      </c>
    </row>
    <row r="1274" spans="1:17" ht="14.25" hidden="1"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1025</v>
      </c>
      <c r="K1274" s="187" t="s">
        <v>116</v>
      </c>
      <c r="L1274" s="195"/>
      <c r="M1274" s="195"/>
      <c r="N1274" s="195"/>
      <c r="O1274" s="199"/>
      <c r="P1274" s="188"/>
      <c r="Q1274" s="174">
        <f>IF(ISNUMBER(VLOOKUP(A1274,NotghiID!A:A,1,FALSE)),1,0)</f>
        <v>0</v>
      </c>
    </row>
    <row r="1275" spans="1:17" ht="14.25" hidden="1"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1025</v>
      </c>
      <c r="K1275" s="187" t="s">
        <v>116</v>
      </c>
      <c r="L1275" s="195"/>
      <c r="M1275" s="195"/>
      <c r="N1275" s="195"/>
      <c r="O1275" s="199"/>
      <c r="P1275" s="188"/>
      <c r="Q1275" s="174">
        <f>IF(ISNUMBER(VLOOKUP(A1275,NotghiID!A:A,1,FALSE)),1,0)</f>
        <v>0</v>
      </c>
    </row>
    <row r="1276" spans="1:17" ht="14.25" hidden="1"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1025</v>
      </c>
      <c r="K1276" s="187" t="s">
        <v>116</v>
      </c>
      <c r="L1276" s="195"/>
      <c r="M1276" s="195"/>
      <c r="N1276" s="195"/>
      <c r="O1276" s="199"/>
      <c r="P1276" s="188"/>
      <c r="Q1276" s="174">
        <f>IF(ISNUMBER(VLOOKUP(A1276,NotghiID!A:A,1,FALSE)),1,0)</f>
        <v>0</v>
      </c>
    </row>
    <row r="1277" spans="1:17" ht="14.25" hidden="1"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1025</v>
      </c>
      <c r="K1277" s="187" t="s">
        <v>116</v>
      </c>
      <c r="L1277" s="195"/>
      <c r="M1277" s="195"/>
      <c r="N1277" s="195"/>
      <c r="O1277" s="199"/>
      <c r="P1277" s="188"/>
      <c r="Q1277" s="174">
        <f>IF(ISNUMBER(VLOOKUP(A1277,NotghiID!A:A,1,FALSE)),1,0)</f>
        <v>0</v>
      </c>
    </row>
    <row r="1278" spans="1:17" ht="14.25" hidden="1"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1025</v>
      </c>
      <c r="K1278" s="187" t="s">
        <v>116</v>
      </c>
      <c r="L1278" s="195"/>
      <c r="M1278" s="195"/>
      <c r="N1278" s="195"/>
      <c r="O1278" s="199"/>
      <c r="P1278" s="188"/>
      <c r="Q1278" s="174">
        <f>IF(ISNUMBER(VLOOKUP(A1278,NotghiID!A:A,1,FALSE)),1,0)</f>
        <v>0</v>
      </c>
    </row>
    <row r="1279" spans="1:17" ht="14.25" hidden="1"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1025</v>
      </c>
      <c r="K1279" s="187" t="s">
        <v>116</v>
      </c>
      <c r="L1279" s="195"/>
      <c r="M1279" s="195"/>
      <c r="N1279" s="195"/>
      <c r="O1279" s="199"/>
      <c r="P1279" s="188"/>
      <c r="Q1279" s="174">
        <f>IF(ISNUMBER(VLOOKUP(A1279,NotghiID!A:A,1,FALSE)),1,0)</f>
        <v>0</v>
      </c>
    </row>
    <row r="1280" spans="1:17" ht="14.25" hidden="1"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1025</v>
      </c>
      <c r="K1280" s="187" t="s">
        <v>116</v>
      </c>
      <c r="L1280" s="195"/>
      <c r="M1280" s="195"/>
      <c r="N1280" s="195"/>
      <c r="O1280" s="199"/>
      <c r="P1280" s="188"/>
      <c r="Q1280" s="174">
        <f>IF(ISNUMBER(VLOOKUP(A1280,NotghiID!A:A,1,FALSE)),1,0)</f>
        <v>0</v>
      </c>
    </row>
    <row r="1281" spans="1:17" ht="14.25" hidden="1"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1025</v>
      </c>
      <c r="K1281" s="187" t="s">
        <v>116</v>
      </c>
      <c r="L1281" s="195"/>
      <c r="M1281" s="195"/>
      <c r="N1281" s="195"/>
      <c r="O1281" s="199"/>
      <c r="P1281" s="188"/>
      <c r="Q1281" s="174">
        <f>IF(ISNUMBER(VLOOKUP(A1281,NotghiID!A:A,1,FALSE)),1,0)</f>
        <v>0</v>
      </c>
    </row>
    <row r="1282" spans="1:17" ht="14.25" hidden="1"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1025</v>
      </c>
      <c r="K1282" s="187" t="s">
        <v>116</v>
      </c>
      <c r="L1282" s="195"/>
      <c r="M1282" s="195"/>
      <c r="N1282" s="195"/>
      <c r="O1282" s="199"/>
      <c r="P1282" s="188"/>
      <c r="Q1282" s="174">
        <f>IF(ISNUMBER(VLOOKUP(A1282,NotghiID!A:A,1,FALSE)),1,0)</f>
        <v>0</v>
      </c>
    </row>
    <row r="1283" spans="1:17" ht="14.25" hidden="1"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1025</v>
      </c>
      <c r="K1283" s="187" t="s">
        <v>116</v>
      </c>
      <c r="L1283" s="195"/>
      <c r="M1283" s="195"/>
      <c r="N1283" s="195"/>
      <c r="O1283" s="199"/>
      <c r="P1283" s="188"/>
      <c r="Q1283" s="174">
        <f>IF(ISNUMBER(VLOOKUP(A1283,NotghiID!A:A,1,FALSE)),1,0)</f>
        <v>0</v>
      </c>
    </row>
    <row r="1284" spans="1:17" ht="14.25" hidden="1"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1025</v>
      </c>
      <c r="K1284" s="187" t="s">
        <v>116</v>
      </c>
      <c r="L1284" s="195"/>
      <c r="M1284" s="195"/>
      <c r="N1284" s="195"/>
      <c r="O1284" s="199"/>
      <c r="P1284" s="188"/>
      <c r="Q1284" s="174">
        <f>IF(ISNUMBER(VLOOKUP(A1284,NotghiID!A:A,1,FALSE)),1,0)</f>
        <v>0</v>
      </c>
    </row>
    <row r="1285" spans="1:17" ht="14.25" hidden="1"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1025</v>
      </c>
      <c r="K1285" s="187" t="s">
        <v>116</v>
      </c>
      <c r="L1285" s="195"/>
      <c r="M1285" s="195"/>
      <c r="N1285" s="195"/>
      <c r="O1285" s="199"/>
      <c r="P1285" s="188"/>
      <c r="Q1285" s="174">
        <f>IF(ISNUMBER(VLOOKUP(A1285,NotghiID!A:A,1,FALSE)),1,0)</f>
        <v>0</v>
      </c>
    </row>
    <row r="1286" spans="1:17" ht="14.25" hidden="1"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1025</v>
      </c>
      <c r="K1286" s="187" t="s">
        <v>116</v>
      </c>
      <c r="L1286" s="195"/>
      <c r="M1286" s="195"/>
      <c r="N1286" s="195"/>
      <c r="O1286" s="199"/>
      <c r="P1286" s="188"/>
      <c r="Q1286" s="174">
        <f>IF(ISNUMBER(VLOOKUP(A1286,NotghiID!A:A,1,FALSE)),1,0)</f>
        <v>0</v>
      </c>
    </row>
    <row r="1287" spans="1:17" ht="14.25" hidden="1"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1025</v>
      </c>
      <c r="K1287" s="187" t="s">
        <v>116</v>
      </c>
      <c r="L1287" s="195"/>
      <c r="M1287" s="195"/>
      <c r="N1287" s="195"/>
      <c r="O1287" s="199"/>
      <c r="P1287" s="188"/>
      <c r="Q1287" s="174">
        <f>IF(ISNUMBER(VLOOKUP(A1287,NotghiID!A:A,1,FALSE)),1,0)</f>
        <v>0</v>
      </c>
    </row>
    <row r="1288" spans="1:17" ht="14.25" hidden="1"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1025</v>
      </c>
      <c r="K1288" s="187" t="s">
        <v>116</v>
      </c>
      <c r="L1288" s="195"/>
      <c r="M1288" s="195"/>
      <c r="N1288" s="195"/>
      <c r="O1288" s="199"/>
      <c r="P1288" s="188"/>
      <c r="Q1288" s="174">
        <f>IF(ISNUMBER(VLOOKUP(A1288,NotghiID!A:A,1,FALSE)),1,0)</f>
        <v>0</v>
      </c>
    </row>
    <row r="1289" spans="1:17" ht="14.25" hidden="1"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1025</v>
      </c>
      <c r="K1289" s="187" t="s">
        <v>116</v>
      </c>
      <c r="L1289" s="195"/>
      <c r="M1289" s="195"/>
      <c r="N1289" s="195"/>
      <c r="O1289" s="199"/>
      <c r="P1289" s="188"/>
      <c r="Q1289" s="174">
        <f>IF(ISNUMBER(VLOOKUP(A1289,NotghiID!A:A,1,FALSE)),1,0)</f>
        <v>0</v>
      </c>
    </row>
    <row r="1290" spans="1:17" ht="14.25" hidden="1"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1025</v>
      </c>
      <c r="K1290" s="187" t="s">
        <v>116</v>
      </c>
      <c r="L1290" s="195"/>
      <c r="M1290" s="195"/>
      <c r="N1290" s="195"/>
      <c r="O1290" s="199"/>
      <c r="P1290" s="188"/>
      <c r="Q1290" s="174">
        <f>IF(ISNUMBER(VLOOKUP(A1290,NotghiID!A:A,1,FALSE)),1,0)</f>
        <v>0</v>
      </c>
    </row>
    <row r="1291" spans="1:17" ht="14.25" hidden="1"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1025</v>
      </c>
      <c r="K1291" s="187" t="s">
        <v>116</v>
      </c>
      <c r="L1291" s="195"/>
      <c r="M1291" s="195"/>
      <c r="N1291" s="195"/>
      <c r="O1291" s="199"/>
      <c r="P1291" s="188"/>
      <c r="Q1291" s="174">
        <f>IF(ISNUMBER(VLOOKUP(A1291,NotghiID!A:A,1,FALSE)),1,0)</f>
        <v>0</v>
      </c>
    </row>
    <row r="1292" spans="1:17" ht="14.25" hidden="1"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1025</v>
      </c>
      <c r="K1292" s="187" t="s">
        <v>116</v>
      </c>
      <c r="L1292" s="195"/>
      <c r="M1292" s="195"/>
      <c r="N1292" s="195"/>
      <c r="O1292" s="199"/>
      <c r="P1292" s="188"/>
      <c r="Q1292" s="174">
        <f>IF(ISNUMBER(VLOOKUP(A1292,NotghiID!A:A,1,FALSE)),1,0)</f>
        <v>0</v>
      </c>
    </row>
    <row r="1293" spans="1:17" ht="14.25" hidden="1"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1025</v>
      </c>
      <c r="K1293" s="187" t="s">
        <v>116</v>
      </c>
      <c r="L1293" s="195"/>
      <c r="M1293" s="195"/>
      <c r="N1293" s="195"/>
      <c r="O1293" s="199"/>
      <c r="P1293" s="188"/>
      <c r="Q1293" s="174">
        <f>IF(ISNUMBER(VLOOKUP(A1293,NotghiID!A:A,1,FALSE)),1,0)</f>
        <v>0</v>
      </c>
    </row>
    <row r="1294" spans="1:17" ht="14.25" hidden="1"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1025</v>
      </c>
      <c r="K1294" s="187" t="s">
        <v>116</v>
      </c>
      <c r="L1294" s="195"/>
      <c r="M1294" s="195"/>
      <c r="N1294" s="195"/>
      <c r="O1294" s="199"/>
      <c r="P1294" s="188"/>
      <c r="Q1294" s="174">
        <f>IF(ISNUMBER(VLOOKUP(A1294,NotghiID!A:A,1,FALSE)),1,0)</f>
        <v>0</v>
      </c>
    </row>
    <row r="1295" spans="1:17" ht="14.25" hidden="1"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1025</v>
      </c>
      <c r="K1295" s="187" t="s">
        <v>116</v>
      </c>
      <c r="L1295" s="195"/>
      <c r="M1295" s="195"/>
      <c r="N1295" s="195"/>
      <c r="O1295" s="199"/>
      <c r="P1295" s="188"/>
      <c r="Q1295" s="174">
        <f>IF(ISNUMBER(VLOOKUP(A1295,NotghiID!A:A,1,FALSE)),1,0)</f>
        <v>0</v>
      </c>
    </row>
    <row r="1296" spans="1:17" ht="14.25" hidden="1"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1025</v>
      </c>
      <c r="K1296" s="187" t="s">
        <v>116</v>
      </c>
      <c r="L1296" s="195"/>
      <c r="M1296" s="195"/>
      <c r="N1296" s="195"/>
      <c r="O1296" s="199"/>
      <c r="P1296" s="188"/>
      <c r="Q1296" s="174">
        <f>IF(ISNUMBER(VLOOKUP(A1296,NotghiID!A:A,1,FALSE)),1,0)</f>
        <v>0</v>
      </c>
    </row>
    <row r="1297" spans="1:17" ht="14.25" hidden="1"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1025</v>
      </c>
      <c r="K1297" s="187" t="s">
        <v>116</v>
      </c>
      <c r="L1297" s="195"/>
      <c r="M1297" s="195"/>
      <c r="N1297" s="195"/>
      <c r="O1297" s="199"/>
      <c r="P1297" s="188"/>
      <c r="Q1297" s="174">
        <f>IF(ISNUMBER(VLOOKUP(A1297,NotghiID!A:A,1,FALSE)),1,0)</f>
        <v>0</v>
      </c>
    </row>
    <row r="1298" spans="1:17" ht="14.25" hidden="1"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1025</v>
      </c>
      <c r="K1298" s="187" t="s">
        <v>116</v>
      </c>
      <c r="L1298" s="195"/>
      <c r="M1298" s="195"/>
      <c r="N1298" s="195"/>
      <c r="O1298" s="199"/>
      <c r="P1298" s="188"/>
      <c r="Q1298" s="174">
        <f>IF(ISNUMBER(VLOOKUP(A1298,NotghiID!A:A,1,FALSE)),1,0)</f>
        <v>0</v>
      </c>
    </row>
    <row r="1299" spans="1:17" ht="14.25" hidden="1"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1025</v>
      </c>
      <c r="K1299" s="187" t="s">
        <v>116</v>
      </c>
      <c r="L1299" s="195"/>
      <c r="M1299" s="195"/>
      <c r="N1299" s="195"/>
      <c r="O1299" s="199"/>
      <c r="P1299" s="188"/>
      <c r="Q1299" s="174">
        <f>IF(ISNUMBER(VLOOKUP(A1299,NotghiID!A:A,1,FALSE)),1,0)</f>
        <v>0</v>
      </c>
    </row>
    <row r="1300" spans="1:17" ht="14.25" hidden="1"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1025</v>
      </c>
      <c r="K1300" s="187" t="s">
        <v>116</v>
      </c>
      <c r="L1300" s="195"/>
      <c r="M1300" s="195"/>
      <c r="N1300" s="195"/>
      <c r="O1300" s="199"/>
      <c r="P1300" s="188"/>
      <c r="Q1300" s="174">
        <f>IF(ISNUMBER(VLOOKUP(A1300,NotghiID!A:A,1,FALSE)),1,0)</f>
        <v>0</v>
      </c>
    </row>
    <row r="1301" spans="1:17" ht="14.25" hidden="1"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1025</v>
      </c>
      <c r="K1301" s="187" t="s">
        <v>116</v>
      </c>
      <c r="L1301" s="195"/>
      <c r="M1301" s="195"/>
      <c r="N1301" s="195"/>
      <c r="O1301" s="199"/>
      <c r="P1301" s="188"/>
      <c r="Q1301" s="174">
        <f>IF(ISNUMBER(VLOOKUP(A1301,NotghiID!A:A,1,FALSE)),1,0)</f>
        <v>0</v>
      </c>
    </row>
    <row r="1302" spans="1:17" ht="14.25" hidden="1"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1025</v>
      </c>
      <c r="K1302" s="187" t="s">
        <v>116</v>
      </c>
      <c r="L1302" s="195"/>
      <c r="M1302" s="195"/>
      <c r="N1302" s="195"/>
      <c r="O1302" s="199"/>
      <c r="P1302" s="188"/>
      <c r="Q1302" s="174">
        <f>IF(ISNUMBER(VLOOKUP(A1302,NotghiID!A:A,1,FALSE)),1,0)</f>
        <v>0</v>
      </c>
    </row>
    <row r="1303" spans="1:17" ht="14.25" hidden="1"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1025</v>
      </c>
      <c r="K1303" s="187" t="s">
        <v>116</v>
      </c>
      <c r="L1303" s="195"/>
      <c r="M1303" s="195"/>
      <c r="N1303" s="195"/>
      <c r="O1303" s="199"/>
      <c r="P1303" s="188"/>
      <c r="Q1303" s="174">
        <f>IF(ISNUMBER(VLOOKUP(A1303,NotghiID!A:A,1,FALSE)),1,0)</f>
        <v>0</v>
      </c>
    </row>
    <row r="1304" spans="1:17" ht="14.25" hidden="1"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1025</v>
      </c>
      <c r="K1304" s="187" t="s">
        <v>116</v>
      </c>
      <c r="L1304" s="195"/>
      <c r="M1304" s="195"/>
      <c r="N1304" s="195"/>
      <c r="O1304" s="199"/>
      <c r="P1304" s="188"/>
      <c r="Q1304" s="174">
        <f>IF(ISNUMBER(VLOOKUP(A1304,NotghiID!A:A,1,FALSE)),1,0)</f>
        <v>0</v>
      </c>
    </row>
    <row r="1305" spans="1:17" ht="14.25" hidden="1"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1025</v>
      </c>
      <c r="K1305" s="187" t="s">
        <v>116</v>
      </c>
      <c r="L1305" s="195"/>
      <c r="M1305" s="195"/>
      <c r="N1305" s="195"/>
      <c r="O1305" s="199"/>
      <c r="P1305" s="188"/>
      <c r="Q1305" s="174">
        <f>IF(ISNUMBER(VLOOKUP(A1305,NotghiID!A:A,1,FALSE)),1,0)</f>
        <v>0</v>
      </c>
    </row>
    <row r="1306" spans="1:17" ht="14.25" hidden="1"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1025</v>
      </c>
      <c r="K1306" s="187" t="s">
        <v>116</v>
      </c>
      <c r="L1306" s="195"/>
      <c r="M1306" s="195"/>
      <c r="N1306" s="195"/>
      <c r="O1306" s="199"/>
      <c r="P1306" s="188"/>
      <c r="Q1306" s="174">
        <f>IF(ISNUMBER(VLOOKUP(A1306,NotghiID!A:A,1,FALSE)),1,0)</f>
        <v>0</v>
      </c>
    </row>
    <row r="1307" spans="1:17" ht="14.25" hidden="1"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1025</v>
      </c>
      <c r="K1307" s="187" t="s">
        <v>116</v>
      </c>
      <c r="L1307" s="195"/>
      <c r="M1307" s="195"/>
      <c r="N1307" s="195"/>
      <c r="O1307" s="199"/>
      <c r="P1307" s="188"/>
      <c r="Q1307" s="174">
        <f>IF(ISNUMBER(VLOOKUP(A1307,NotghiID!A:A,1,FALSE)),1,0)</f>
        <v>0</v>
      </c>
    </row>
    <row r="1308" spans="1:17" ht="14.25" hidden="1"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1025</v>
      </c>
      <c r="K1308" s="187" t="s">
        <v>116</v>
      </c>
      <c r="L1308" s="195"/>
      <c r="M1308" s="195"/>
      <c r="N1308" s="195"/>
      <c r="O1308" s="199"/>
      <c r="P1308" s="188"/>
      <c r="Q1308" s="174">
        <f>IF(ISNUMBER(VLOOKUP(A1308,NotghiID!A:A,1,FALSE)),1,0)</f>
        <v>0</v>
      </c>
    </row>
    <row r="1309" spans="1:17" ht="14.25" hidden="1"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1025</v>
      </c>
      <c r="K1309" s="187" t="s">
        <v>116</v>
      </c>
      <c r="L1309" s="195"/>
      <c r="M1309" s="195"/>
      <c r="N1309" s="195"/>
      <c r="O1309" s="199"/>
      <c r="P1309" s="188"/>
      <c r="Q1309" s="174">
        <f>IF(ISNUMBER(VLOOKUP(A1309,NotghiID!A:A,1,FALSE)),1,0)</f>
        <v>0</v>
      </c>
    </row>
    <row r="1310" spans="1:17" ht="14.25" hidden="1"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1025</v>
      </c>
      <c r="K1310" s="187" t="s">
        <v>116</v>
      </c>
      <c r="L1310" s="195"/>
      <c r="M1310" s="195"/>
      <c r="N1310" s="195"/>
      <c r="O1310" s="199"/>
      <c r="P1310" s="188"/>
      <c r="Q1310" s="174">
        <f>IF(ISNUMBER(VLOOKUP(A1310,NotghiID!A:A,1,FALSE)),1,0)</f>
        <v>0</v>
      </c>
    </row>
    <row r="1311" spans="1:17" ht="14.25" hidden="1"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1025</v>
      </c>
      <c r="K1311" s="187" t="s">
        <v>116</v>
      </c>
      <c r="L1311" s="195"/>
      <c r="M1311" s="195"/>
      <c r="N1311" s="195"/>
      <c r="O1311" s="199"/>
      <c r="P1311" s="188"/>
      <c r="Q1311" s="174">
        <f>IF(ISNUMBER(VLOOKUP(A1311,NotghiID!A:A,1,FALSE)),1,0)</f>
        <v>0</v>
      </c>
    </row>
    <row r="1312" spans="1:17" ht="14.25" hidden="1"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1025</v>
      </c>
      <c r="K1312" s="187" t="s">
        <v>116</v>
      </c>
      <c r="L1312" s="195"/>
      <c r="M1312" s="195"/>
      <c r="N1312" s="195"/>
      <c r="O1312" s="199"/>
      <c r="P1312" s="188"/>
      <c r="Q1312" s="174">
        <f>IF(ISNUMBER(VLOOKUP(A1312,NotghiID!A:A,1,FALSE)),1,0)</f>
        <v>0</v>
      </c>
    </row>
    <row r="1313" spans="1:17" ht="14.25" hidden="1"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1025</v>
      </c>
      <c r="K1313" s="187" t="s">
        <v>116</v>
      </c>
      <c r="L1313" s="195"/>
      <c r="M1313" s="195"/>
      <c r="N1313" s="195"/>
      <c r="O1313" s="199"/>
      <c r="P1313" s="188"/>
      <c r="Q1313" s="174">
        <f>IF(ISNUMBER(VLOOKUP(A1313,NotghiID!A:A,1,FALSE)),1,0)</f>
        <v>0</v>
      </c>
    </row>
    <row r="1314" spans="1:17" ht="14.25" hidden="1"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1025</v>
      </c>
      <c r="K1314" s="187" t="s">
        <v>116</v>
      </c>
      <c r="L1314" s="195"/>
      <c r="M1314" s="195"/>
      <c r="N1314" s="195"/>
      <c r="O1314" s="199"/>
      <c r="P1314" s="188"/>
      <c r="Q1314" s="174">
        <f>IF(ISNUMBER(VLOOKUP(A1314,NotghiID!A:A,1,FALSE)),1,0)</f>
        <v>0</v>
      </c>
    </row>
    <row r="1315" spans="1:17" ht="14.25" hidden="1"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1025</v>
      </c>
      <c r="K1315" s="187" t="s">
        <v>116</v>
      </c>
      <c r="L1315" s="195"/>
      <c r="M1315" s="195"/>
      <c r="N1315" s="195"/>
      <c r="O1315" s="199"/>
      <c r="P1315" s="188"/>
      <c r="Q1315" s="174">
        <f>IF(ISNUMBER(VLOOKUP(A1315,NotghiID!A:A,1,FALSE)),1,0)</f>
        <v>0</v>
      </c>
    </row>
    <row r="1316" spans="1:17" ht="14.25" hidden="1"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1025</v>
      </c>
      <c r="K1316" s="187" t="s">
        <v>116</v>
      </c>
      <c r="L1316" s="195"/>
      <c r="M1316" s="195"/>
      <c r="N1316" s="195"/>
      <c r="O1316" s="199"/>
      <c r="P1316" s="188"/>
      <c r="Q1316" s="174">
        <f>IF(ISNUMBER(VLOOKUP(A1316,NotghiID!A:A,1,FALSE)),1,0)</f>
        <v>0</v>
      </c>
    </row>
    <row r="1317" spans="1:17" ht="14.25" hidden="1"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1025</v>
      </c>
      <c r="K1317" s="187" t="s">
        <v>116</v>
      </c>
      <c r="L1317" s="195"/>
      <c r="M1317" s="195"/>
      <c r="N1317" s="195"/>
      <c r="O1317" s="199"/>
      <c r="P1317" s="188"/>
      <c r="Q1317" s="174">
        <f>IF(ISNUMBER(VLOOKUP(A1317,NotghiID!A:A,1,FALSE)),1,0)</f>
        <v>0</v>
      </c>
    </row>
    <row r="1318" spans="1:17" ht="14.25" hidden="1"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1025</v>
      </c>
      <c r="K1318" s="187" t="s">
        <v>116</v>
      </c>
      <c r="L1318" s="195"/>
      <c r="M1318" s="195"/>
      <c r="N1318" s="195"/>
      <c r="O1318" s="199"/>
      <c r="P1318" s="188"/>
      <c r="Q1318" s="174">
        <f>IF(ISNUMBER(VLOOKUP(A1318,NotghiID!A:A,1,FALSE)),1,0)</f>
        <v>0</v>
      </c>
    </row>
    <row r="1319" spans="1:17" ht="14.25" hidden="1"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1025</v>
      </c>
      <c r="K1319" s="187" t="s">
        <v>116</v>
      </c>
      <c r="L1319" s="195"/>
      <c r="M1319" s="195"/>
      <c r="N1319" s="195"/>
      <c r="O1319" s="199"/>
      <c r="P1319" s="188"/>
      <c r="Q1319" s="174">
        <f>IF(ISNUMBER(VLOOKUP(A1319,NotghiID!A:A,1,FALSE)),1,0)</f>
        <v>0</v>
      </c>
    </row>
    <row r="1320" spans="1:17" ht="14.25" hidden="1"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1025</v>
      </c>
      <c r="K1320" s="187" t="s">
        <v>116</v>
      </c>
      <c r="L1320" s="195"/>
      <c r="M1320" s="195"/>
      <c r="N1320" s="195"/>
      <c r="O1320" s="199"/>
      <c r="P1320" s="188"/>
      <c r="Q1320" s="174">
        <f>IF(ISNUMBER(VLOOKUP(A1320,NotghiID!A:A,1,FALSE)),1,0)</f>
        <v>0</v>
      </c>
    </row>
    <row r="1321" spans="1:17" ht="14.25" hidden="1"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1025</v>
      </c>
      <c r="K1321" s="187" t="s">
        <v>116</v>
      </c>
      <c r="L1321" s="195"/>
      <c r="M1321" s="195"/>
      <c r="N1321" s="195"/>
      <c r="O1321" s="199"/>
      <c r="P1321" s="188"/>
      <c r="Q1321" s="174">
        <f>IF(ISNUMBER(VLOOKUP(A1321,NotghiID!A:A,1,FALSE)),1,0)</f>
        <v>0</v>
      </c>
    </row>
    <row r="1322" spans="1:17" ht="14.25" hidden="1"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1025</v>
      </c>
      <c r="K1322" s="187" t="s">
        <v>116</v>
      </c>
      <c r="L1322" s="195"/>
      <c r="M1322" s="195"/>
      <c r="N1322" s="195"/>
      <c r="O1322" s="199"/>
      <c r="P1322" s="188"/>
      <c r="Q1322" s="174">
        <f>IF(ISNUMBER(VLOOKUP(A1322,NotghiID!A:A,1,FALSE)),1,0)</f>
        <v>0</v>
      </c>
    </row>
    <row r="1323" spans="1:17" ht="14.25" hidden="1"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1025</v>
      </c>
      <c r="K1323" s="187" t="s">
        <v>116</v>
      </c>
      <c r="L1323" s="195"/>
      <c r="M1323" s="195"/>
      <c r="N1323" s="195"/>
      <c r="O1323" s="199"/>
      <c r="P1323" s="188"/>
      <c r="Q1323" s="174">
        <f>IF(ISNUMBER(VLOOKUP(A1323,NotghiID!A:A,1,FALSE)),1,0)</f>
        <v>0</v>
      </c>
    </row>
    <row r="1324" spans="1:17" ht="14.25" hidden="1"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1025</v>
      </c>
      <c r="K1324" s="187" t="s">
        <v>116</v>
      </c>
      <c r="L1324" s="195"/>
      <c r="M1324" s="195"/>
      <c r="N1324" s="195"/>
      <c r="O1324" s="199"/>
      <c r="P1324" s="188"/>
      <c r="Q1324" s="174">
        <f>IF(ISNUMBER(VLOOKUP(A1324,NotghiID!A:A,1,FALSE)),1,0)</f>
        <v>0</v>
      </c>
    </row>
    <row r="1325" spans="1:17" ht="14.25" hidden="1"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1025</v>
      </c>
      <c r="K1325" s="187" t="s">
        <v>116</v>
      </c>
      <c r="L1325" s="195"/>
      <c r="M1325" s="195"/>
      <c r="N1325" s="195"/>
      <c r="O1325" s="199"/>
      <c r="P1325" s="188"/>
      <c r="Q1325" s="174">
        <f>IF(ISNUMBER(VLOOKUP(A1325,NotghiID!A:A,1,FALSE)),1,0)</f>
        <v>0</v>
      </c>
    </row>
    <row r="1326" spans="1:17" ht="14.25" hidden="1"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1025</v>
      </c>
      <c r="K1326" s="187" t="s">
        <v>116</v>
      </c>
      <c r="L1326" s="195"/>
      <c r="M1326" s="195"/>
      <c r="N1326" s="195"/>
      <c r="O1326" s="199"/>
      <c r="P1326" s="188"/>
      <c r="Q1326" s="174">
        <f>IF(ISNUMBER(VLOOKUP(A1326,NotghiID!A:A,1,FALSE)),1,0)</f>
        <v>0</v>
      </c>
    </row>
    <row r="1327" spans="1:17" ht="14.25" hidden="1"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1025</v>
      </c>
      <c r="K1327" s="187" t="s">
        <v>116</v>
      </c>
      <c r="L1327" s="195"/>
      <c r="M1327" s="195"/>
      <c r="N1327" s="195"/>
      <c r="O1327" s="199"/>
      <c r="P1327" s="188"/>
      <c r="Q1327" s="174">
        <f>IF(ISNUMBER(VLOOKUP(A1327,NotghiID!A:A,1,FALSE)),1,0)</f>
        <v>0</v>
      </c>
    </row>
    <row r="1328" spans="1:17" ht="14.25" hidden="1"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1025</v>
      </c>
      <c r="K1328" s="187" t="s">
        <v>116</v>
      </c>
      <c r="L1328" s="195"/>
      <c r="M1328" s="195"/>
      <c r="N1328" s="195"/>
      <c r="O1328" s="199"/>
      <c r="P1328" s="188"/>
      <c r="Q1328" s="174">
        <f>IF(ISNUMBER(VLOOKUP(A1328,NotghiID!A:A,1,FALSE)),1,0)</f>
        <v>0</v>
      </c>
    </row>
    <row r="1329" spans="1:17" ht="14.25" hidden="1"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1025</v>
      </c>
      <c r="K1329" s="187" t="s">
        <v>116</v>
      </c>
      <c r="L1329" s="195"/>
      <c r="M1329" s="195"/>
      <c r="N1329" s="195"/>
      <c r="O1329" s="199"/>
      <c r="P1329" s="188"/>
      <c r="Q1329" s="174">
        <f>IF(ISNUMBER(VLOOKUP(A1329,NotghiID!A:A,1,FALSE)),1,0)</f>
        <v>0</v>
      </c>
    </row>
    <row r="1330" spans="1:17" ht="14.25" hidden="1"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1025</v>
      </c>
      <c r="K1330" s="187" t="s">
        <v>116</v>
      </c>
      <c r="L1330" s="195"/>
      <c r="M1330" s="195"/>
      <c r="N1330" s="195"/>
      <c r="O1330" s="199"/>
      <c r="P1330" s="188"/>
      <c r="Q1330" s="174">
        <f>IF(ISNUMBER(VLOOKUP(A1330,NotghiID!A:A,1,FALSE)),1,0)</f>
        <v>0</v>
      </c>
    </row>
    <row r="1331" spans="1:17" ht="14.25" hidden="1"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1025</v>
      </c>
      <c r="K1331" s="187" t="s">
        <v>116</v>
      </c>
      <c r="L1331" s="195"/>
      <c r="M1331" s="195"/>
      <c r="N1331" s="195"/>
      <c r="O1331" s="199"/>
      <c r="P1331" s="188"/>
      <c r="Q1331" s="174">
        <f>IF(ISNUMBER(VLOOKUP(A1331,NotghiID!A:A,1,FALSE)),1,0)</f>
        <v>0</v>
      </c>
    </row>
    <row r="1332" spans="1:17" ht="14.25" hidden="1"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1025</v>
      </c>
      <c r="K1332" s="187" t="s">
        <v>116</v>
      </c>
      <c r="L1332" s="195"/>
      <c r="M1332" s="195"/>
      <c r="N1332" s="195"/>
      <c r="O1332" s="199"/>
      <c r="P1332" s="188"/>
      <c r="Q1332" s="174">
        <f>IF(ISNUMBER(VLOOKUP(A1332,NotghiID!A:A,1,FALSE)),1,0)</f>
        <v>0</v>
      </c>
    </row>
    <row r="1333" spans="1:17" ht="14.25" hidden="1"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1025</v>
      </c>
      <c r="K1333" s="187" t="s">
        <v>116</v>
      </c>
      <c r="L1333" s="195"/>
      <c r="M1333" s="195"/>
      <c r="N1333" s="195"/>
      <c r="O1333" s="199"/>
      <c r="P1333" s="188"/>
      <c r="Q1333" s="174">
        <f>IF(ISNUMBER(VLOOKUP(A1333,NotghiID!A:A,1,FALSE)),1,0)</f>
        <v>0</v>
      </c>
    </row>
    <row r="1334" spans="1:17" ht="14.25" hidden="1"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1025</v>
      </c>
      <c r="K1334" s="187" t="s">
        <v>116</v>
      </c>
      <c r="L1334" s="195"/>
      <c r="M1334" s="195"/>
      <c r="N1334" s="195"/>
      <c r="O1334" s="199"/>
      <c r="P1334" s="188"/>
      <c r="Q1334" s="174">
        <f>IF(ISNUMBER(VLOOKUP(A1334,NotghiID!A:A,1,FALSE)),1,0)</f>
        <v>0</v>
      </c>
    </row>
    <row r="1335" spans="1:17" ht="14.25" hidden="1"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1025</v>
      </c>
      <c r="K1335" s="187" t="s">
        <v>116</v>
      </c>
      <c r="L1335" s="195"/>
      <c r="M1335" s="195"/>
      <c r="N1335" s="195"/>
      <c r="O1335" s="199"/>
      <c r="P1335" s="188"/>
      <c r="Q1335" s="174">
        <f>IF(ISNUMBER(VLOOKUP(A1335,NotghiID!A:A,1,FALSE)),1,0)</f>
        <v>0</v>
      </c>
    </row>
    <row r="1336" spans="1:17" ht="14.25" hidden="1"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1025</v>
      </c>
      <c r="K1336" s="187" t="s">
        <v>116</v>
      </c>
      <c r="L1336" s="195"/>
      <c r="M1336" s="195"/>
      <c r="N1336" s="195"/>
      <c r="O1336" s="199"/>
      <c r="P1336" s="188"/>
      <c r="Q1336" s="174">
        <f>IF(ISNUMBER(VLOOKUP(A1336,NotghiID!A:A,1,FALSE)),1,0)</f>
        <v>0</v>
      </c>
    </row>
    <row r="1337" spans="1:17" ht="14.25" hidden="1"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1025</v>
      </c>
      <c r="K1337" s="187" t="s">
        <v>116</v>
      </c>
      <c r="L1337" s="195"/>
      <c r="M1337" s="195"/>
      <c r="N1337" s="195"/>
      <c r="O1337" s="199"/>
      <c r="P1337" s="188"/>
      <c r="Q1337" s="174">
        <f>IF(ISNUMBER(VLOOKUP(A1337,NotghiID!A:A,1,FALSE)),1,0)</f>
        <v>0</v>
      </c>
    </row>
    <row r="1338" spans="1:17" ht="14.25" hidden="1"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1025</v>
      </c>
      <c r="K1338" s="187" t="s">
        <v>116</v>
      </c>
      <c r="L1338" s="195"/>
      <c r="M1338" s="195"/>
      <c r="N1338" s="195"/>
      <c r="O1338" s="199"/>
      <c r="P1338" s="188"/>
      <c r="Q1338" s="174">
        <f>IF(ISNUMBER(VLOOKUP(A1338,NotghiID!A:A,1,FALSE)),1,0)</f>
        <v>0</v>
      </c>
    </row>
    <row r="1339" spans="1:17" ht="14.25" hidden="1"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1025</v>
      </c>
      <c r="K1339" s="187" t="s">
        <v>116</v>
      </c>
      <c r="L1339" s="195"/>
      <c r="M1339" s="195"/>
      <c r="N1339" s="195"/>
      <c r="O1339" s="199"/>
      <c r="P1339" s="188"/>
      <c r="Q1339" s="174">
        <f>IF(ISNUMBER(VLOOKUP(A1339,NotghiID!A:A,1,FALSE)),1,0)</f>
        <v>0</v>
      </c>
    </row>
    <row r="1340" spans="1:17" ht="14.25" hidden="1"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1025</v>
      </c>
      <c r="K1340" s="187" t="s">
        <v>116</v>
      </c>
      <c r="L1340" s="195"/>
      <c r="M1340" s="195"/>
      <c r="N1340" s="195"/>
      <c r="O1340" s="199"/>
      <c r="P1340" s="188"/>
      <c r="Q1340" s="174">
        <f>IF(ISNUMBER(VLOOKUP(A1340,NotghiID!A:A,1,FALSE)),1,0)</f>
        <v>0</v>
      </c>
    </row>
    <row r="1341" spans="1:17" ht="14.25" hidden="1"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1025</v>
      </c>
      <c r="K1341" s="187" t="s">
        <v>116</v>
      </c>
      <c r="L1341" s="195"/>
      <c r="M1341" s="195"/>
      <c r="N1341" s="195"/>
      <c r="O1341" s="199"/>
      <c r="P1341" s="188"/>
      <c r="Q1341" s="174">
        <f>IF(ISNUMBER(VLOOKUP(A1341,NotghiID!A:A,1,FALSE)),1,0)</f>
        <v>0</v>
      </c>
    </row>
    <row r="1342" spans="1:17" ht="14.25" hidden="1"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1025</v>
      </c>
      <c r="K1342" s="187" t="s">
        <v>116</v>
      </c>
      <c r="L1342" s="195"/>
      <c r="M1342" s="195"/>
      <c r="N1342" s="195"/>
      <c r="O1342" s="199"/>
      <c r="P1342" s="188"/>
      <c r="Q1342" s="174">
        <f>IF(ISNUMBER(VLOOKUP(A1342,NotghiID!A:A,1,FALSE)),1,0)</f>
        <v>0</v>
      </c>
    </row>
    <row r="1343" spans="1:17" ht="14.25" hidden="1"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1025</v>
      </c>
      <c r="K1343" s="187" t="s">
        <v>116</v>
      </c>
      <c r="L1343" s="195"/>
      <c r="M1343" s="195"/>
      <c r="N1343" s="195"/>
      <c r="O1343" s="199"/>
      <c r="P1343" s="188"/>
      <c r="Q1343" s="174">
        <f>IF(ISNUMBER(VLOOKUP(A1343,NotghiID!A:A,1,FALSE)),1,0)</f>
        <v>0</v>
      </c>
    </row>
    <row r="1344" spans="1:17" ht="14.25" hidden="1"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1025</v>
      </c>
      <c r="K1344" s="187" t="s">
        <v>116</v>
      </c>
      <c r="L1344" s="195"/>
      <c r="M1344" s="195"/>
      <c r="N1344" s="195"/>
      <c r="O1344" s="199"/>
      <c r="P1344" s="188"/>
      <c r="Q1344" s="174">
        <f>IF(ISNUMBER(VLOOKUP(A1344,NotghiID!A:A,1,FALSE)),1,0)</f>
        <v>0</v>
      </c>
    </row>
    <row r="1345" spans="1:17" ht="14.25" hidden="1"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1025</v>
      </c>
      <c r="K1345" s="187" t="s">
        <v>116</v>
      </c>
      <c r="L1345" s="195"/>
      <c r="M1345" s="195"/>
      <c r="N1345" s="195"/>
      <c r="O1345" s="199"/>
      <c r="P1345" s="188"/>
      <c r="Q1345" s="174">
        <f>IF(ISNUMBER(VLOOKUP(A1345,NotghiID!A:A,1,FALSE)),1,0)</f>
        <v>0</v>
      </c>
    </row>
    <row r="1346" spans="1:17" ht="14.25" hidden="1"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1025</v>
      </c>
      <c r="K1346" s="187" t="s">
        <v>116</v>
      </c>
      <c r="L1346" s="195"/>
      <c r="M1346" s="195"/>
      <c r="N1346" s="195"/>
      <c r="O1346" s="199"/>
      <c r="P1346" s="188"/>
      <c r="Q1346" s="174">
        <f>IF(ISNUMBER(VLOOKUP(A1346,NotghiID!A:A,1,FALSE)),1,0)</f>
        <v>0</v>
      </c>
    </row>
    <row r="1347" spans="1:17" ht="14.25" hidden="1"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1025</v>
      </c>
      <c r="K1347" s="187" t="s">
        <v>116</v>
      </c>
      <c r="L1347" s="195"/>
      <c r="M1347" s="195"/>
      <c r="N1347" s="195"/>
      <c r="O1347" s="199"/>
      <c r="P1347" s="188"/>
      <c r="Q1347" s="174">
        <f>IF(ISNUMBER(VLOOKUP(A1347,NotghiID!A:A,1,FALSE)),1,0)</f>
        <v>0</v>
      </c>
    </row>
    <row r="1348" spans="1:17" ht="14.25" hidden="1"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1025</v>
      </c>
      <c r="K1348" s="187" t="s">
        <v>116</v>
      </c>
      <c r="L1348" s="195"/>
      <c r="M1348" s="195"/>
      <c r="N1348" s="195"/>
      <c r="O1348" s="199"/>
      <c r="P1348" s="188"/>
      <c r="Q1348" s="174">
        <f>IF(ISNUMBER(VLOOKUP(A1348,NotghiID!A:A,1,FALSE)),1,0)</f>
        <v>0</v>
      </c>
    </row>
    <row r="1349" spans="1:17" ht="14.25" hidden="1"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1025</v>
      </c>
      <c r="K1349" s="187" t="s">
        <v>116</v>
      </c>
      <c r="L1349" s="195"/>
      <c r="M1349" s="195"/>
      <c r="N1349" s="195"/>
      <c r="O1349" s="199"/>
      <c r="P1349" s="188"/>
      <c r="Q1349" s="174">
        <f>IF(ISNUMBER(VLOOKUP(A1349,NotghiID!A:A,1,FALSE)),1,0)</f>
        <v>0</v>
      </c>
    </row>
    <row r="1350" spans="1:17" ht="14.25" hidden="1"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1025</v>
      </c>
      <c r="K1350" s="187" t="s">
        <v>116</v>
      </c>
      <c r="L1350" s="195"/>
      <c r="M1350" s="195"/>
      <c r="N1350" s="195"/>
      <c r="O1350" s="199"/>
      <c r="P1350" s="188"/>
      <c r="Q1350" s="174">
        <f>IF(ISNUMBER(VLOOKUP(A1350,NotghiID!A:A,1,FALSE)),1,0)</f>
        <v>0</v>
      </c>
    </row>
    <row r="1351" spans="1:17" ht="14.25" hidden="1"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1025</v>
      </c>
      <c r="K1351" s="187" t="s">
        <v>116</v>
      </c>
      <c r="L1351" s="195"/>
      <c r="M1351" s="195"/>
      <c r="N1351" s="195"/>
      <c r="O1351" s="199"/>
      <c r="P1351" s="188"/>
      <c r="Q1351" s="174">
        <f>IF(ISNUMBER(VLOOKUP(A1351,NotghiID!A:A,1,FALSE)),1,0)</f>
        <v>0</v>
      </c>
    </row>
    <row r="1352" spans="1:17" ht="14.25" hidden="1"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1025</v>
      </c>
      <c r="K1352" s="187" t="s">
        <v>116</v>
      </c>
      <c r="L1352" s="195"/>
      <c r="M1352" s="195"/>
      <c r="N1352" s="195"/>
      <c r="O1352" s="199"/>
      <c r="P1352" s="188"/>
      <c r="Q1352" s="174">
        <f>IF(ISNUMBER(VLOOKUP(A1352,NotghiID!A:A,1,FALSE)),1,0)</f>
        <v>0</v>
      </c>
    </row>
    <row r="1353" spans="1:17" ht="14.25" hidden="1"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1025</v>
      </c>
      <c r="K1353" s="187" t="s">
        <v>116</v>
      </c>
      <c r="L1353" s="195"/>
      <c r="M1353" s="195"/>
      <c r="N1353" s="195"/>
      <c r="O1353" s="199"/>
      <c r="P1353" s="188"/>
      <c r="Q1353" s="174">
        <f>IF(ISNUMBER(VLOOKUP(A1353,NotghiID!A:A,1,FALSE)),1,0)</f>
        <v>0</v>
      </c>
    </row>
    <row r="1354" spans="1:17" ht="14.25" hidden="1"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1025</v>
      </c>
      <c r="K1354" s="187" t="s">
        <v>116</v>
      </c>
      <c r="L1354" s="195"/>
      <c r="M1354" s="195"/>
      <c r="N1354" s="195"/>
      <c r="O1354" s="199"/>
      <c r="P1354" s="188"/>
      <c r="Q1354" s="174">
        <f>IF(ISNUMBER(VLOOKUP(A1354,NotghiID!A:A,1,FALSE)),1,0)</f>
        <v>0</v>
      </c>
    </row>
    <row r="1355" spans="1:17" ht="14.25" hidden="1"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1025</v>
      </c>
      <c r="K1355" s="187" t="s">
        <v>116</v>
      </c>
      <c r="L1355" s="195"/>
      <c r="M1355" s="195"/>
      <c r="N1355" s="195"/>
      <c r="O1355" s="199"/>
      <c r="P1355" s="188"/>
      <c r="Q1355" s="174">
        <f>IF(ISNUMBER(VLOOKUP(A1355,NotghiID!A:A,1,FALSE)),1,0)</f>
        <v>0</v>
      </c>
    </row>
    <row r="1356" spans="1:17" ht="14.25" hidden="1"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1025</v>
      </c>
      <c r="K1356" s="187" t="s">
        <v>116</v>
      </c>
      <c r="L1356" s="195"/>
      <c r="M1356" s="195"/>
      <c r="N1356" s="195"/>
      <c r="O1356" s="199"/>
      <c r="P1356" s="188"/>
      <c r="Q1356" s="174">
        <f>IF(ISNUMBER(VLOOKUP(A1356,NotghiID!A:A,1,FALSE)),1,0)</f>
        <v>0</v>
      </c>
    </row>
    <row r="1357" spans="1:17" ht="14.25" hidden="1"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1025</v>
      </c>
      <c r="K1357" s="187" t="s">
        <v>116</v>
      </c>
      <c r="L1357" s="195"/>
      <c r="M1357" s="195"/>
      <c r="N1357" s="195"/>
      <c r="O1357" s="199"/>
      <c r="P1357" s="188"/>
      <c r="Q1357" s="174">
        <f>IF(ISNUMBER(VLOOKUP(A1357,NotghiID!A:A,1,FALSE)),1,0)</f>
        <v>0</v>
      </c>
    </row>
    <row r="1358" spans="1:17" ht="14.25" hidden="1"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1025</v>
      </c>
      <c r="K1358" s="187" t="s">
        <v>116</v>
      </c>
      <c r="L1358" s="195"/>
      <c r="M1358" s="195"/>
      <c r="N1358" s="195"/>
      <c r="O1358" s="199"/>
      <c r="P1358" s="188"/>
      <c r="Q1358" s="174">
        <f>IF(ISNUMBER(VLOOKUP(A1358,NotghiID!A:A,1,FALSE)),1,0)</f>
        <v>0</v>
      </c>
    </row>
    <row r="1359" spans="1:17" ht="14.25" hidden="1"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1025</v>
      </c>
      <c r="K1359" s="187" t="s">
        <v>116</v>
      </c>
      <c r="L1359" s="195"/>
      <c r="M1359" s="195"/>
      <c r="N1359" s="195"/>
      <c r="O1359" s="199"/>
      <c r="P1359" s="188"/>
      <c r="Q1359" s="174">
        <f>IF(ISNUMBER(VLOOKUP(A1359,NotghiID!A:A,1,FALSE)),1,0)</f>
        <v>0</v>
      </c>
    </row>
    <row r="1360" spans="1:17" ht="14.25" hidden="1"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1025</v>
      </c>
      <c r="K1360" s="187" t="s">
        <v>116</v>
      </c>
      <c r="L1360" s="195"/>
      <c r="M1360" s="195"/>
      <c r="N1360" s="195"/>
      <c r="O1360" s="199"/>
      <c r="P1360" s="188"/>
      <c r="Q1360" s="174">
        <f>IF(ISNUMBER(VLOOKUP(A1360,NotghiID!A:A,1,FALSE)),1,0)</f>
        <v>0</v>
      </c>
    </row>
    <row r="1361" spans="1:17" ht="14.25" hidden="1"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1025</v>
      </c>
      <c r="K1361" s="187" t="s">
        <v>116</v>
      </c>
      <c r="L1361" s="195"/>
      <c r="M1361" s="195"/>
      <c r="N1361" s="195"/>
      <c r="O1361" s="199"/>
      <c r="P1361" s="188"/>
      <c r="Q1361" s="174">
        <f>IF(ISNUMBER(VLOOKUP(A1361,NotghiID!A:A,1,FALSE)),1,0)</f>
        <v>0</v>
      </c>
    </row>
    <row r="1362" spans="1:17" ht="14.25" hidden="1"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1025</v>
      </c>
      <c r="K1362" s="187" t="s">
        <v>116</v>
      </c>
      <c r="L1362" s="195"/>
      <c r="M1362" s="195"/>
      <c r="N1362" s="195"/>
      <c r="O1362" s="199"/>
      <c r="P1362" s="188"/>
      <c r="Q1362" s="174">
        <f>IF(ISNUMBER(VLOOKUP(A1362,NotghiID!A:A,1,FALSE)),1,0)</f>
        <v>0</v>
      </c>
    </row>
    <row r="1363" spans="1:17" ht="14.25" hidden="1"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1025</v>
      </c>
      <c r="K1363" s="187" t="s">
        <v>116</v>
      </c>
      <c r="L1363" s="195"/>
      <c r="M1363" s="195"/>
      <c r="N1363" s="195"/>
      <c r="O1363" s="199"/>
      <c r="P1363" s="188"/>
      <c r="Q1363" s="174">
        <f>IF(ISNUMBER(VLOOKUP(A1363,NotghiID!A:A,1,FALSE)),1,0)</f>
        <v>0</v>
      </c>
    </row>
    <row r="1364" spans="1:17" ht="14.25" hidden="1"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1025</v>
      </c>
      <c r="K1364" s="187" t="s">
        <v>116</v>
      </c>
      <c r="L1364" s="195"/>
      <c r="M1364" s="195"/>
      <c r="N1364" s="195"/>
      <c r="O1364" s="199"/>
      <c r="P1364" s="188"/>
      <c r="Q1364" s="174">
        <f>IF(ISNUMBER(VLOOKUP(A1364,NotghiID!A:A,1,FALSE)),1,0)</f>
        <v>0</v>
      </c>
    </row>
    <row r="1365" spans="1:17" ht="14.25" hidden="1"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1025</v>
      </c>
      <c r="K1365" s="187" t="s">
        <v>116</v>
      </c>
      <c r="L1365" s="195"/>
      <c r="M1365" s="195"/>
      <c r="N1365" s="195"/>
      <c r="O1365" s="199"/>
      <c r="P1365" s="188"/>
      <c r="Q1365" s="174">
        <f>IF(ISNUMBER(VLOOKUP(A1365,NotghiID!A:A,1,FALSE)),1,0)</f>
        <v>0</v>
      </c>
    </row>
    <row r="1366" spans="1:17" ht="14.25" hidden="1"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1025</v>
      </c>
      <c r="K1366" s="187" t="s">
        <v>116</v>
      </c>
      <c r="L1366" s="195"/>
      <c r="M1366" s="195"/>
      <c r="N1366" s="195"/>
      <c r="O1366" s="199"/>
      <c r="P1366" s="188"/>
      <c r="Q1366" s="174">
        <f>IF(ISNUMBER(VLOOKUP(A1366,NotghiID!A:A,1,FALSE)),1,0)</f>
        <v>0</v>
      </c>
    </row>
    <row r="1367" spans="1:17" ht="14.25" hidden="1"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1025</v>
      </c>
      <c r="K1367" s="187" t="s">
        <v>116</v>
      </c>
      <c r="L1367" s="195"/>
      <c r="M1367" s="195"/>
      <c r="N1367" s="195"/>
      <c r="O1367" s="199"/>
      <c r="P1367" s="188"/>
      <c r="Q1367" s="174">
        <f>IF(ISNUMBER(VLOOKUP(A1367,NotghiID!A:A,1,FALSE)),1,0)</f>
        <v>0</v>
      </c>
    </row>
    <row r="1368" spans="1:17" ht="14.25" hidden="1"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1025</v>
      </c>
      <c r="K1368" s="187" t="s">
        <v>116</v>
      </c>
      <c r="L1368" s="195"/>
      <c r="M1368" s="195"/>
      <c r="N1368" s="195"/>
      <c r="O1368" s="199"/>
      <c r="P1368" s="188"/>
      <c r="Q1368" s="174">
        <f>IF(ISNUMBER(VLOOKUP(A1368,NotghiID!A:A,1,FALSE)),1,0)</f>
        <v>0</v>
      </c>
    </row>
    <row r="1369" spans="1:17" ht="14.25" hidden="1"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1025</v>
      </c>
      <c r="K1369" s="187" t="s">
        <v>116</v>
      </c>
      <c r="L1369" s="195"/>
      <c r="M1369" s="195"/>
      <c r="N1369" s="195"/>
      <c r="O1369" s="199"/>
      <c r="P1369" s="188"/>
      <c r="Q1369" s="174">
        <f>IF(ISNUMBER(VLOOKUP(A1369,NotghiID!A:A,1,FALSE)),1,0)</f>
        <v>0</v>
      </c>
    </row>
    <row r="1370" spans="1:17" ht="14.25" hidden="1"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1025</v>
      </c>
      <c r="K1370" s="187" t="s">
        <v>116</v>
      </c>
      <c r="L1370" s="195"/>
      <c r="M1370" s="195"/>
      <c r="N1370" s="195"/>
      <c r="O1370" s="199"/>
      <c r="P1370" s="188"/>
      <c r="Q1370" s="174">
        <f>IF(ISNUMBER(VLOOKUP(A1370,NotghiID!A:A,1,FALSE)),1,0)</f>
        <v>0</v>
      </c>
    </row>
    <row r="1371" spans="1:17" ht="14.25" hidden="1"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1025</v>
      </c>
      <c r="K1371" s="187" t="s">
        <v>116</v>
      </c>
      <c r="L1371" s="195"/>
      <c r="M1371" s="195"/>
      <c r="N1371" s="195"/>
      <c r="O1371" s="199"/>
      <c r="P1371" s="188"/>
      <c r="Q1371" s="174">
        <f>IF(ISNUMBER(VLOOKUP(A1371,NotghiID!A:A,1,FALSE)),1,0)</f>
        <v>0</v>
      </c>
    </row>
    <row r="1372" spans="1:17" ht="14.25" hidden="1"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1025</v>
      </c>
      <c r="K1372" s="187" t="s">
        <v>116</v>
      </c>
      <c r="L1372" s="195"/>
      <c r="M1372" s="195"/>
      <c r="N1372" s="195"/>
      <c r="O1372" s="199"/>
      <c r="P1372" s="188"/>
      <c r="Q1372" s="174">
        <f>IF(ISNUMBER(VLOOKUP(A1372,NotghiID!A:A,1,FALSE)),1,0)</f>
        <v>0</v>
      </c>
    </row>
    <row r="1373" spans="1:17" ht="14.25" hidden="1"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1025</v>
      </c>
      <c r="K1373" s="187" t="s">
        <v>116</v>
      </c>
      <c r="L1373" s="195"/>
      <c r="M1373" s="195"/>
      <c r="N1373" s="195"/>
      <c r="O1373" s="199"/>
      <c r="P1373" s="188"/>
      <c r="Q1373" s="174">
        <f>IF(ISNUMBER(VLOOKUP(A1373,NotghiID!A:A,1,FALSE)),1,0)</f>
        <v>0</v>
      </c>
    </row>
    <row r="1374" spans="1:17" ht="14.25" hidden="1"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1025</v>
      </c>
      <c r="K1374" s="187" t="s">
        <v>116</v>
      </c>
      <c r="L1374" s="195"/>
      <c r="M1374" s="195"/>
      <c r="N1374" s="195"/>
      <c r="O1374" s="199"/>
      <c r="P1374" s="188"/>
      <c r="Q1374" s="174">
        <f>IF(ISNUMBER(VLOOKUP(A1374,NotghiID!A:A,1,FALSE)),1,0)</f>
        <v>0</v>
      </c>
    </row>
    <row r="1375" spans="1:17" ht="14.25" hidden="1"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1025</v>
      </c>
      <c r="K1375" s="187" t="s">
        <v>116</v>
      </c>
      <c r="L1375" s="195"/>
      <c r="M1375" s="195"/>
      <c r="N1375" s="195"/>
      <c r="O1375" s="199"/>
      <c r="P1375" s="188"/>
      <c r="Q1375" s="174">
        <f>IF(ISNUMBER(VLOOKUP(A1375,NotghiID!A:A,1,FALSE)),1,0)</f>
        <v>0</v>
      </c>
    </row>
    <row r="1376" spans="1:17" ht="14.25" hidden="1"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1025</v>
      </c>
      <c r="K1376" s="187" t="s">
        <v>116</v>
      </c>
      <c r="L1376" s="195"/>
      <c r="M1376" s="195"/>
      <c r="N1376" s="195"/>
      <c r="O1376" s="199"/>
      <c r="P1376" s="188"/>
      <c r="Q1376" s="174">
        <f>IF(ISNUMBER(VLOOKUP(A1376,NotghiID!A:A,1,FALSE)),1,0)</f>
        <v>0</v>
      </c>
    </row>
    <row r="1377" spans="1:17" ht="14.25" hidden="1"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1025</v>
      </c>
      <c r="K1377" s="187" t="s">
        <v>116</v>
      </c>
      <c r="L1377" s="195"/>
      <c r="M1377" s="195"/>
      <c r="N1377" s="195"/>
      <c r="O1377" s="199"/>
      <c r="P1377" s="188"/>
      <c r="Q1377" s="174">
        <f>IF(ISNUMBER(VLOOKUP(A1377,NotghiID!A:A,1,FALSE)),1,0)</f>
        <v>0</v>
      </c>
    </row>
    <row r="1378" spans="1:17" ht="14.25" hidden="1"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1025</v>
      </c>
      <c r="K1378" s="187" t="s">
        <v>116</v>
      </c>
      <c r="L1378" s="195"/>
      <c r="M1378" s="195"/>
      <c r="N1378" s="195"/>
      <c r="O1378" s="199"/>
      <c r="P1378" s="188"/>
      <c r="Q1378" s="174">
        <f>IF(ISNUMBER(VLOOKUP(A1378,NotghiID!A:A,1,FALSE)),1,0)</f>
        <v>0</v>
      </c>
    </row>
    <row r="1379" spans="1:17" ht="14.25" hidden="1"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1025</v>
      </c>
      <c r="K1379" s="187" t="s">
        <v>116</v>
      </c>
      <c r="L1379" s="195"/>
      <c r="M1379" s="195"/>
      <c r="N1379" s="195"/>
      <c r="O1379" s="199"/>
      <c r="P1379" s="188"/>
      <c r="Q1379" s="174">
        <f>IF(ISNUMBER(VLOOKUP(A1379,NotghiID!A:A,1,FALSE)),1,0)</f>
        <v>0</v>
      </c>
    </row>
    <row r="1380" spans="1:17" ht="14.25" hidden="1"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1025</v>
      </c>
      <c r="K1380" s="187" t="s">
        <v>116</v>
      </c>
      <c r="L1380" s="195"/>
      <c r="M1380" s="195"/>
      <c r="N1380" s="195"/>
      <c r="O1380" s="199"/>
      <c r="P1380" s="188"/>
      <c r="Q1380" s="174">
        <f>IF(ISNUMBER(VLOOKUP(A1380,NotghiID!A:A,1,FALSE)),1,0)</f>
        <v>0</v>
      </c>
    </row>
    <row r="1381" spans="1:17" ht="14.25" hidden="1"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1025</v>
      </c>
      <c r="K1381" s="187" t="s">
        <v>116</v>
      </c>
      <c r="L1381" s="195"/>
      <c r="M1381" s="195"/>
      <c r="N1381" s="195"/>
      <c r="O1381" s="199"/>
      <c r="P1381" s="188"/>
      <c r="Q1381" s="174">
        <f>IF(ISNUMBER(VLOOKUP(A1381,NotghiID!A:A,1,FALSE)),1,0)</f>
        <v>0</v>
      </c>
    </row>
    <row r="1382" spans="1:17" ht="14.25" hidden="1"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1025</v>
      </c>
      <c r="K1382" s="187" t="s">
        <v>116</v>
      </c>
      <c r="L1382" s="195"/>
      <c r="M1382" s="195"/>
      <c r="N1382" s="195"/>
      <c r="O1382" s="199"/>
      <c r="P1382" s="188"/>
      <c r="Q1382" s="174">
        <f>IF(ISNUMBER(VLOOKUP(A1382,NotghiID!A:A,1,FALSE)),1,0)</f>
        <v>0</v>
      </c>
    </row>
    <row r="1383" spans="1:17" ht="14.25" hidden="1"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1025</v>
      </c>
      <c r="K1383" s="187" t="s">
        <v>116</v>
      </c>
      <c r="L1383" s="195"/>
      <c r="M1383" s="195"/>
      <c r="N1383" s="195"/>
      <c r="O1383" s="199"/>
      <c r="P1383" s="188"/>
      <c r="Q1383" s="174">
        <f>IF(ISNUMBER(VLOOKUP(A1383,NotghiID!A:A,1,FALSE)),1,0)</f>
        <v>0</v>
      </c>
    </row>
    <row r="1384" spans="1:17" ht="14.25" hidden="1"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1025</v>
      </c>
      <c r="K1384" s="187" t="s">
        <v>116</v>
      </c>
      <c r="L1384" s="195"/>
      <c r="M1384" s="195"/>
      <c r="N1384" s="195"/>
      <c r="O1384" s="199"/>
      <c r="P1384" s="188"/>
      <c r="Q1384" s="174">
        <f>IF(ISNUMBER(VLOOKUP(A1384,NotghiID!A:A,1,FALSE)),1,0)</f>
        <v>0</v>
      </c>
    </row>
    <row r="1385" spans="1:17" ht="14.25" hidden="1"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1025</v>
      </c>
      <c r="K1385" s="187" t="s">
        <v>116</v>
      </c>
      <c r="L1385" s="195"/>
      <c r="M1385" s="195"/>
      <c r="N1385" s="195"/>
      <c r="O1385" s="199"/>
      <c r="P1385" s="188"/>
      <c r="Q1385" s="174">
        <f>IF(ISNUMBER(VLOOKUP(A1385,NotghiID!A:A,1,FALSE)),1,0)</f>
        <v>0</v>
      </c>
    </row>
    <row r="1386" spans="1:17" ht="14.25" hidden="1"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1025</v>
      </c>
      <c r="K1386" s="187" t="s">
        <v>116</v>
      </c>
      <c r="L1386" s="195"/>
      <c r="M1386" s="195"/>
      <c r="N1386" s="195"/>
      <c r="O1386" s="199"/>
      <c r="P1386" s="188"/>
      <c r="Q1386" s="174">
        <f>IF(ISNUMBER(VLOOKUP(A1386,NotghiID!A:A,1,FALSE)),1,0)</f>
        <v>0</v>
      </c>
    </row>
    <row r="1387" spans="1:17" ht="14.25" hidden="1"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1025</v>
      </c>
      <c r="K1387" s="187" t="s">
        <v>116</v>
      </c>
      <c r="L1387" s="195"/>
      <c r="M1387" s="195"/>
      <c r="N1387" s="195"/>
      <c r="O1387" s="199"/>
      <c r="P1387" s="188"/>
      <c r="Q1387" s="174">
        <f>IF(ISNUMBER(VLOOKUP(A1387,NotghiID!A:A,1,FALSE)),1,0)</f>
        <v>0</v>
      </c>
    </row>
    <row r="1388" spans="1:17" ht="14.25" hidden="1"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1025</v>
      </c>
      <c r="K1388" s="187" t="s">
        <v>116</v>
      </c>
      <c r="L1388" s="195"/>
      <c r="M1388" s="195"/>
      <c r="N1388" s="195"/>
      <c r="O1388" s="199"/>
      <c r="P1388" s="188"/>
      <c r="Q1388" s="174">
        <f>IF(ISNUMBER(VLOOKUP(A1388,NotghiID!A:A,1,FALSE)),1,0)</f>
        <v>0</v>
      </c>
    </row>
    <row r="1389" spans="1:17" ht="14.25" hidden="1"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1025</v>
      </c>
      <c r="K1389" s="187" t="s">
        <v>116</v>
      </c>
      <c r="L1389" s="195"/>
      <c r="M1389" s="195"/>
      <c r="N1389" s="195"/>
      <c r="O1389" s="199"/>
      <c r="P1389" s="188"/>
      <c r="Q1389" s="174">
        <f>IF(ISNUMBER(VLOOKUP(A1389,NotghiID!A:A,1,FALSE)),1,0)</f>
        <v>0</v>
      </c>
    </row>
    <row r="1390" spans="1:17" ht="14.25" hidden="1"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1025</v>
      </c>
      <c r="K1390" s="187" t="s">
        <v>116</v>
      </c>
      <c r="L1390" s="195"/>
      <c r="M1390" s="195"/>
      <c r="N1390" s="195"/>
      <c r="O1390" s="199"/>
      <c r="P1390" s="188"/>
      <c r="Q1390" s="174">
        <f>IF(ISNUMBER(VLOOKUP(A1390,NotghiID!A:A,1,FALSE)),1,0)</f>
        <v>0</v>
      </c>
    </row>
    <row r="1391" spans="1:17" ht="14.25" hidden="1"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1025</v>
      </c>
      <c r="K1391" s="187" t="s">
        <v>116</v>
      </c>
      <c r="L1391" s="195"/>
      <c r="M1391" s="195"/>
      <c r="N1391" s="195"/>
      <c r="O1391" s="199"/>
      <c r="P1391" s="188"/>
      <c r="Q1391" s="174">
        <f>IF(ISNUMBER(VLOOKUP(A1391,NotghiID!A:A,1,FALSE)),1,0)</f>
        <v>0</v>
      </c>
    </row>
    <row r="1392" spans="1:17" ht="14.25" hidden="1"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1025</v>
      </c>
      <c r="K1392" s="187" t="s">
        <v>116</v>
      </c>
      <c r="L1392" s="195"/>
      <c r="M1392" s="195"/>
      <c r="N1392" s="195"/>
      <c r="O1392" s="199"/>
      <c r="P1392" s="188"/>
      <c r="Q1392" s="174">
        <f>IF(ISNUMBER(VLOOKUP(A1392,NotghiID!A:A,1,FALSE)),1,0)</f>
        <v>0</v>
      </c>
    </row>
    <row r="1393" spans="1:17" ht="14.25" hidden="1"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1025</v>
      </c>
      <c r="K1393" s="187" t="s">
        <v>116</v>
      </c>
      <c r="L1393" s="195"/>
      <c r="M1393" s="195"/>
      <c r="N1393" s="195"/>
      <c r="O1393" s="199"/>
      <c r="P1393" s="188"/>
      <c r="Q1393" s="174">
        <f>IF(ISNUMBER(VLOOKUP(A1393,NotghiID!A:A,1,FALSE)),1,0)</f>
        <v>0</v>
      </c>
    </row>
    <row r="1394" spans="1:17" ht="14.25" hidden="1"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1025</v>
      </c>
      <c r="K1394" s="187" t="s">
        <v>116</v>
      </c>
      <c r="L1394" s="195"/>
      <c r="M1394" s="195"/>
      <c r="N1394" s="195"/>
      <c r="O1394" s="199"/>
      <c r="P1394" s="188"/>
      <c r="Q1394" s="174">
        <f>IF(ISNUMBER(VLOOKUP(A1394,NotghiID!A:A,1,FALSE)),1,0)</f>
        <v>0</v>
      </c>
    </row>
    <row r="1395" spans="1:17" ht="14.25" hidden="1"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1025</v>
      </c>
      <c r="K1395" s="187" t="s">
        <v>116</v>
      </c>
      <c r="L1395" s="195"/>
      <c r="M1395" s="195"/>
      <c r="N1395" s="195"/>
      <c r="O1395" s="199"/>
      <c r="P1395" s="188"/>
      <c r="Q1395" s="174">
        <f>IF(ISNUMBER(VLOOKUP(A1395,NotghiID!A:A,1,FALSE)),1,0)</f>
        <v>0</v>
      </c>
    </row>
    <row r="1396" spans="1:17" ht="14.25" hidden="1"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1025</v>
      </c>
      <c r="K1396" s="187" t="s">
        <v>116</v>
      </c>
      <c r="L1396" s="195"/>
      <c r="M1396" s="195"/>
      <c r="N1396" s="195"/>
      <c r="O1396" s="199"/>
      <c r="P1396" s="188"/>
      <c r="Q1396" s="174">
        <f>IF(ISNUMBER(VLOOKUP(A1396,NotghiID!A:A,1,FALSE)),1,0)</f>
        <v>0</v>
      </c>
    </row>
    <row r="1397" spans="1:17" ht="14.25" hidden="1"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1025</v>
      </c>
      <c r="K1397" s="187" t="s">
        <v>116</v>
      </c>
      <c r="L1397" s="195"/>
      <c r="M1397" s="195"/>
      <c r="N1397" s="195"/>
      <c r="O1397" s="199"/>
      <c r="P1397" s="188"/>
      <c r="Q1397" s="174">
        <f>IF(ISNUMBER(VLOOKUP(A1397,NotghiID!A:A,1,FALSE)),1,0)</f>
        <v>0</v>
      </c>
    </row>
    <row r="1398" spans="1:17" ht="14.25" hidden="1"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1025</v>
      </c>
      <c r="K1398" s="187" t="s">
        <v>116</v>
      </c>
      <c r="L1398" s="195"/>
      <c r="M1398" s="195"/>
      <c r="N1398" s="195"/>
      <c r="O1398" s="199"/>
      <c r="P1398" s="188"/>
      <c r="Q1398" s="174">
        <f>IF(ISNUMBER(VLOOKUP(A1398,NotghiID!A:A,1,FALSE)),1,0)</f>
        <v>0</v>
      </c>
    </row>
    <row r="1399" spans="1:17" ht="14.25" hidden="1"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1025</v>
      </c>
      <c r="K1399" s="187" t="s">
        <v>116</v>
      </c>
      <c r="L1399" s="195"/>
      <c r="M1399" s="195"/>
      <c r="N1399" s="195"/>
      <c r="O1399" s="199"/>
      <c r="P1399" s="188"/>
      <c r="Q1399" s="174">
        <f>IF(ISNUMBER(VLOOKUP(A1399,NotghiID!A:A,1,FALSE)),1,0)</f>
        <v>0</v>
      </c>
    </row>
    <row r="1400" spans="1:17" ht="14.25" hidden="1"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1025</v>
      </c>
      <c r="K1400" s="187" t="s">
        <v>116</v>
      </c>
      <c r="L1400" s="195"/>
      <c r="M1400" s="195"/>
      <c r="N1400" s="195"/>
      <c r="O1400" s="199"/>
      <c r="P1400" s="188"/>
      <c r="Q1400" s="174">
        <f>IF(ISNUMBER(VLOOKUP(A1400,NotghiID!A:A,1,FALSE)),1,0)</f>
        <v>0</v>
      </c>
    </row>
    <row r="1401" spans="1:17" ht="14.25" hidden="1"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1025</v>
      </c>
      <c r="K1401" s="187" t="s">
        <v>116</v>
      </c>
      <c r="L1401" s="195"/>
      <c r="M1401" s="195"/>
      <c r="N1401" s="195"/>
      <c r="O1401" s="199"/>
      <c r="P1401" s="188"/>
      <c r="Q1401" s="174">
        <f>IF(ISNUMBER(VLOOKUP(A1401,NotghiID!A:A,1,FALSE)),1,0)</f>
        <v>0</v>
      </c>
    </row>
    <row r="1402" spans="1:17" ht="14.25" hidden="1"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1025</v>
      </c>
      <c r="K1402" s="187" t="s">
        <v>116</v>
      </c>
      <c r="L1402" s="195"/>
      <c r="M1402" s="195"/>
      <c r="N1402" s="195"/>
      <c r="O1402" s="199"/>
      <c r="P1402" s="188"/>
      <c r="Q1402" s="174">
        <f>IF(ISNUMBER(VLOOKUP(A1402,NotghiID!A:A,1,FALSE)),1,0)</f>
        <v>0</v>
      </c>
    </row>
    <row r="1403" spans="1:17" ht="14.25" hidden="1"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1025</v>
      </c>
      <c r="K1403" s="187" t="s">
        <v>116</v>
      </c>
      <c r="L1403" s="195"/>
      <c r="M1403" s="195"/>
      <c r="N1403" s="195"/>
      <c r="O1403" s="199"/>
      <c r="P1403" s="188"/>
      <c r="Q1403" s="174">
        <f>IF(ISNUMBER(VLOOKUP(A1403,NotghiID!A:A,1,FALSE)),1,0)</f>
        <v>0</v>
      </c>
    </row>
    <row r="1404" spans="1:17" ht="14.25" hidden="1"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1025</v>
      </c>
      <c r="K1404" s="187" t="s">
        <v>116</v>
      </c>
      <c r="L1404" s="195"/>
      <c r="M1404" s="195"/>
      <c r="N1404" s="195"/>
      <c r="O1404" s="199"/>
      <c r="P1404" s="188"/>
      <c r="Q1404" s="174">
        <f>IF(ISNUMBER(VLOOKUP(A1404,NotghiID!A:A,1,FALSE)),1,0)</f>
        <v>0</v>
      </c>
    </row>
    <row r="1405" spans="1:17" ht="14.25" hidden="1"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1025</v>
      </c>
      <c r="K1405" s="187" t="s">
        <v>116</v>
      </c>
      <c r="L1405" s="195"/>
      <c r="M1405" s="195"/>
      <c r="N1405" s="195"/>
      <c r="O1405" s="199"/>
      <c r="P1405" s="188"/>
      <c r="Q1405" s="174">
        <f>IF(ISNUMBER(VLOOKUP(A1405,NotghiID!A:A,1,FALSE)),1,0)</f>
        <v>0</v>
      </c>
    </row>
    <row r="1406" spans="1:17" ht="14.25" hidden="1"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1025</v>
      </c>
      <c r="K1406" s="187" t="s">
        <v>116</v>
      </c>
      <c r="L1406" s="195"/>
      <c r="M1406" s="195"/>
      <c r="N1406" s="195"/>
      <c r="O1406" s="199"/>
      <c r="P1406" s="188"/>
      <c r="Q1406" s="174">
        <f>IF(ISNUMBER(VLOOKUP(A1406,NotghiID!A:A,1,FALSE)),1,0)</f>
        <v>0</v>
      </c>
    </row>
    <row r="1407" spans="1:17" ht="14.25" hidden="1"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1025</v>
      </c>
      <c r="K1407" s="187" t="s">
        <v>116</v>
      </c>
      <c r="L1407" s="195"/>
      <c r="M1407" s="195"/>
      <c r="N1407" s="195"/>
      <c r="O1407" s="199"/>
      <c r="P1407" s="188"/>
      <c r="Q1407" s="174">
        <f>IF(ISNUMBER(VLOOKUP(A1407,NotghiID!A:A,1,FALSE)),1,0)</f>
        <v>0</v>
      </c>
    </row>
    <row r="1408" spans="1:17" ht="14.25" hidden="1"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1025</v>
      </c>
      <c r="K1408" s="187" t="s">
        <v>116</v>
      </c>
      <c r="L1408" s="195"/>
      <c r="M1408" s="195"/>
      <c r="N1408" s="195"/>
      <c r="O1408" s="199"/>
      <c r="P1408" s="188"/>
      <c r="Q1408" s="174">
        <f>IF(ISNUMBER(VLOOKUP(A1408,NotghiID!A:A,1,FALSE)),1,0)</f>
        <v>0</v>
      </c>
    </row>
    <row r="1409" spans="1:17" ht="14.25" hidden="1"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1025</v>
      </c>
      <c r="K1409" s="187" t="s">
        <v>116</v>
      </c>
      <c r="L1409" s="195"/>
      <c r="M1409" s="195"/>
      <c r="N1409" s="195"/>
      <c r="O1409" s="199"/>
      <c r="P1409" s="188"/>
      <c r="Q1409" s="174">
        <f>IF(ISNUMBER(VLOOKUP(A1409,NotghiID!A:A,1,FALSE)),1,0)</f>
        <v>0</v>
      </c>
    </row>
    <row r="1410" spans="1:17" ht="14.25" hidden="1"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1025</v>
      </c>
      <c r="K1410" s="187" t="s">
        <v>116</v>
      </c>
      <c r="L1410" s="195"/>
      <c r="M1410" s="195"/>
      <c r="N1410" s="195"/>
      <c r="O1410" s="199"/>
      <c r="P1410" s="188"/>
      <c r="Q1410" s="174">
        <f>IF(ISNUMBER(VLOOKUP(A1410,NotghiID!A:A,1,FALSE)),1,0)</f>
        <v>0</v>
      </c>
    </row>
    <row r="1411" spans="1:17" ht="14.25" hidden="1"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1025</v>
      </c>
      <c r="K1411" s="187" t="s">
        <v>116</v>
      </c>
      <c r="L1411" s="195"/>
      <c r="M1411" s="195"/>
      <c r="N1411" s="195"/>
      <c r="O1411" s="199"/>
      <c r="P1411" s="188"/>
      <c r="Q1411" s="174">
        <f>IF(ISNUMBER(VLOOKUP(A1411,NotghiID!A:A,1,FALSE)),1,0)</f>
        <v>0</v>
      </c>
    </row>
    <row r="1412" spans="1:17" ht="14.25" hidden="1"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1025</v>
      </c>
      <c r="K1412" s="187" t="s">
        <v>116</v>
      </c>
      <c r="L1412" s="195"/>
      <c r="M1412" s="195"/>
      <c r="N1412" s="195"/>
      <c r="O1412" s="199"/>
      <c r="P1412" s="188"/>
      <c r="Q1412" s="174">
        <f>IF(ISNUMBER(VLOOKUP(A1412,NotghiID!A:A,1,FALSE)),1,0)</f>
        <v>0</v>
      </c>
    </row>
    <row r="1413" spans="1:17" ht="14.25" hidden="1"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1025</v>
      </c>
      <c r="K1413" s="187" t="s">
        <v>116</v>
      </c>
      <c r="L1413" s="195"/>
      <c r="M1413" s="195"/>
      <c r="N1413" s="195"/>
      <c r="O1413" s="199"/>
      <c r="P1413" s="188"/>
      <c r="Q1413" s="174">
        <f>IF(ISNUMBER(VLOOKUP(A1413,NotghiID!A:A,1,FALSE)),1,0)</f>
        <v>0</v>
      </c>
    </row>
    <row r="1414" spans="1:17" ht="14.25" hidden="1"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1025</v>
      </c>
      <c r="K1414" s="187" t="s">
        <v>116</v>
      </c>
      <c r="L1414" s="195"/>
      <c r="M1414" s="195"/>
      <c r="N1414" s="195"/>
      <c r="O1414" s="199"/>
      <c r="P1414" s="188"/>
      <c r="Q1414" s="174">
        <f>IF(ISNUMBER(VLOOKUP(A1414,NotghiID!A:A,1,FALSE)),1,0)</f>
        <v>0</v>
      </c>
    </row>
    <row r="1415" spans="1:17" ht="14.25" hidden="1"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1025</v>
      </c>
      <c r="K1415" s="187" t="s">
        <v>116</v>
      </c>
      <c r="L1415" s="195"/>
      <c r="M1415" s="195"/>
      <c r="N1415" s="195"/>
      <c r="O1415" s="199"/>
      <c r="P1415" s="188"/>
      <c r="Q1415" s="174">
        <f>IF(ISNUMBER(VLOOKUP(A1415,NotghiID!A:A,1,FALSE)),1,0)</f>
        <v>0</v>
      </c>
    </row>
    <row r="1416" spans="1:17" ht="14.25" hidden="1"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1025</v>
      </c>
      <c r="K1416" s="187" t="s">
        <v>116</v>
      </c>
      <c r="L1416" s="195"/>
      <c r="M1416" s="195"/>
      <c r="N1416" s="195"/>
      <c r="O1416" s="199"/>
      <c r="P1416" s="188"/>
      <c r="Q1416" s="174">
        <f>IF(ISNUMBER(VLOOKUP(A1416,NotghiID!A:A,1,FALSE)),1,0)</f>
        <v>0</v>
      </c>
    </row>
    <row r="1417" spans="1:17" ht="14.25" hidden="1"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1025</v>
      </c>
      <c r="K1417" s="187" t="s">
        <v>116</v>
      </c>
      <c r="L1417" s="195"/>
      <c r="M1417" s="195"/>
      <c r="N1417" s="195"/>
      <c r="O1417" s="199"/>
      <c r="P1417" s="188"/>
      <c r="Q1417" s="174">
        <f>IF(ISNUMBER(VLOOKUP(A1417,NotghiID!A:A,1,FALSE)),1,0)</f>
        <v>0</v>
      </c>
    </row>
    <row r="1418" spans="1:17" ht="14.25" hidden="1"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1025</v>
      </c>
      <c r="K1418" s="187" t="s">
        <v>116</v>
      </c>
      <c r="L1418" s="195"/>
      <c r="M1418" s="195"/>
      <c r="N1418" s="195"/>
      <c r="O1418" s="199"/>
      <c r="P1418" s="188"/>
      <c r="Q1418" s="174">
        <f>IF(ISNUMBER(VLOOKUP(A1418,NotghiID!A:A,1,FALSE)),1,0)</f>
        <v>0</v>
      </c>
    </row>
    <row r="1419" spans="1:17" ht="14.25" hidden="1"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1025</v>
      </c>
      <c r="K1419" s="187" t="s">
        <v>116</v>
      </c>
      <c r="L1419" s="195"/>
      <c r="M1419" s="195"/>
      <c r="N1419" s="195"/>
      <c r="O1419" s="199"/>
      <c r="P1419" s="188"/>
      <c r="Q1419" s="174">
        <f>IF(ISNUMBER(VLOOKUP(A1419,NotghiID!A:A,1,FALSE)),1,0)</f>
        <v>0</v>
      </c>
    </row>
    <row r="1420" spans="1:17" ht="14.25" hidden="1"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1025</v>
      </c>
      <c r="K1420" s="187" t="s">
        <v>116</v>
      </c>
      <c r="L1420" s="195"/>
      <c r="M1420" s="195"/>
      <c r="N1420" s="195"/>
      <c r="O1420" s="199"/>
      <c r="P1420" s="188"/>
      <c r="Q1420" s="174">
        <f>IF(ISNUMBER(VLOOKUP(A1420,NotghiID!A:A,1,FALSE)),1,0)</f>
        <v>0</v>
      </c>
    </row>
    <row r="1421" spans="1:17" ht="14.25" hidden="1"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1025</v>
      </c>
      <c r="K1421" s="187" t="s">
        <v>116</v>
      </c>
      <c r="L1421" s="195"/>
      <c r="M1421" s="195"/>
      <c r="N1421" s="195"/>
      <c r="O1421" s="199"/>
      <c r="P1421" s="188"/>
      <c r="Q1421" s="174">
        <f>IF(ISNUMBER(VLOOKUP(A1421,NotghiID!A:A,1,FALSE)),1,0)</f>
        <v>0</v>
      </c>
    </row>
    <row r="1422" spans="1:17" ht="14.25" hidden="1"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1025</v>
      </c>
      <c r="K1422" s="187" t="s">
        <v>116</v>
      </c>
      <c r="L1422" s="195"/>
      <c r="M1422" s="195"/>
      <c r="N1422" s="195"/>
      <c r="O1422" s="199"/>
      <c r="P1422" s="188"/>
      <c r="Q1422" s="174">
        <f>IF(ISNUMBER(VLOOKUP(A1422,NotghiID!A:A,1,FALSE)),1,0)</f>
        <v>0</v>
      </c>
    </row>
    <row r="1423" spans="1:17" ht="14.25" hidden="1"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1025</v>
      </c>
      <c r="K1423" s="187" t="s">
        <v>116</v>
      </c>
      <c r="L1423" s="195"/>
      <c r="M1423" s="195"/>
      <c r="N1423" s="195"/>
      <c r="O1423" s="199"/>
      <c r="P1423" s="188"/>
      <c r="Q1423" s="174">
        <f>IF(ISNUMBER(VLOOKUP(A1423,NotghiID!A:A,1,FALSE)),1,0)</f>
        <v>0</v>
      </c>
    </row>
    <row r="1424" spans="1:17" ht="14.25" hidden="1"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1025</v>
      </c>
      <c r="K1424" s="187" t="s">
        <v>116</v>
      </c>
      <c r="L1424" s="195"/>
      <c r="M1424" s="195"/>
      <c r="N1424" s="195"/>
      <c r="O1424" s="199"/>
      <c r="P1424" s="188" t="s">
        <v>1121</v>
      </c>
      <c r="Q1424" s="174">
        <f>IF(ISNUMBER(VLOOKUP(A1424,NotghiID!A:A,1,FALSE)),1,0)</f>
        <v>0</v>
      </c>
    </row>
    <row r="1425" spans="1:17" ht="14.25" hidden="1"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1025</v>
      </c>
      <c r="K1425" s="187" t="s">
        <v>116</v>
      </c>
      <c r="L1425" s="195"/>
      <c r="M1425" s="195"/>
      <c r="N1425" s="195"/>
      <c r="O1425" s="199"/>
      <c r="P1425" s="188" t="s">
        <v>1121</v>
      </c>
      <c r="Q1425" s="174">
        <f>IF(ISNUMBER(VLOOKUP(A1425,NotghiID!A:A,1,FALSE)),1,0)</f>
        <v>0</v>
      </c>
    </row>
    <row r="1426" spans="1:17" ht="14.25" hidden="1"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1025</v>
      </c>
      <c r="K1426" s="187" t="s">
        <v>116</v>
      </c>
      <c r="L1426" s="195"/>
      <c r="M1426" s="195"/>
      <c r="N1426" s="195"/>
      <c r="O1426" s="199"/>
      <c r="P1426" s="188" t="s">
        <v>1121</v>
      </c>
      <c r="Q1426" s="174">
        <f>IF(ISNUMBER(VLOOKUP(A1426,NotghiID!A:A,1,FALSE)),1,0)</f>
        <v>0</v>
      </c>
    </row>
    <row r="1427" spans="1:17" ht="14.25" hidden="1"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1025</v>
      </c>
      <c r="K1427" s="187" t="s">
        <v>116</v>
      </c>
      <c r="L1427" s="195"/>
      <c r="M1427" s="195"/>
      <c r="N1427" s="195"/>
      <c r="O1427" s="199"/>
      <c r="P1427" s="188" t="s">
        <v>1121</v>
      </c>
      <c r="Q1427" s="174">
        <f>IF(ISNUMBER(VLOOKUP(A1427,NotghiID!A:A,1,FALSE)),1,0)</f>
        <v>0</v>
      </c>
    </row>
    <row r="1428" spans="1:17" ht="14.25" hidden="1"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1025</v>
      </c>
      <c r="K1428" s="187" t="s">
        <v>116</v>
      </c>
      <c r="L1428" s="195"/>
      <c r="M1428" s="195"/>
      <c r="N1428" s="195"/>
      <c r="O1428" s="199"/>
      <c r="P1428" s="188" t="s">
        <v>1121</v>
      </c>
      <c r="Q1428" s="174">
        <f>IF(ISNUMBER(VLOOKUP(A1428,NotghiID!A:A,1,FALSE)),1,0)</f>
        <v>0</v>
      </c>
    </row>
    <row r="1429" spans="1:17" ht="14.25" hidden="1"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1025</v>
      </c>
      <c r="K1429" s="187" t="s">
        <v>116</v>
      </c>
      <c r="L1429" s="195"/>
      <c r="M1429" s="195"/>
      <c r="N1429" s="195"/>
      <c r="O1429" s="199"/>
      <c r="P1429" s="188" t="s">
        <v>1121</v>
      </c>
      <c r="Q1429" s="174">
        <f>IF(ISNUMBER(VLOOKUP(A1429,NotghiID!A:A,1,FALSE)),1,0)</f>
        <v>0</v>
      </c>
    </row>
    <row r="1430" spans="1:17" ht="14.25" hidden="1"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1025</v>
      </c>
      <c r="K1430" s="187" t="s">
        <v>116</v>
      </c>
      <c r="L1430" s="195"/>
      <c r="M1430" s="195"/>
      <c r="N1430" s="195"/>
      <c r="O1430" s="199"/>
      <c r="P1430" s="188" t="s">
        <v>1121</v>
      </c>
      <c r="Q1430" s="174">
        <f>IF(ISNUMBER(VLOOKUP(A1430,NotghiID!A:A,1,FALSE)),1,0)</f>
        <v>0</v>
      </c>
    </row>
    <row r="1431" spans="1:17" ht="14.25" hidden="1"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1025</v>
      </c>
      <c r="K1431" s="187" t="s">
        <v>116</v>
      </c>
      <c r="L1431" s="195"/>
      <c r="M1431" s="195"/>
      <c r="N1431" s="195"/>
      <c r="O1431" s="199"/>
      <c r="P1431" s="188" t="s">
        <v>1121</v>
      </c>
      <c r="Q1431" s="174">
        <f>IF(ISNUMBER(VLOOKUP(A1431,NotghiID!A:A,1,FALSE)),1,0)</f>
        <v>0</v>
      </c>
    </row>
    <row r="1432" spans="1:17" ht="14.25" hidden="1"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1025</v>
      </c>
      <c r="K1432" s="187" t="s">
        <v>116</v>
      </c>
      <c r="L1432" s="195"/>
      <c r="M1432" s="195"/>
      <c r="N1432" s="195"/>
      <c r="O1432" s="199"/>
      <c r="P1432" s="188" t="s">
        <v>1121</v>
      </c>
      <c r="Q1432" s="174">
        <f>IF(ISNUMBER(VLOOKUP(A1432,NotghiID!A:A,1,FALSE)),1,0)</f>
        <v>0</v>
      </c>
    </row>
    <row r="1433" spans="1:17" ht="14.25" hidden="1"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1025</v>
      </c>
      <c r="K1433" s="187" t="s">
        <v>116</v>
      </c>
      <c r="L1433" s="195"/>
      <c r="M1433" s="195"/>
      <c r="N1433" s="195"/>
      <c r="O1433" s="199"/>
      <c r="P1433" s="188" t="s">
        <v>1121</v>
      </c>
      <c r="Q1433" s="174">
        <f>IF(ISNUMBER(VLOOKUP(A1433,NotghiID!A:A,1,FALSE)),1,0)</f>
        <v>0</v>
      </c>
    </row>
    <row r="1434" spans="1:17" ht="14.25" hidden="1"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1025</v>
      </c>
      <c r="K1434" s="187" t="s">
        <v>116</v>
      </c>
      <c r="L1434" s="195"/>
      <c r="M1434" s="195"/>
      <c r="N1434" s="195"/>
      <c r="O1434" s="199"/>
      <c r="P1434" s="188" t="s">
        <v>1121</v>
      </c>
      <c r="Q1434" s="174">
        <f>IF(ISNUMBER(VLOOKUP(A1434,NotghiID!A:A,1,FALSE)),1,0)</f>
        <v>0</v>
      </c>
    </row>
    <row r="1435" spans="1:17" ht="14.25" hidden="1"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1025</v>
      </c>
      <c r="K1435" s="187" t="s">
        <v>116</v>
      </c>
      <c r="L1435" s="195"/>
      <c r="M1435" s="195"/>
      <c r="N1435" s="195"/>
      <c r="O1435" s="199"/>
      <c r="P1435" s="188" t="s">
        <v>1121</v>
      </c>
      <c r="Q1435" s="174">
        <f>IF(ISNUMBER(VLOOKUP(A1435,NotghiID!A:A,1,FALSE)),1,0)</f>
        <v>0</v>
      </c>
    </row>
    <row r="1436" spans="1:17" ht="14.25" hidden="1"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1025</v>
      </c>
      <c r="K1436" s="187" t="s">
        <v>116</v>
      </c>
      <c r="L1436" s="195"/>
      <c r="M1436" s="195"/>
      <c r="N1436" s="195"/>
      <c r="O1436" s="199"/>
      <c r="P1436" s="188" t="s">
        <v>1121</v>
      </c>
      <c r="Q1436" s="174">
        <f>IF(ISNUMBER(VLOOKUP(A1436,NotghiID!A:A,1,FALSE)),1,0)</f>
        <v>0</v>
      </c>
    </row>
    <row r="1437" spans="1:17" ht="14.25" hidden="1"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1025</v>
      </c>
      <c r="K1437" s="187" t="s">
        <v>116</v>
      </c>
      <c r="L1437" s="195"/>
      <c r="M1437" s="195"/>
      <c r="N1437" s="195"/>
      <c r="O1437" s="199"/>
      <c r="P1437" s="188" t="s">
        <v>1121</v>
      </c>
      <c r="Q1437" s="174">
        <f>IF(ISNUMBER(VLOOKUP(A1437,NotghiID!A:A,1,FALSE)),1,0)</f>
        <v>0</v>
      </c>
    </row>
    <row r="1438" spans="1:17" ht="14.25" hidden="1"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1025</v>
      </c>
      <c r="K1438" s="187" t="s">
        <v>116</v>
      </c>
      <c r="L1438" s="195"/>
      <c r="M1438" s="195"/>
      <c r="N1438" s="195"/>
      <c r="O1438" s="199"/>
      <c r="P1438" s="188" t="s">
        <v>1121</v>
      </c>
      <c r="Q1438" s="174">
        <f>IF(ISNUMBER(VLOOKUP(A1438,NotghiID!A:A,1,FALSE)),1,0)</f>
        <v>0</v>
      </c>
    </row>
    <row r="1439" spans="1:17" ht="14.25" hidden="1"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1025</v>
      </c>
      <c r="K1439" s="187" t="s">
        <v>116</v>
      </c>
      <c r="L1439" s="195"/>
      <c r="M1439" s="195"/>
      <c r="N1439" s="195"/>
      <c r="O1439" s="199"/>
      <c r="P1439" s="188" t="s">
        <v>1121</v>
      </c>
      <c r="Q1439" s="174">
        <f>IF(ISNUMBER(VLOOKUP(A1439,NotghiID!A:A,1,FALSE)),1,0)</f>
        <v>0</v>
      </c>
    </row>
    <row r="1440" spans="1:17" ht="14.25" hidden="1"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1025</v>
      </c>
      <c r="K1440" s="187" t="s">
        <v>116</v>
      </c>
      <c r="L1440" s="195"/>
      <c r="M1440" s="195"/>
      <c r="N1440" s="195"/>
      <c r="O1440" s="199"/>
      <c r="P1440" s="188" t="s">
        <v>1121</v>
      </c>
      <c r="Q1440" s="174">
        <f>IF(ISNUMBER(VLOOKUP(A1440,NotghiID!A:A,1,FALSE)),1,0)</f>
        <v>0</v>
      </c>
    </row>
    <row r="1441" spans="1:17" ht="14.25" hidden="1"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1025</v>
      </c>
      <c r="K1441" s="187" t="s">
        <v>116</v>
      </c>
      <c r="L1441" s="195"/>
      <c r="M1441" s="195"/>
      <c r="N1441" s="195"/>
      <c r="O1441" s="199"/>
      <c r="P1441" s="188" t="s">
        <v>1121</v>
      </c>
      <c r="Q1441" s="174">
        <f>IF(ISNUMBER(VLOOKUP(A1441,NotghiID!A:A,1,FALSE)),1,0)</f>
        <v>0</v>
      </c>
    </row>
    <row r="1442" spans="1:17" ht="14.25" hidden="1"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1025</v>
      </c>
      <c r="K1442" s="187" t="s">
        <v>116</v>
      </c>
      <c r="L1442" s="195"/>
      <c r="M1442" s="195"/>
      <c r="N1442" s="195"/>
      <c r="O1442" s="199"/>
      <c r="P1442" s="188" t="s">
        <v>1121</v>
      </c>
      <c r="Q1442" s="174">
        <f>IF(ISNUMBER(VLOOKUP(A1442,NotghiID!A:A,1,FALSE)),1,0)</f>
        <v>0</v>
      </c>
    </row>
    <row r="1443" spans="1:17" ht="14.25" hidden="1"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1025</v>
      </c>
      <c r="K1443" s="187" t="s">
        <v>116</v>
      </c>
      <c r="L1443" s="195"/>
      <c r="M1443" s="195"/>
      <c r="N1443" s="195"/>
      <c r="O1443" s="199"/>
      <c r="P1443" s="188" t="s">
        <v>1121</v>
      </c>
      <c r="Q1443" s="174">
        <f>IF(ISNUMBER(VLOOKUP(A1443,NotghiID!A:A,1,FALSE)),1,0)</f>
        <v>0</v>
      </c>
    </row>
    <row r="1444" spans="1:17" ht="14.25" hidden="1"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1025</v>
      </c>
      <c r="K1444" s="187" t="s">
        <v>116</v>
      </c>
      <c r="L1444" s="195"/>
      <c r="M1444" s="195"/>
      <c r="N1444" s="195"/>
      <c r="O1444" s="199"/>
      <c r="P1444" s="188" t="s">
        <v>1122</v>
      </c>
      <c r="Q1444" s="174">
        <f>IF(ISNUMBER(VLOOKUP(A1444,NotghiID!A:A,1,FALSE)),1,0)</f>
        <v>0</v>
      </c>
    </row>
    <row r="1445" spans="1:17" ht="14.25" hidden="1"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1025</v>
      </c>
      <c r="K1445" s="187" t="s">
        <v>116</v>
      </c>
      <c r="L1445" s="195"/>
      <c r="M1445" s="195"/>
      <c r="N1445" s="195"/>
      <c r="O1445" s="199"/>
      <c r="P1445" s="188" t="s">
        <v>1122</v>
      </c>
      <c r="Q1445" s="174">
        <f>IF(ISNUMBER(VLOOKUP(A1445,NotghiID!A:A,1,FALSE)),1,0)</f>
        <v>0</v>
      </c>
    </row>
    <row r="1446" spans="1:17" ht="14.25" hidden="1"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1025</v>
      </c>
      <c r="K1446" s="187" t="s">
        <v>116</v>
      </c>
      <c r="L1446" s="195"/>
      <c r="M1446" s="195"/>
      <c r="N1446" s="195"/>
      <c r="O1446" s="199"/>
      <c r="P1446" s="188" t="s">
        <v>1122</v>
      </c>
      <c r="Q1446" s="174">
        <f>IF(ISNUMBER(VLOOKUP(A1446,NotghiID!A:A,1,FALSE)),1,0)</f>
        <v>0</v>
      </c>
    </row>
    <row r="1447" spans="1:17" ht="14.25" hidden="1"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1025</v>
      </c>
      <c r="K1447" s="187" t="s">
        <v>116</v>
      </c>
      <c r="L1447" s="195"/>
      <c r="M1447" s="195"/>
      <c r="N1447" s="195"/>
      <c r="O1447" s="199"/>
      <c r="P1447" s="188" t="s">
        <v>1122</v>
      </c>
      <c r="Q1447" s="174">
        <f>IF(ISNUMBER(VLOOKUP(A1447,NotghiID!A:A,1,FALSE)),1,0)</f>
        <v>0</v>
      </c>
    </row>
    <row r="1448" spans="1:17" ht="14.25" hidden="1"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1025</v>
      </c>
      <c r="K1448" s="187" t="s">
        <v>116</v>
      </c>
      <c r="L1448" s="195"/>
      <c r="M1448" s="195"/>
      <c r="N1448" s="195"/>
      <c r="O1448" s="199"/>
      <c r="P1448" s="188" t="s">
        <v>1122</v>
      </c>
      <c r="Q1448" s="174">
        <f>IF(ISNUMBER(VLOOKUP(A1448,NotghiID!A:A,1,FALSE)),1,0)</f>
        <v>0</v>
      </c>
    </row>
    <row r="1449" spans="1:17" ht="14.25" hidden="1"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1025</v>
      </c>
      <c r="K1449" s="187" t="s">
        <v>116</v>
      </c>
      <c r="L1449" s="195"/>
      <c r="M1449" s="195"/>
      <c r="N1449" s="195"/>
      <c r="O1449" s="199"/>
      <c r="P1449" s="188" t="s">
        <v>1122</v>
      </c>
      <c r="Q1449" s="174">
        <f>IF(ISNUMBER(VLOOKUP(A1449,NotghiID!A:A,1,FALSE)),1,0)</f>
        <v>0</v>
      </c>
    </row>
    <row r="1450" spans="1:17" ht="14.25" hidden="1"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1025</v>
      </c>
      <c r="K1450" s="187" t="s">
        <v>116</v>
      </c>
      <c r="L1450" s="195"/>
      <c r="M1450" s="195"/>
      <c r="N1450" s="195"/>
      <c r="O1450" s="199"/>
      <c r="P1450" s="188" t="s">
        <v>1122</v>
      </c>
      <c r="Q1450" s="174">
        <f>IF(ISNUMBER(VLOOKUP(A1450,NotghiID!A:A,1,FALSE)),1,0)</f>
        <v>0</v>
      </c>
    </row>
    <row r="1451" spans="1:17" ht="14.25" hidden="1"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1025</v>
      </c>
      <c r="K1451" s="187" t="s">
        <v>116</v>
      </c>
      <c r="L1451" s="195"/>
      <c r="M1451" s="195"/>
      <c r="N1451" s="195"/>
      <c r="O1451" s="199"/>
      <c r="P1451" s="188" t="s">
        <v>1122</v>
      </c>
      <c r="Q1451" s="174">
        <f>IF(ISNUMBER(VLOOKUP(A1451,NotghiID!A:A,1,FALSE)),1,0)</f>
        <v>0</v>
      </c>
    </row>
    <row r="1452" spans="1:17" ht="14.25" hidden="1"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1025</v>
      </c>
      <c r="K1452" s="187" t="s">
        <v>116</v>
      </c>
      <c r="L1452" s="195"/>
      <c r="M1452" s="195"/>
      <c r="N1452" s="195"/>
      <c r="O1452" s="199"/>
      <c r="P1452" s="188" t="s">
        <v>1122</v>
      </c>
      <c r="Q1452" s="174">
        <f>IF(ISNUMBER(VLOOKUP(A1452,NotghiID!A:A,1,FALSE)),1,0)</f>
        <v>0</v>
      </c>
    </row>
    <row r="1453" spans="1:17" ht="14.25" hidden="1"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1025</v>
      </c>
      <c r="K1453" s="187" t="s">
        <v>116</v>
      </c>
      <c r="L1453" s="195"/>
      <c r="M1453" s="195"/>
      <c r="N1453" s="195"/>
      <c r="O1453" s="199"/>
      <c r="P1453" s="188" t="s">
        <v>1122</v>
      </c>
      <c r="Q1453" s="174">
        <f>IF(ISNUMBER(VLOOKUP(A1453,NotghiID!A:A,1,FALSE)),1,0)</f>
        <v>0</v>
      </c>
    </row>
    <row r="1454" spans="1:17" ht="14.25" hidden="1"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1025</v>
      </c>
      <c r="K1454" s="187" t="s">
        <v>116</v>
      </c>
      <c r="L1454" s="195"/>
      <c r="M1454" s="195"/>
      <c r="N1454" s="195"/>
      <c r="O1454" s="199"/>
      <c r="P1454" s="188" t="s">
        <v>1122</v>
      </c>
      <c r="Q1454" s="174">
        <f>IF(ISNUMBER(VLOOKUP(A1454,NotghiID!A:A,1,FALSE)),1,0)</f>
        <v>0</v>
      </c>
    </row>
    <row r="1455" spans="1:17" ht="14.25" hidden="1"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1025</v>
      </c>
      <c r="K1455" s="187" t="s">
        <v>116</v>
      </c>
      <c r="L1455" s="195"/>
      <c r="M1455" s="195"/>
      <c r="N1455" s="195"/>
      <c r="O1455" s="199"/>
      <c r="P1455" s="188" t="s">
        <v>1122</v>
      </c>
      <c r="Q1455" s="174">
        <f>IF(ISNUMBER(VLOOKUP(A1455,NotghiID!A:A,1,FALSE)),1,0)</f>
        <v>0</v>
      </c>
    </row>
    <row r="1456" spans="1:17" ht="14.25" hidden="1"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1025</v>
      </c>
      <c r="K1456" s="187" t="s">
        <v>116</v>
      </c>
      <c r="L1456" s="195"/>
      <c r="M1456" s="195"/>
      <c r="N1456" s="195"/>
      <c r="O1456" s="199"/>
      <c r="P1456" s="188" t="s">
        <v>1122</v>
      </c>
      <c r="Q1456" s="174">
        <f>IF(ISNUMBER(VLOOKUP(A1456,NotghiID!A:A,1,FALSE)),1,0)</f>
        <v>0</v>
      </c>
    </row>
    <row r="1457" spans="1:17" ht="14.25" hidden="1"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1025</v>
      </c>
      <c r="K1457" s="187" t="s">
        <v>116</v>
      </c>
      <c r="L1457" s="195"/>
      <c r="M1457" s="195"/>
      <c r="N1457" s="195"/>
      <c r="O1457" s="199"/>
      <c r="P1457" s="188" t="s">
        <v>1122</v>
      </c>
      <c r="Q1457" s="174">
        <f>IF(ISNUMBER(VLOOKUP(A1457,NotghiID!A:A,1,FALSE)),1,0)</f>
        <v>0</v>
      </c>
    </row>
    <row r="1458" spans="1:17" ht="14.25" hidden="1"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1025</v>
      </c>
      <c r="K1458" s="187" t="s">
        <v>116</v>
      </c>
      <c r="L1458" s="195"/>
      <c r="M1458" s="195"/>
      <c r="N1458" s="195"/>
      <c r="O1458" s="199"/>
      <c r="P1458" s="188" t="s">
        <v>1122</v>
      </c>
      <c r="Q1458" s="174">
        <f>IF(ISNUMBER(VLOOKUP(A1458,NotghiID!A:A,1,FALSE)),1,0)</f>
        <v>0</v>
      </c>
    </row>
    <row r="1459" spans="1:17" ht="14.25" hidden="1"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1025</v>
      </c>
      <c r="K1459" s="187" t="s">
        <v>116</v>
      </c>
      <c r="L1459" s="195"/>
      <c r="M1459" s="195"/>
      <c r="N1459" s="195"/>
      <c r="O1459" s="199"/>
      <c r="P1459" s="188" t="s">
        <v>1122</v>
      </c>
      <c r="Q1459" s="174">
        <f>IF(ISNUMBER(VLOOKUP(A1459,NotghiID!A:A,1,FALSE)),1,0)</f>
        <v>0</v>
      </c>
    </row>
    <row r="1460" spans="1:17" ht="14.25" hidden="1"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1025</v>
      </c>
      <c r="K1460" s="187" t="s">
        <v>116</v>
      </c>
      <c r="L1460" s="195"/>
      <c r="M1460" s="195"/>
      <c r="N1460" s="195"/>
      <c r="O1460" s="199"/>
      <c r="P1460" s="188" t="s">
        <v>1122</v>
      </c>
      <c r="Q1460" s="174">
        <f>IF(ISNUMBER(VLOOKUP(A1460,NotghiID!A:A,1,FALSE)),1,0)</f>
        <v>0</v>
      </c>
    </row>
    <row r="1461" spans="1:17" ht="14.25" hidden="1"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1025</v>
      </c>
      <c r="K1461" s="187" t="s">
        <v>116</v>
      </c>
      <c r="L1461" s="195"/>
      <c r="M1461" s="195"/>
      <c r="N1461" s="195"/>
      <c r="O1461" s="199"/>
      <c r="P1461" s="188" t="s">
        <v>1122</v>
      </c>
      <c r="Q1461" s="174">
        <f>IF(ISNUMBER(VLOOKUP(A1461,NotghiID!A:A,1,FALSE)),1,0)</f>
        <v>0</v>
      </c>
    </row>
    <row r="1462" spans="1:17" ht="14.25" hidden="1"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1025</v>
      </c>
      <c r="K1462" s="187" t="s">
        <v>116</v>
      </c>
      <c r="L1462" s="195"/>
      <c r="M1462" s="195"/>
      <c r="N1462" s="195"/>
      <c r="O1462" s="199"/>
      <c r="P1462" s="188" t="s">
        <v>1122</v>
      </c>
      <c r="Q1462" s="174">
        <f>IF(ISNUMBER(VLOOKUP(A1462,NotghiID!A:A,1,FALSE)),1,0)</f>
        <v>0</v>
      </c>
    </row>
    <row r="1463" spans="1:17" ht="14.25" hidden="1"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1025</v>
      </c>
      <c r="K1463" s="187" t="s">
        <v>116</v>
      </c>
      <c r="L1463" s="195"/>
      <c r="M1463" s="195"/>
      <c r="N1463" s="195"/>
      <c r="O1463" s="199"/>
      <c r="P1463" s="188" t="s">
        <v>1122</v>
      </c>
      <c r="Q1463" s="174">
        <f>IF(ISNUMBER(VLOOKUP(A1463,NotghiID!A:A,1,FALSE)),1,0)</f>
        <v>0</v>
      </c>
    </row>
    <row r="1464" spans="1:17" ht="14.25" hidden="1"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1025</v>
      </c>
      <c r="K1464" s="187" t="s">
        <v>116</v>
      </c>
      <c r="L1464" s="195"/>
      <c r="M1464" s="195"/>
      <c r="N1464" s="195"/>
      <c r="O1464" s="199"/>
      <c r="P1464" s="188" t="s">
        <v>1122</v>
      </c>
      <c r="Q1464" s="174">
        <f>IF(ISNUMBER(VLOOKUP(A1464,NotghiID!A:A,1,FALSE)),1,0)</f>
        <v>0</v>
      </c>
    </row>
    <row r="1465" spans="1:17" ht="14.25" hidden="1"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1025</v>
      </c>
      <c r="K1465" s="187" t="s">
        <v>116</v>
      </c>
      <c r="L1465" s="195"/>
      <c r="M1465" s="195"/>
      <c r="N1465" s="195"/>
      <c r="O1465" s="199"/>
      <c r="P1465" s="188" t="s">
        <v>1122</v>
      </c>
      <c r="Q1465" s="174">
        <f>IF(ISNUMBER(VLOOKUP(A1465,NotghiID!A:A,1,FALSE)),1,0)</f>
        <v>0</v>
      </c>
    </row>
    <row r="1466" spans="1:17" ht="14.25" hidden="1"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1025</v>
      </c>
      <c r="K1466" s="187" t="s">
        <v>116</v>
      </c>
      <c r="L1466" s="195"/>
      <c r="M1466" s="195"/>
      <c r="N1466" s="195"/>
      <c r="O1466" s="199"/>
      <c r="P1466" s="188" t="s">
        <v>1122</v>
      </c>
      <c r="Q1466" s="174">
        <f>IF(ISNUMBER(VLOOKUP(A1466,NotghiID!A:A,1,FALSE)),1,0)</f>
        <v>0</v>
      </c>
    </row>
    <row r="1467" spans="1:17" ht="14.25" hidden="1"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1025</v>
      </c>
      <c r="K1467" s="187" t="s">
        <v>116</v>
      </c>
      <c r="L1467" s="195"/>
      <c r="M1467" s="195"/>
      <c r="N1467" s="195"/>
      <c r="O1467" s="199"/>
      <c r="P1467" s="188" t="s">
        <v>1122</v>
      </c>
      <c r="Q1467" s="174">
        <f>IF(ISNUMBER(VLOOKUP(A1467,NotghiID!A:A,1,FALSE)),1,0)</f>
        <v>0</v>
      </c>
    </row>
    <row r="1468" spans="1:17" ht="14.25" hidden="1"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1025</v>
      </c>
      <c r="K1468" s="187" t="s">
        <v>116</v>
      </c>
      <c r="L1468" s="195"/>
      <c r="M1468" s="195"/>
      <c r="N1468" s="195"/>
      <c r="O1468" s="199"/>
      <c r="P1468" s="188" t="s">
        <v>1122</v>
      </c>
      <c r="Q1468" s="174">
        <f>IF(ISNUMBER(VLOOKUP(A1468,NotghiID!A:A,1,FALSE)),1,0)</f>
        <v>0</v>
      </c>
    </row>
    <row r="1469" spans="1:17" ht="14.25" hidden="1"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1025</v>
      </c>
      <c r="K1469" s="187" t="s">
        <v>116</v>
      </c>
      <c r="L1469" s="195"/>
      <c r="M1469" s="195"/>
      <c r="N1469" s="195"/>
      <c r="O1469" s="199"/>
      <c r="P1469" s="188" t="s">
        <v>1122</v>
      </c>
      <c r="Q1469" s="174">
        <f>IF(ISNUMBER(VLOOKUP(A1469,NotghiID!A:A,1,FALSE)),1,0)</f>
        <v>0</v>
      </c>
    </row>
    <row r="1470" spans="1:17" ht="14.25" hidden="1"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1025</v>
      </c>
      <c r="K1470" s="187" t="s">
        <v>116</v>
      </c>
      <c r="L1470" s="195"/>
      <c r="M1470" s="195"/>
      <c r="N1470" s="195"/>
      <c r="O1470" s="199"/>
      <c r="P1470" s="188" t="s">
        <v>1122</v>
      </c>
      <c r="Q1470" s="174">
        <f>IF(ISNUMBER(VLOOKUP(A1470,NotghiID!A:A,1,FALSE)),1,0)</f>
        <v>0</v>
      </c>
    </row>
    <row r="1471" spans="1:17" ht="14.25" hidden="1"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1025</v>
      </c>
      <c r="K1471" s="187" t="s">
        <v>116</v>
      </c>
      <c r="L1471" s="195"/>
      <c r="M1471" s="195"/>
      <c r="N1471" s="195"/>
      <c r="O1471" s="199"/>
      <c r="P1471" s="188" t="s">
        <v>1122</v>
      </c>
      <c r="Q1471" s="174">
        <f>IF(ISNUMBER(VLOOKUP(A1471,NotghiID!A:A,1,FALSE)),1,0)</f>
        <v>0</v>
      </c>
    </row>
    <row r="1472" spans="1:17" ht="14.25" hidden="1"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1025</v>
      </c>
      <c r="K1472" s="187" t="s">
        <v>116</v>
      </c>
      <c r="L1472" s="195"/>
      <c r="M1472" s="195"/>
      <c r="N1472" s="195"/>
      <c r="O1472" s="199"/>
      <c r="P1472" s="188" t="s">
        <v>1122</v>
      </c>
      <c r="Q1472" s="174">
        <f>IF(ISNUMBER(VLOOKUP(A1472,NotghiID!A:A,1,FALSE)),1,0)</f>
        <v>0</v>
      </c>
    </row>
    <row r="1473" spans="1:17" ht="14.25" hidden="1"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1025</v>
      </c>
      <c r="K1473" s="187" t="s">
        <v>116</v>
      </c>
      <c r="L1473" s="195"/>
      <c r="M1473" s="195"/>
      <c r="N1473" s="195"/>
      <c r="O1473" s="199"/>
      <c r="P1473" s="188" t="s">
        <v>1122</v>
      </c>
      <c r="Q1473" s="174">
        <f>IF(ISNUMBER(VLOOKUP(A1473,NotghiID!A:A,1,FALSE)),1,0)</f>
        <v>0</v>
      </c>
    </row>
    <row r="1474" spans="1:17" ht="14.25" hidden="1"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1025</v>
      </c>
      <c r="K1474" s="187" t="s">
        <v>116</v>
      </c>
      <c r="L1474" s="195"/>
      <c r="M1474" s="195"/>
      <c r="N1474" s="195"/>
      <c r="O1474" s="199"/>
      <c r="P1474" s="188" t="s">
        <v>1122</v>
      </c>
      <c r="Q1474" s="174">
        <f>IF(ISNUMBER(VLOOKUP(A1474,NotghiID!A:A,1,FALSE)),1,0)</f>
        <v>0</v>
      </c>
    </row>
    <row r="1475" spans="1:17" ht="14.25" hidden="1"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1025</v>
      </c>
      <c r="K1475" s="187" t="s">
        <v>116</v>
      </c>
      <c r="L1475" s="195"/>
      <c r="M1475" s="195"/>
      <c r="N1475" s="195"/>
      <c r="O1475" s="199"/>
      <c r="P1475" s="188" t="s">
        <v>1122</v>
      </c>
      <c r="Q1475" s="174">
        <f>IF(ISNUMBER(VLOOKUP(A1475,NotghiID!A:A,1,FALSE)),1,0)</f>
        <v>0</v>
      </c>
    </row>
    <row r="1476" spans="1:17" ht="14.25" hidden="1"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1025</v>
      </c>
      <c r="K1476" s="187" t="s">
        <v>116</v>
      </c>
      <c r="L1476" s="195"/>
      <c r="M1476" s="195"/>
      <c r="N1476" s="195"/>
      <c r="O1476" s="199"/>
      <c r="P1476" s="188" t="s">
        <v>1122</v>
      </c>
      <c r="Q1476" s="174">
        <f>IF(ISNUMBER(VLOOKUP(A1476,NotghiID!A:A,1,FALSE)),1,0)</f>
        <v>0</v>
      </c>
    </row>
    <row r="1477" spans="1:17" ht="14.25" hidden="1"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1025</v>
      </c>
      <c r="K1477" s="187" t="s">
        <v>116</v>
      </c>
      <c r="L1477" s="195"/>
      <c r="M1477" s="195"/>
      <c r="N1477" s="195"/>
      <c r="O1477" s="199"/>
      <c r="P1477" s="188" t="s">
        <v>1122</v>
      </c>
      <c r="Q1477" s="174">
        <f>IF(ISNUMBER(VLOOKUP(A1477,NotghiID!A:A,1,FALSE)),1,0)</f>
        <v>0</v>
      </c>
    </row>
    <row r="1478" spans="1:17" ht="14.25" hidden="1"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1025</v>
      </c>
      <c r="K1478" s="187" t="s">
        <v>116</v>
      </c>
      <c r="L1478" s="195"/>
      <c r="M1478" s="195"/>
      <c r="N1478" s="195"/>
      <c r="O1478" s="199"/>
      <c r="P1478" s="188" t="s">
        <v>1122</v>
      </c>
      <c r="Q1478" s="174">
        <f>IF(ISNUMBER(VLOOKUP(A1478,NotghiID!A:A,1,FALSE)),1,0)</f>
        <v>0</v>
      </c>
    </row>
    <row r="1479" spans="1:17" ht="14.25" hidden="1"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1025</v>
      </c>
      <c r="K1479" s="187" t="s">
        <v>116</v>
      </c>
      <c r="L1479" s="195"/>
      <c r="M1479" s="195"/>
      <c r="N1479" s="195"/>
      <c r="O1479" s="199"/>
      <c r="P1479" s="188" t="s">
        <v>1122</v>
      </c>
      <c r="Q1479" s="174">
        <f>IF(ISNUMBER(VLOOKUP(A1479,NotghiID!A:A,1,FALSE)),1,0)</f>
        <v>0</v>
      </c>
    </row>
    <row r="1480" spans="1:17" ht="14.25" hidden="1"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1025</v>
      </c>
      <c r="K1480" s="187" t="s">
        <v>116</v>
      </c>
      <c r="L1480" s="195"/>
      <c r="M1480" s="195"/>
      <c r="N1480" s="195"/>
      <c r="O1480" s="199"/>
      <c r="P1480" s="188" t="s">
        <v>1122</v>
      </c>
      <c r="Q1480" s="174">
        <f>IF(ISNUMBER(VLOOKUP(A1480,NotghiID!A:A,1,FALSE)),1,0)</f>
        <v>0</v>
      </c>
    </row>
    <row r="1481" spans="1:17" ht="14.25" hidden="1"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1025</v>
      </c>
      <c r="K1481" s="187" t="s">
        <v>116</v>
      </c>
      <c r="L1481" s="195"/>
      <c r="M1481" s="195"/>
      <c r="N1481" s="195"/>
      <c r="O1481" s="199"/>
      <c r="P1481" s="188" t="s">
        <v>1122</v>
      </c>
      <c r="Q1481" s="174">
        <f>IF(ISNUMBER(VLOOKUP(A1481,NotghiID!A:A,1,FALSE)),1,0)</f>
        <v>0</v>
      </c>
    </row>
    <row r="1482" spans="1:17" ht="14.25" hidden="1"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1025</v>
      </c>
      <c r="K1482" s="187" t="s">
        <v>116</v>
      </c>
      <c r="L1482" s="195"/>
      <c r="M1482" s="195"/>
      <c r="N1482" s="195"/>
      <c r="O1482" s="199"/>
      <c r="P1482" s="188" t="s">
        <v>1122</v>
      </c>
      <c r="Q1482" s="174">
        <f>IF(ISNUMBER(VLOOKUP(A1482,NotghiID!A:A,1,FALSE)),1,0)</f>
        <v>0</v>
      </c>
    </row>
    <row r="1483" spans="1:17" ht="14.25" hidden="1"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1025</v>
      </c>
      <c r="K1483" s="187" t="s">
        <v>116</v>
      </c>
      <c r="L1483" s="195"/>
      <c r="M1483" s="195"/>
      <c r="N1483" s="195"/>
      <c r="O1483" s="199"/>
      <c r="P1483" s="188" t="s">
        <v>1122</v>
      </c>
      <c r="Q1483" s="174">
        <f>IF(ISNUMBER(VLOOKUP(A1483,NotghiID!A:A,1,FALSE)),1,0)</f>
        <v>0</v>
      </c>
    </row>
    <row r="1484" spans="1:17" ht="14.25" hidden="1"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1025</v>
      </c>
      <c r="K1484" s="187" t="s">
        <v>116</v>
      </c>
      <c r="L1484" s="195"/>
      <c r="M1484" s="195"/>
      <c r="N1484" s="195"/>
      <c r="O1484" s="199"/>
      <c r="P1484" s="188" t="s">
        <v>1122</v>
      </c>
      <c r="Q1484" s="174">
        <f>IF(ISNUMBER(VLOOKUP(A1484,NotghiID!A:A,1,FALSE)),1,0)</f>
        <v>0</v>
      </c>
    </row>
    <row r="1485" spans="1:17" ht="14.25" hidden="1"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1025</v>
      </c>
      <c r="K1485" s="187" t="s">
        <v>116</v>
      </c>
      <c r="L1485" s="195"/>
      <c r="M1485" s="195"/>
      <c r="N1485" s="195"/>
      <c r="O1485" s="199"/>
      <c r="P1485" s="188" t="s">
        <v>1122</v>
      </c>
      <c r="Q1485" s="174">
        <f>IF(ISNUMBER(VLOOKUP(A1485,NotghiID!A:A,1,FALSE)),1,0)</f>
        <v>0</v>
      </c>
    </row>
    <row r="1486" spans="1:17" ht="14.25" hidden="1"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1025</v>
      </c>
      <c r="K1486" s="187" t="s">
        <v>116</v>
      </c>
      <c r="L1486" s="195"/>
      <c r="M1486" s="195"/>
      <c r="N1486" s="195"/>
      <c r="O1486" s="199"/>
      <c r="P1486" s="188" t="s">
        <v>1122</v>
      </c>
      <c r="Q1486" s="174">
        <f>IF(ISNUMBER(VLOOKUP(A1486,NotghiID!A:A,1,FALSE)),1,0)</f>
        <v>0</v>
      </c>
    </row>
    <row r="1487" spans="1:17" ht="14.25" hidden="1"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1025</v>
      </c>
      <c r="K1487" s="187" t="s">
        <v>116</v>
      </c>
      <c r="L1487" s="195"/>
      <c r="M1487" s="195"/>
      <c r="N1487" s="195"/>
      <c r="O1487" s="199"/>
      <c r="P1487" s="188" t="s">
        <v>1122</v>
      </c>
      <c r="Q1487" s="174">
        <f>IF(ISNUMBER(VLOOKUP(A1487,NotghiID!A:A,1,FALSE)),1,0)</f>
        <v>0</v>
      </c>
    </row>
    <row r="1488" spans="1:17" ht="14.25" hidden="1"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1025</v>
      </c>
      <c r="K1488" s="187" t="s">
        <v>116</v>
      </c>
      <c r="L1488" s="195"/>
      <c r="M1488" s="195"/>
      <c r="N1488" s="195"/>
      <c r="O1488" s="199"/>
      <c r="P1488" s="188" t="s">
        <v>1122</v>
      </c>
      <c r="Q1488" s="174">
        <f>IF(ISNUMBER(VLOOKUP(A1488,NotghiID!A:A,1,FALSE)),1,0)</f>
        <v>0</v>
      </c>
    </row>
    <row r="1489" spans="1:17" ht="14.25" hidden="1"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1025</v>
      </c>
      <c r="K1489" s="187" t="s">
        <v>116</v>
      </c>
      <c r="L1489" s="195"/>
      <c r="M1489" s="195"/>
      <c r="N1489" s="195"/>
      <c r="O1489" s="199"/>
      <c r="P1489" s="188" t="s">
        <v>1122</v>
      </c>
      <c r="Q1489" s="174">
        <f>IF(ISNUMBER(VLOOKUP(A1489,NotghiID!A:A,1,FALSE)),1,0)</f>
        <v>0</v>
      </c>
    </row>
    <row r="1490" spans="1:17" ht="14.25" hidden="1"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1025</v>
      </c>
      <c r="K1490" s="187" t="s">
        <v>116</v>
      </c>
      <c r="L1490" s="195"/>
      <c r="M1490" s="195"/>
      <c r="N1490" s="195"/>
      <c r="O1490" s="199"/>
      <c r="P1490" s="188" t="s">
        <v>1122</v>
      </c>
      <c r="Q1490" s="174">
        <f>IF(ISNUMBER(VLOOKUP(A1490,NotghiID!A:A,1,FALSE)),1,0)</f>
        <v>0</v>
      </c>
    </row>
    <row r="1491" spans="1:17" ht="14.25" hidden="1"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1025</v>
      </c>
      <c r="K1491" s="187" t="s">
        <v>116</v>
      </c>
      <c r="L1491" s="195"/>
      <c r="M1491" s="195"/>
      <c r="N1491" s="195"/>
      <c r="O1491" s="199"/>
      <c r="P1491" s="188" t="s">
        <v>1122</v>
      </c>
      <c r="Q1491" s="174">
        <f>IF(ISNUMBER(VLOOKUP(A1491,NotghiID!A:A,1,FALSE)),1,0)</f>
        <v>0</v>
      </c>
    </row>
    <row r="1492" spans="1:17" ht="14.25" hidden="1"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1025</v>
      </c>
      <c r="K1492" s="187" t="s">
        <v>116</v>
      </c>
      <c r="L1492" s="195"/>
      <c r="M1492" s="195"/>
      <c r="N1492" s="195"/>
      <c r="O1492" s="199"/>
      <c r="P1492" s="188" t="s">
        <v>1122</v>
      </c>
      <c r="Q1492" s="174">
        <f>IF(ISNUMBER(VLOOKUP(A1492,NotghiID!A:A,1,FALSE)),1,0)</f>
        <v>0</v>
      </c>
    </row>
    <row r="1493" spans="1:17" ht="14.25" hidden="1"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1025</v>
      </c>
      <c r="K1493" s="187" t="s">
        <v>116</v>
      </c>
      <c r="L1493" s="195"/>
      <c r="M1493" s="195"/>
      <c r="N1493" s="195"/>
      <c r="O1493" s="199"/>
      <c r="P1493" s="188" t="s">
        <v>1122</v>
      </c>
      <c r="Q1493" s="174">
        <f>IF(ISNUMBER(VLOOKUP(A1493,NotghiID!A:A,1,FALSE)),1,0)</f>
        <v>0</v>
      </c>
    </row>
    <row r="1494" spans="1:17" ht="14.25" hidden="1"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1025</v>
      </c>
      <c r="K1494" s="187" t="s">
        <v>116</v>
      </c>
      <c r="L1494" s="195"/>
      <c r="M1494" s="195"/>
      <c r="N1494" s="195"/>
      <c r="O1494" s="199"/>
      <c r="P1494" s="188" t="s">
        <v>1122</v>
      </c>
      <c r="Q1494" s="174">
        <f>IF(ISNUMBER(VLOOKUP(A1494,NotghiID!A:A,1,FALSE)),1,0)</f>
        <v>0</v>
      </c>
    </row>
    <row r="1495" spans="1:17" ht="14.25" hidden="1"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1025</v>
      </c>
      <c r="K1495" s="187" t="s">
        <v>116</v>
      </c>
      <c r="L1495" s="195"/>
      <c r="M1495" s="195"/>
      <c r="N1495" s="195"/>
      <c r="O1495" s="199"/>
      <c r="P1495" s="188" t="s">
        <v>1122</v>
      </c>
      <c r="Q1495" s="174">
        <f>IF(ISNUMBER(VLOOKUP(A1495,NotghiID!A:A,1,FALSE)),1,0)</f>
        <v>0</v>
      </c>
    </row>
    <row r="1496" spans="1:17" ht="14.25" hidden="1"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1025</v>
      </c>
      <c r="K1496" s="187" t="s">
        <v>116</v>
      </c>
      <c r="L1496" s="195"/>
      <c r="M1496" s="195"/>
      <c r="N1496" s="195"/>
      <c r="O1496" s="199"/>
      <c r="P1496" s="188" t="s">
        <v>1122</v>
      </c>
      <c r="Q1496" s="174">
        <f>IF(ISNUMBER(VLOOKUP(A1496,NotghiID!A:A,1,FALSE)),1,0)</f>
        <v>0</v>
      </c>
    </row>
    <row r="1497" spans="1:17" ht="14.25" hidden="1"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1025</v>
      </c>
      <c r="K1497" s="187" t="s">
        <v>116</v>
      </c>
      <c r="L1497" s="195"/>
      <c r="M1497" s="195"/>
      <c r="N1497" s="195"/>
      <c r="O1497" s="199"/>
      <c r="P1497" s="188" t="s">
        <v>1122</v>
      </c>
      <c r="Q1497" s="174">
        <f>IF(ISNUMBER(VLOOKUP(A1497,NotghiID!A:A,1,FALSE)),1,0)</f>
        <v>0</v>
      </c>
    </row>
    <row r="1498" spans="1:17" ht="14.25" hidden="1"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1025</v>
      </c>
      <c r="K1498" s="187" t="s">
        <v>116</v>
      </c>
      <c r="L1498" s="195"/>
      <c r="M1498" s="195"/>
      <c r="N1498" s="195"/>
      <c r="O1498" s="199"/>
      <c r="P1498" s="188" t="s">
        <v>1122</v>
      </c>
      <c r="Q1498" s="174">
        <f>IF(ISNUMBER(VLOOKUP(A1498,NotghiID!A:A,1,FALSE)),1,0)</f>
        <v>0</v>
      </c>
    </row>
    <row r="1499" spans="1:17" ht="14.25" hidden="1"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1025</v>
      </c>
      <c r="K1499" s="187" t="s">
        <v>116</v>
      </c>
      <c r="L1499" s="195"/>
      <c r="M1499" s="195"/>
      <c r="N1499" s="195"/>
      <c r="O1499" s="199"/>
      <c r="P1499" s="188" t="s">
        <v>1122</v>
      </c>
      <c r="Q1499" s="174">
        <f>IF(ISNUMBER(VLOOKUP(A1499,NotghiID!A:A,1,FALSE)),1,0)</f>
        <v>0</v>
      </c>
    </row>
    <row r="1500" spans="1:17" ht="14.25" hidden="1"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1025</v>
      </c>
      <c r="K1500" s="187" t="s">
        <v>116</v>
      </c>
      <c r="L1500" s="195"/>
      <c r="M1500" s="195"/>
      <c r="N1500" s="195"/>
      <c r="O1500" s="199"/>
      <c r="P1500" s="188" t="s">
        <v>1122</v>
      </c>
      <c r="Q1500" s="174">
        <f>IF(ISNUMBER(VLOOKUP(A1500,NotghiID!A:A,1,FALSE)),1,0)</f>
        <v>0</v>
      </c>
    </row>
    <row r="1501" spans="1:17" ht="14.25" hidden="1"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1025</v>
      </c>
      <c r="K1501" s="187" t="s">
        <v>116</v>
      </c>
      <c r="L1501" s="195"/>
      <c r="M1501" s="195"/>
      <c r="N1501" s="195"/>
      <c r="O1501" s="199"/>
      <c r="P1501" s="188" t="s">
        <v>1122</v>
      </c>
      <c r="Q1501" s="174">
        <f>IF(ISNUMBER(VLOOKUP(A1501,NotghiID!A:A,1,FALSE)),1,0)</f>
        <v>0</v>
      </c>
    </row>
    <row r="1502" spans="1:17" ht="14.25" hidden="1"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1025</v>
      </c>
      <c r="K1502" s="187" t="s">
        <v>116</v>
      </c>
      <c r="L1502" s="195"/>
      <c r="M1502" s="195"/>
      <c r="N1502" s="195"/>
      <c r="O1502" s="199"/>
      <c r="P1502" s="188" t="s">
        <v>1122</v>
      </c>
      <c r="Q1502" s="174">
        <f>IF(ISNUMBER(VLOOKUP(A1502,NotghiID!A:A,1,FALSE)),1,0)</f>
        <v>0</v>
      </c>
    </row>
    <row r="1503" spans="1:17" ht="14.25" hidden="1"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1025</v>
      </c>
      <c r="K1503" s="187" t="s">
        <v>116</v>
      </c>
      <c r="L1503" s="195"/>
      <c r="M1503" s="195"/>
      <c r="N1503" s="195"/>
      <c r="O1503" s="199"/>
      <c r="P1503" s="188" t="s">
        <v>1122</v>
      </c>
      <c r="Q1503" s="174">
        <f>IF(ISNUMBER(VLOOKUP(A1503,NotghiID!A:A,1,FALSE)),1,0)</f>
        <v>0</v>
      </c>
    </row>
    <row r="1504" spans="1:17" ht="14.25" hidden="1"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1025</v>
      </c>
      <c r="K1504" s="187" t="s">
        <v>116</v>
      </c>
      <c r="L1504" s="195"/>
      <c r="M1504" s="195"/>
      <c r="N1504" s="195"/>
      <c r="O1504" s="199"/>
      <c r="P1504" s="188" t="s">
        <v>1122</v>
      </c>
      <c r="Q1504" s="174">
        <f>IF(ISNUMBER(VLOOKUP(A1504,NotghiID!A:A,1,FALSE)),1,0)</f>
        <v>0</v>
      </c>
    </row>
    <row r="1505" spans="1:17" ht="14.25" hidden="1"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1025</v>
      </c>
      <c r="K1505" s="187" t="s">
        <v>116</v>
      </c>
      <c r="L1505" s="195"/>
      <c r="M1505" s="195"/>
      <c r="N1505" s="195"/>
      <c r="O1505" s="199"/>
      <c r="P1505" s="188" t="s">
        <v>1122</v>
      </c>
      <c r="Q1505" s="174">
        <f>IF(ISNUMBER(VLOOKUP(A1505,NotghiID!A:A,1,FALSE)),1,0)</f>
        <v>0</v>
      </c>
    </row>
    <row r="1506" spans="1:17" ht="14.25" hidden="1"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1025</v>
      </c>
      <c r="K1506" s="187" t="s">
        <v>116</v>
      </c>
      <c r="L1506" s="195"/>
      <c r="M1506" s="195"/>
      <c r="N1506" s="195"/>
      <c r="O1506" s="199"/>
      <c r="P1506" s="188" t="s">
        <v>1122</v>
      </c>
      <c r="Q1506" s="174">
        <f>IF(ISNUMBER(VLOOKUP(A1506,NotghiID!A:A,1,FALSE)),1,0)</f>
        <v>0</v>
      </c>
    </row>
    <row r="1507" spans="1:17" ht="14.25" hidden="1"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1025</v>
      </c>
      <c r="K1507" s="187" t="s">
        <v>116</v>
      </c>
      <c r="L1507" s="195"/>
      <c r="M1507" s="195"/>
      <c r="N1507" s="195"/>
      <c r="O1507" s="199"/>
      <c r="P1507" s="188" t="s">
        <v>1122</v>
      </c>
      <c r="Q1507" s="174">
        <f>IF(ISNUMBER(VLOOKUP(A1507,NotghiID!A:A,1,FALSE)),1,0)</f>
        <v>0</v>
      </c>
    </row>
    <row r="1508" spans="1:17" ht="14.25" hidden="1"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1025</v>
      </c>
      <c r="K1508" s="187" t="s">
        <v>116</v>
      </c>
      <c r="L1508" s="195"/>
      <c r="M1508" s="195"/>
      <c r="N1508" s="195"/>
      <c r="O1508" s="199"/>
      <c r="P1508" s="188" t="s">
        <v>1122</v>
      </c>
      <c r="Q1508" s="174">
        <f>IF(ISNUMBER(VLOOKUP(A1508,NotghiID!A:A,1,FALSE)),1,0)</f>
        <v>0</v>
      </c>
    </row>
    <row r="1509" spans="1:17" ht="14.25" hidden="1"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1025</v>
      </c>
      <c r="K1509" s="187" t="s">
        <v>116</v>
      </c>
      <c r="L1509" s="195"/>
      <c r="M1509" s="195"/>
      <c r="N1509" s="195"/>
      <c r="O1509" s="199"/>
      <c r="P1509" s="188" t="s">
        <v>1122</v>
      </c>
      <c r="Q1509" s="174">
        <f>IF(ISNUMBER(VLOOKUP(A1509,NotghiID!A:A,1,FALSE)),1,0)</f>
        <v>0</v>
      </c>
    </row>
    <row r="1510" spans="1:17" ht="14.25" hidden="1"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1025</v>
      </c>
      <c r="K1510" s="187" t="s">
        <v>116</v>
      </c>
      <c r="L1510" s="195"/>
      <c r="M1510" s="195"/>
      <c r="N1510" s="195"/>
      <c r="O1510" s="199"/>
      <c r="P1510" s="188" t="s">
        <v>1122</v>
      </c>
      <c r="Q1510" s="174">
        <f>IF(ISNUMBER(VLOOKUP(A1510,NotghiID!A:A,1,FALSE)),1,0)</f>
        <v>0</v>
      </c>
    </row>
    <row r="1511" spans="1:17" ht="14.25" hidden="1"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1025</v>
      </c>
      <c r="K1511" s="187" t="s">
        <v>116</v>
      </c>
      <c r="L1511" s="195"/>
      <c r="M1511" s="195"/>
      <c r="N1511" s="195"/>
      <c r="O1511" s="199"/>
      <c r="P1511" s="188" t="s">
        <v>1122</v>
      </c>
      <c r="Q1511" s="174">
        <f>IF(ISNUMBER(VLOOKUP(A1511,NotghiID!A:A,1,FALSE)),1,0)</f>
        <v>0</v>
      </c>
    </row>
    <row r="1512" spans="1:17" ht="14.25" hidden="1"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1025</v>
      </c>
      <c r="K1512" s="187" t="s">
        <v>116</v>
      </c>
      <c r="L1512" s="195"/>
      <c r="M1512" s="195"/>
      <c r="N1512" s="195"/>
      <c r="O1512" s="199"/>
      <c r="P1512" s="188" t="s">
        <v>1122</v>
      </c>
      <c r="Q1512" s="174">
        <f>IF(ISNUMBER(VLOOKUP(A1512,NotghiID!A:A,1,FALSE)),1,0)</f>
        <v>0</v>
      </c>
    </row>
    <row r="1513" spans="1:17" ht="14.25" hidden="1"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1025</v>
      </c>
      <c r="K1513" s="187" t="s">
        <v>116</v>
      </c>
      <c r="L1513" s="195"/>
      <c r="M1513" s="195"/>
      <c r="N1513" s="195"/>
      <c r="O1513" s="199"/>
      <c r="P1513" s="188" t="s">
        <v>1122</v>
      </c>
      <c r="Q1513" s="174">
        <f>IF(ISNUMBER(VLOOKUP(A1513,NotghiID!A:A,1,FALSE)),1,0)</f>
        <v>0</v>
      </c>
    </row>
    <row r="1514" spans="1:17" ht="14.25" hidden="1"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1025</v>
      </c>
      <c r="K1514" s="187" t="s">
        <v>116</v>
      </c>
      <c r="L1514" s="195"/>
      <c r="M1514" s="195"/>
      <c r="N1514" s="195"/>
      <c r="O1514" s="199"/>
      <c r="P1514" s="188" t="s">
        <v>1122</v>
      </c>
      <c r="Q1514" s="174">
        <f>IF(ISNUMBER(VLOOKUP(A1514,NotghiID!A:A,1,FALSE)),1,0)</f>
        <v>0</v>
      </c>
    </row>
    <row r="1515" spans="1:17" ht="14.25" hidden="1"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1025</v>
      </c>
      <c r="K1515" s="187" t="s">
        <v>116</v>
      </c>
      <c r="L1515" s="195"/>
      <c r="M1515" s="195"/>
      <c r="N1515" s="195"/>
      <c r="O1515" s="199"/>
      <c r="P1515" s="188" t="s">
        <v>1122</v>
      </c>
      <c r="Q1515" s="174">
        <f>IF(ISNUMBER(VLOOKUP(A1515,NotghiID!A:A,1,FALSE)),1,0)</f>
        <v>0</v>
      </c>
    </row>
    <row r="1516" spans="1:17" ht="14.25" hidden="1"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1025</v>
      </c>
      <c r="K1516" s="187" t="s">
        <v>116</v>
      </c>
      <c r="L1516" s="195"/>
      <c r="M1516" s="195"/>
      <c r="N1516" s="195"/>
      <c r="O1516" s="199"/>
      <c r="P1516" s="188" t="s">
        <v>1122</v>
      </c>
      <c r="Q1516" s="174">
        <f>IF(ISNUMBER(VLOOKUP(A1516,NotghiID!A:A,1,FALSE)),1,0)</f>
        <v>0</v>
      </c>
    </row>
    <row r="1517" spans="1:17" ht="14.25" hidden="1"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1025</v>
      </c>
      <c r="K1517" s="187" t="s">
        <v>116</v>
      </c>
      <c r="L1517" s="195"/>
      <c r="M1517" s="195"/>
      <c r="N1517" s="195"/>
      <c r="O1517" s="199"/>
      <c r="P1517" s="188" t="s">
        <v>1122</v>
      </c>
      <c r="Q1517" s="174">
        <f>IF(ISNUMBER(VLOOKUP(A1517,NotghiID!A:A,1,FALSE)),1,0)</f>
        <v>0</v>
      </c>
    </row>
    <row r="1518" spans="1:17" ht="14.25" hidden="1"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1025</v>
      </c>
      <c r="K1518" s="187" t="s">
        <v>116</v>
      </c>
      <c r="L1518" s="195"/>
      <c r="M1518" s="195"/>
      <c r="N1518" s="195"/>
      <c r="O1518" s="199"/>
      <c r="P1518" s="188" t="s">
        <v>1122</v>
      </c>
      <c r="Q1518" s="174">
        <f>IF(ISNUMBER(VLOOKUP(A1518,NotghiID!A:A,1,FALSE)),1,0)</f>
        <v>0</v>
      </c>
    </row>
    <row r="1519" spans="1:17" ht="14.25" hidden="1"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1025</v>
      </c>
      <c r="K1519" s="187" t="s">
        <v>116</v>
      </c>
      <c r="L1519" s="195"/>
      <c r="M1519" s="195"/>
      <c r="N1519" s="195"/>
      <c r="O1519" s="199"/>
      <c r="P1519" s="188" t="s">
        <v>1122</v>
      </c>
      <c r="Q1519" s="174">
        <f>IF(ISNUMBER(VLOOKUP(A1519,NotghiID!A:A,1,FALSE)),1,0)</f>
        <v>0</v>
      </c>
    </row>
    <row r="1520" spans="1:17" ht="14.25" hidden="1"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1025</v>
      </c>
      <c r="K1520" s="187" t="s">
        <v>116</v>
      </c>
      <c r="L1520" s="195"/>
      <c r="M1520" s="195"/>
      <c r="N1520" s="195"/>
      <c r="O1520" s="199"/>
      <c r="P1520" s="188" t="s">
        <v>1122</v>
      </c>
      <c r="Q1520" s="174">
        <f>IF(ISNUMBER(VLOOKUP(A1520,NotghiID!A:A,1,FALSE)),1,0)</f>
        <v>0</v>
      </c>
    </row>
    <row r="1521" spans="1:17" ht="14.25" hidden="1"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1025</v>
      </c>
      <c r="K1521" s="187" t="s">
        <v>116</v>
      </c>
      <c r="L1521" s="195"/>
      <c r="M1521" s="195"/>
      <c r="N1521" s="195"/>
      <c r="O1521" s="199"/>
      <c r="P1521" s="188" t="s">
        <v>1122</v>
      </c>
      <c r="Q1521" s="174">
        <f>IF(ISNUMBER(VLOOKUP(A1521,NotghiID!A:A,1,FALSE)),1,0)</f>
        <v>0</v>
      </c>
    </row>
    <row r="1522" spans="1:17" ht="14.25" hidden="1"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1025</v>
      </c>
      <c r="K1522" s="187" t="s">
        <v>116</v>
      </c>
      <c r="L1522" s="195"/>
      <c r="M1522" s="195"/>
      <c r="N1522" s="195"/>
      <c r="O1522" s="199"/>
      <c r="P1522" s="188" t="s">
        <v>1122</v>
      </c>
      <c r="Q1522" s="174">
        <f>IF(ISNUMBER(VLOOKUP(A1522,NotghiID!A:A,1,FALSE)),1,0)</f>
        <v>0</v>
      </c>
    </row>
    <row r="1523" spans="1:17" ht="14.25" hidden="1"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1025</v>
      </c>
      <c r="K1523" s="187" t="s">
        <v>116</v>
      </c>
      <c r="L1523" s="195"/>
      <c r="M1523" s="195"/>
      <c r="N1523" s="195"/>
      <c r="O1523" s="199"/>
      <c r="P1523" s="188" t="s">
        <v>1122</v>
      </c>
      <c r="Q1523" s="174">
        <f>IF(ISNUMBER(VLOOKUP(A1523,NotghiID!A:A,1,FALSE)),1,0)</f>
        <v>0</v>
      </c>
    </row>
    <row r="1524" spans="1:17" ht="14.25" hidden="1"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1025</v>
      </c>
      <c r="K1524" s="187" t="s">
        <v>116</v>
      </c>
      <c r="L1524" s="195"/>
      <c r="M1524" s="195"/>
      <c r="N1524" s="195"/>
      <c r="O1524" s="199"/>
      <c r="P1524" s="188" t="s">
        <v>1122</v>
      </c>
      <c r="Q1524" s="174">
        <f>IF(ISNUMBER(VLOOKUP(A1524,NotghiID!A:A,1,FALSE)),1,0)</f>
        <v>0</v>
      </c>
    </row>
    <row r="1525" spans="1:17" ht="14.25" hidden="1"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1025</v>
      </c>
      <c r="K1525" s="187" t="s">
        <v>116</v>
      </c>
      <c r="L1525" s="195"/>
      <c r="M1525" s="195"/>
      <c r="N1525" s="195"/>
      <c r="O1525" s="199"/>
      <c r="P1525" s="188" t="s">
        <v>1122</v>
      </c>
      <c r="Q1525" s="174">
        <f>IF(ISNUMBER(VLOOKUP(A1525,NotghiID!A:A,1,FALSE)),1,0)</f>
        <v>0</v>
      </c>
    </row>
    <row r="1526" spans="1:17" ht="14.25" hidden="1"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1025</v>
      </c>
      <c r="K1526" s="187" t="s">
        <v>116</v>
      </c>
      <c r="L1526" s="195"/>
      <c r="M1526" s="195"/>
      <c r="N1526" s="195"/>
      <c r="O1526" s="199"/>
      <c r="P1526" s="188" t="s">
        <v>1122</v>
      </c>
      <c r="Q1526" s="174">
        <f>IF(ISNUMBER(VLOOKUP(A1526,NotghiID!A:A,1,FALSE)),1,0)</f>
        <v>0</v>
      </c>
    </row>
    <row r="1527" spans="1:17" ht="14.25" hidden="1"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1025</v>
      </c>
      <c r="K1527" s="187" t="s">
        <v>116</v>
      </c>
      <c r="L1527" s="195"/>
      <c r="M1527" s="195"/>
      <c r="N1527" s="195"/>
      <c r="O1527" s="199"/>
      <c r="P1527" s="188" t="s">
        <v>1122</v>
      </c>
      <c r="Q1527" s="174">
        <f>IF(ISNUMBER(VLOOKUP(A1527,NotghiID!A:A,1,FALSE)),1,0)</f>
        <v>0</v>
      </c>
    </row>
    <row r="1528" spans="1:17" ht="14.25" hidden="1"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1025</v>
      </c>
      <c r="K1528" s="187" t="s">
        <v>116</v>
      </c>
      <c r="L1528" s="195"/>
      <c r="M1528" s="195"/>
      <c r="N1528" s="195"/>
      <c r="O1528" s="199"/>
      <c r="P1528" s="188" t="s">
        <v>1122</v>
      </c>
      <c r="Q1528" s="174">
        <f>IF(ISNUMBER(VLOOKUP(A1528,NotghiID!A:A,1,FALSE)),1,0)</f>
        <v>0</v>
      </c>
    </row>
    <row r="1529" spans="1:17" ht="14.25" hidden="1"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1025</v>
      </c>
      <c r="K1529" s="187" t="s">
        <v>116</v>
      </c>
      <c r="L1529" s="195"/>
      <c r="M1529" s="195"/>
      <c r="N1529" s="195"/>
      <c r="O1529" s="199"/>
      <c r="P1529" s="188" t="s">
        <v>1122</v>
      </c>
      <c r="Q1529" s="174">
        <f>IF(ISNUMBER(VLOOKUP(A1529,NotghiID!A:A,1,FALSE)),1,0)</f>
        <v>0</v>
      </c>
    </row>
    <row r="1530" spans="1:17" ht="14.25" hidden="1"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1025</v>
      </c>
      <c r="K1530" s="187" t="s">
        <v>116</v>
      </c>
      <c r="L1530" s="195"/>
      <c r="M1530" s="195"/>
      <c r="N1530" s="195"/>
      <c r="O1530" s="199"/>
      <c r="P1530" s="188" t="s">
        <v>1122</v>
      </c>
      <c r="Q1530" s="174">
        <f>IF(ISNUMBER(VLOOKUP(A1530,NotghiID!A:A,1,FALSE)),1,0)</f>
        <v>0</v>
      </c>
    </row>
    <row r="1531" spans="1:17" ht="14.25" hidden="1"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1025</v>
      </c>
      <c r="K1531" s="187" t="s">
        <v>116</v>
      </c>
      <c r="L1531" s="195"/>
      <c r="M1531" s="195"/>
      <c r="N1531" s="195"/>
      <c r="O1531" s="199"/>
      <c r="P1531" s="188" t="s">
        <v>1122</v>
      </c>
      <c r="Q1531" s="174">
        <f>IF(ISNUMBER(VLOOKUP(A1531,NotghiID!A:A,1,FALSE)),1,0)</f>
        <v>0</v>
      </c>
    </row>
    <row r="1532" spans="1:17" ht="14.25" hidden="1"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1025</v>
      </c>
      <c r="K1532" s="187" t="s">
        <v>116</v>
      </c>
      <c r="L1532" s="195"/>
      <c r="M1532" s="195"/>
      <c r="N1532" s="195"/>
      <c r="O1532" s="199"/>
      <c r="P1532" s="188" t="s">
        <v>1121</v>
      </c>
      <c r="Q1532" s="174">
        <f>IF(ISNUMBER(VLOOKUP(A1532,NotghiID!A:A,1,FALSE)),1,0)</f>
        <v>0</v>
      </c>
    </row>
    <row r="1533" spans="1:17" ht="14.25" hidden="1"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1025</v>
      </c>
      <c r="K1533" s="187" t="s">
        <v>116</v>
      </c>
      <c r="L1533" s="195"/>
      <c r="M1533" s="195"/>
      <c r="N1533" s="195"/>
      <c r="O1533" s="199"/>
      <c r="P1533" s="188" t="s">
        <v>1121</v>
      </c>
      <c r="Q1533" s="174">
        <f>IF(ISNUMBER(VLOOKUP(A1533,NotghiID!A:A,1,FALSE)),1,0)</f>
        <v>0</v>
      </c>
    </row>
    <row r="1534" spans="1:17" ht="14.25" hidden="1"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1025</v>
      </c>
      <c r="K1534" s="187" t="s">
        <v>116</v>
      </c>
      <c r="L1534" s="195"/>
      <c r="M1534" s="195"/>
      <c r="N1534" s="195"/>
      <c r="O1534" s="199"/>
      <c r="P1534" s="188" t="s">
        <v>1121</v>
      </c>
      <c r="Q1534" s="174">
        <f>IF(ISNUMBER(VLOOKUP(A1534,NotghiID!A:A,1,FALSE)),1,0)</f>
        <v>0</v>
      </c>
    </row>
    <row r="1535" spans="1:17" ht="14.25" hidden="1"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1025</v>
      </c>
      <c r="K1535" s="187" t="s">
        <v>116</v>
      </c>
      <c r="L1535" s="195"/>
      <c r="M1535" s="195"/>
      <c r="N1535" s="195"/>
      <c r="O1535" s="199"/>
      <c r="P1535" s="188" t="s">
        <v>1121</v>
      </c>
      <c r="Q1535" s="174">
        <f>IF(ISNUMBER(VLOOKUP(A1535,NotghiID!A:A,1,FALSE)),1,0)</f>
        <v>0</v>
      </c>
    </row>
    <row r="1536" spans="1:17" ht="14.25" hidden="1"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1025</v>
      </c>
      <c r="K1536" s="187" t="s">
        <v>116</v>
      </c>
      <c r="L1536" s="195"/>
      <c r="M1536" s="195"/>
      <c r="N1536" s="195"/>
      <c r="O1536" s="199"/>
      <c r="P1536" s="188" t="s">
        <v>1121</v>
      </c>
      <c r="Q1536" s="174">
        <f>IF(ISNUMBER(VLOOKUP(A1536,NotghiID!A:A,1,FALSE)),1,0)</f>
        <v>0</v>
      </c>
    </row>
    <row r="1537" spans="1:17" ht="14.25" hidden="1"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1025</v>
      </c>
      <c r="K1537" s="187" t="s">
        <v>116</v>
      </c>
      <c r="L1537" s="195"/>
      <c r="M1537" s="195"/>
      <c r="N1537" s="195"/>
      <c r="O1537" s="199"/>
      <c r="P1537" s="188" t="s">
        <v>1121</v>
      </c>
      <c r="Q1537" s="174">
        <f>IF(ISNUMBER(VLOOKUP(A1537,NotghiID!A:A,1,FALSE)),1,0)</f>
        <v>0</v>
      </c>
    </row>
    <row r="1538" spans="1:17" ht="14.25" hidden="1"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1025</v>
      </c>
      <c r="K1538" s="187" t="s">
        <v>116</v>
      </c>
      <c r="L1538" s="195"/>
      <c r="M1538" s="195"/>
      <c r="N1538" s="195"/>
      <c r="O1538" s="199"/>
      <c r="P1538" s="188" t="s">
        <v>1121</v>
      </c>
      <c r="Q1538" s="174">
        <f>IF(ISNUMBER(VLOOKUP(A1538,NotghiID!A:A,1,FALSE)),1,0)</f>
        <v>0</v>
      </c>
    </row>
    <row r="1539" spans="1:17" ht="14.25" hidden="1"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1025</v>
      </c>
      <c r="K1539" s="187" t="s">
        <v>116</v>
      </c>
      <c r="L1539" s="195"/>
      <c r="M1539" s="195"/>
      <c r="N1539" s="195"/>
      <c r="O1539" s="199"/>
      <c r="P1539" s="188" t="s">
        <v>1121</v>
      </c>
      <c r="Q1539" s="174">
        <f>IF(ISNUMBER(VLOOKUP(A1539,NotghiID!A:A,1,FALSE)),1,0)</f>
        <v>0</v>
      </c>
    </row>
    <row r="1540" spans="1:17" ht="14.25" hidden="1"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1025</v>
      </c>
      <c r="K1540" s="187" t="s">
        <v>116</v>
      </c>
      <c r="L1540" s="195"/>
      <c r="M1540" s="195"/>
      <c r="N1540" s="195"/>
      <c r="O1540" s="199"/>
      <c r="P1540" s="188" t="s">
        <v>1121</v>
      </c>
      <c r="Q1540" s="174">
        <f>IF(ISNUMBER(VLOOKUP(A1540,NotghiID!A:A,1,FALSE)),1,0)</f>
        <v>0</v>
      </c>
    </row>
    <row r="1541" spans="1:17" ht="14.25" hidden="1"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1025</v>
      </c>
      <c r="K1541" s="187" t="s">
        <v>116</v>
      </c>
      <c r="L1541" s="195"/>
      <c r="M1541" s="195"/>
      <c r="N1541" s="195"/>
      <c r="O1541" s="199"/>
      <c r="P1541" s="188" t="s">
        <v>1121</v>
      </c>
      <c r="Q1541" s="174">
        <f>IF(ISNUMBER(VLOOKUP(A1541,NotghiID!A:A,1,FALSE)),1,0)</f>
        <v>0</v>
      </c>
    </row>
    <row r="1542" spans="1:17" ht="14.25" hidden="1"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1025</v>
      </c>
      <c r="K1542" s="187" t="s">
        <v>116</v>
      </c>
      <c r="L1542" s="195"/>
      <c r="M1542" s="195"/>
      <c r="N1542" s="195"/>
      <c r="O1542" s="199"/>
      <c r="P1542" s="188" t="s">
        <v>1121</v>
      </c>
      <c r="Q1542" s="174">
        <f>IF(ISNUMBER(VLOOKUP(A1542,NotghiID!A:A,1,FALSE)),1,0)</f>
        <v>0</v>
      </c>
    </row>
    <row r="1543" spans="1:17" ht="14.25" hidden="1"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1025</v>
      </c>
      <c r="K1543" s="187" t="s">
        <v>116</v>
      </c>
      <c r="L1543" s="195"/>
      <c r="M1543" s="195"/>
      <c r="N1543" s="195"/>
      <c r="O1543" s="199"/>
      <c r="P1543" s="188" t="s">
        <v>1121</v>
      </c>
      <c r="Q1543" s="174">
        <f>IF(ISNUMBER(VLOOKUP(A1543,NotghiID!A:A,1,FALSE)),1,0)</f>
        <v>0</v>
      </c>
    </row>
    <row r="1544" spans="1:17" ht="14.25" hidden="1"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1025</v>
      </c>
      <c r="K1544" s="187" t="s">
        <v>116</v>
      </c>
      <c r="L1544" s="195"/>
      <c r="M1544" s="195"/>
      <c r="N1544" s="195"/>
      <c r="O1544" s="199"/>
      <c r="P1544" s="188" t="s">
        <v>1121</v>
      </c>
      <c r="Q1544" s="174">
        <f>IF(ISNUMBER(VLOOKUP(A1544,NotghiID!A:A,1,FALSE)),1,0)</f>
        <v>0</v>
      </c>
    </row>
    <row r="1545" spans="1:17" ht="14.25" hidden="1"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1025</v>
      </c>
      <c r="K1545" s="187" t="s">
        <v>116</v>
      </c>
      <c r="L1545" s="195"/>
      <c r="M1545" s="195"/>
      <c r="N1545" s="195"/>
      <c r="O1545" s="199"/>
      <c r="P1545" s="188" t="s">
        <v>1121</v>
      </c>
      <c r="Q1545" s="174">
        <f>IF(ISNUMBER(VLOOKUP(A1545,NotghiID!A:A,1,FALSE)),1,0)</f>
        <v>0</v>
      </c>
    </row>
    <row r="1546" spans="1:17" ht="14.25" hidden="1"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1025</v>
      </c>
      <c r="K1546" s="187" t="s">
        <v>116</v>
      </c>
      <c r="L1546" s="195"/>
      <c r="M1546" s="195"/>
      <c r="N1546" s="195"/>
      <c r="O1546" s="199"/>
      <c r="P1546" s="188" t="s">
        <v>1121</v>
      </c>
      <c r="Q1546" s="174">
        <f>IF(ISNUMBER(VLOOKUP(A1546,NotghiID!A:A,1,FALSE)),1,0)</f>
        <v>0</v>
      </c>
    </row>
    <row r="1547" spans="1:17" ht="14.25" hidden="1"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1025</v>
      </c>
      <c r="K1547" s="187" t="s">
        <v>116</v>
      </c>
      <c r="L1547" s="195"/>
      <c r="M1547" s="195"/>
      <c r="N1547" s="195"/>
      <c r="O1547" s="199"/>
      <c r="P1547" s="188" t="s">
        <v>1121</v>
      </c>
      <c r="Q1547" s="174">
        <f>IF(ISNUMBER(VLOOKUP(A1547,NotghiID!A:A,1,FALSE)),1,0)</f>
        <v>0</v>
      </c>
    </row>
    <row r="1548" spans="1:17" ht="14.25" hidden="1"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1025</v>
      </c>
      <c r="K1548" s="187" t="s">
        <v>116</v>
      </c>
      <c r="L1548" s="195"/>
      <c r="M1548" s="195"/>
      <c r="N1548" s="195"/>
      <c r="O1548" s="199"/>
      <c r="P1548" s="188" t="s">
        <v>1121</v>
      </c>
      <c r="Q1548" s="174">
        <f>IF(ISNUMBER(VLOOKUP(A1548,NotghiID!A:A,1,FALSE)),1,0)</f>
        <v>0</v>
      </c>
    </row>
    <row r="1549" spans="1:17" ht="14.25" hidden="1"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1025</v>
      </c>
      <c r="K1549" s="187" t="s">
        <v>116</v>
      </c>
      <c r="L1549" s="195"/>
      <c r="M1549" s="195"/>
      <c r="N1549" s="195"/>
      <c r="O1549" s="199"/>
      <c r="P1549" s="188" t="s">
        <v>1121</v>
      </c>
      <c r="Q1549" s="174">
        <f>IF(ISNUMBER(VLOOKUP(A1549,NotghiID!A:A,1,FALSE)),1,0)</f>
        <v>0</v>
      </c>
    </row>
    <row r="1550" spans="1:17" ht="14.25" hidden="1"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1025</v>
      </c>
      <c r="K1550" s="187" t="s">
        <v>116</v>
      </c>
      <c r="L1550" s="195"/>
      <c r="M1550" s="195"/>
      <c r="N1550" s="195"/>
      <c r="O1550" s="199"/>
      <c r="P1550" s="188" t="s">
        <v>1121</v>
      </c>
      <c r="Q1550" s="174">
        <f>IF(ISNUMBER(VLOOKUP(A1550,NotghiID!A:A,1,FALSE)),1,0)</f>
        <v>0</v>
      </c>
    </row>
    <row r="1551" spans="1:17" ht="14.25" hidden="1"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1025</v>
      </c>
      <c r="K1551" s="187" t="s">
        <v>116</v>
      </c>
      <c r="L1551" s="195"/>
      <c r="M1551" s="195"/>
      <c r="N1551" s="195"/>
      <c r="O1551" s="199"/>
      <c r="P1551" s="188" t="s">
        <v>1121</v>
      </c>
      <c r="Q1551" s="174">
        <f>IF(ISNUMBER(VLOOKUP(A1551,NotghiID!A:A,1,FALSE)),1,0)</f>
        <v>0</v>
      </c>
    </row>
    <row r="1552" spans="1:17" ht="14.25" hidden="1"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1025</v>
      </c>
      <c r="K1552" s="187" t="s">
        <v>116</v>
      </c>
      <c r="L1552" s="195"/>
      <c r="M1552" s="195"/>
      <c r="N1552" s="195"/>
      <c r="O1552" s="199"/>
      <c r="P1552" s="188" t="s">
        <v>1121</v>
      </c>
      <c r="Q1552" s="174">
        <f>IF(ISNUMBER(VLOOKUP(A1552,NotghiID!A:A,1,FALSE)),1,0)</f>
        <v>0</v>
      </c>
    </row>
    <row r="1553" spans="1:17" ht="14.25" hidden="1"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1025</v>
      </c>
      <c r="K1553" s="187" t="s">
        <v>116</v>
      </c>
      <c r="L1553" s="195"/>
      <c r="M1553" s="195"/>
      <c r="N1553" s="195"/>
      <c r="O1553" s="199"/>
      <c r="P1553" s="188" t="s">
        <v>1121</v>
      </c>
      <c r="Q1553" s="174">
        <f>IF(ISNUMBER(VLOOKUP(A1553,NotghiID!A:A,1,FALSE)),1,0)</f>
        <v>0</v>
      </c>
    </row>
    <row r="1554" spans="1:17" ht="14.25" hidden="1"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1025</v>
      </c>
      <c r="K1554" s="187" t="s">
        <v>116</v>
      </c>
      <c r="L1554" s="195"/>
      <c r="M1554" s="195"/>
      <c r="N1554" s="195"/>
      <c r="O1554" s="199"/>
      <c r="P1554" s="188" t="s">
        <v>1121</v>
      </c>
      <c r="Q1554" s="174">
        <f>IF(ISNUMBER(VLOOKUP(A1554,NotghiID!A:A,1,FALSE)),1,0)</f>
        <v>0</v>
      </c>
    </row>
    <row r="1555" spans="1:17" ht="14.25" hidden="1"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1025</v>
      </c>
      <c r="K1555" s="187" t="s">
        <v>116</v>
      </c>
      <c r="L1555" s="195"/>
      <c r="M1555" s="195"/>
      <c r="N1555" s="195"/>
      <c r="O1555" s="199"/>
      <c r="P1555" s="188" t="s">
        <v>1121</v>
      </c>
      <c r="Q1555" s="174">
        <f>IF(ISNUMBER(VLOOKUP(A1555,NotghiID!A:A,1,FALSE)),1,0)</f>
        <v>0</v>
      </c>
    </row>
    <row r="1556" spans="1:17" ht="14.25" hidden="1"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1025</v>
      </c>
      <c r="K1556" s="187" t="s">
        <v>116</v>
      </c>
      <c r="L1556" s="195"/>
      <c r="M1556" s="195"/>
      <c r="N1556" s="195"/>
      <c r="O1556" s="199"/>
      <c r="P1556" s="188" t="s">
        <v>1121</v>
      </c>
      <c r="Q1556" s="174">
        <f>IF(ISNUMBER(VLOOKUP(A1556,NotghiID!A:A,1,FALSE)),1,0)</f>
        <v>0</v>
      </c>
    </row>
    <row r="1557" spans="1:17" ht="14.25" hidden="1"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1025</v>
      </c>
      <c r="K1557" s="187" t="s">
        <v>116</v>
      </c>
      <c r="L1557" s="195"/>
      <c r="M1557" s="195"/>
      <c r="N1557" s="195"/>
      <c r="O1557" s="199"/>
      <c r="P1557" s="188" t="s">
        <v>1121</v>
      </c>
      <c r="Q1557" s="174">
        <f>IF(ISNUMBER(VLOOKUP(A1557,NotghiID!A:A,1,FALSE)),1,0)</f>
        <v>0</v>
      </c>
    </row>
    <row r="1558" spans="1:17" ht="14.25" hidden="1"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1025</v>
      </c>
      <c r="K1558" s="187" t="s">
        <v>116</v>
      </c>
      <c r="L1558" s="195"/>
      <c r="M1558" s="195"/>
      <c r="N1558" s="195"/>
      <c r="O1558" s="199"/>
      <c r="P1558" s="188" t="s">
        <v>1121</v>
      </c>
      <c r="Q1558" s="174">
        <f>IF(ISNUMBER(VLOOKUP(A1558,NotghiID!A:A,1,FALSE)),1,0)</f>
        <v>0</v>
      </c>
    </row>
    <row r="1559" spans="1:17" ht="14.25" hidden="1"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1025</v>
      </c>
      <c r="K1559" s="187" t="s">
        <v>116</v>
      </c>
      <c r="L1559" s="195"/>
      <c r="M1559" s="195"/>
      <c r="N1559" s="195"/>
      <c r="O1559" s="199"/>
      <c r="P1559" s="188" t="s">
        <v>1121</v>
      </c>
      <c r="Q1559" s="174">
        <f>IF(ISNUMBER(VLOOKUP(A1559,NotghiID!A:A,1,FALSE)),1,0)</f>
        <v>0</v>
      </c>
    </row>
    <row r="1560" spans="1:17" ht="14.25" hidden="1"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1025</v>
      </c>
      <c r="K1560" s="187" t="s">
        <v>116</v>
      </c>
      <c r="L1560" s="195"/>
      <c r="M1560" s="195"/>
      <c r="N1560" s="195"/>
      <c r="O1560" s="199"/>
      <c r="P1560" s="188" t="s">
        <v>1121</v>
      </c>
      <c r="Q1560" s="174">
        <f>IF(ISNUMBER(VLOOKUP(A1560,NotghiID!A:A,1,FALSE)),1,0)</f>
        <v>0</v>
      </c>
    </row>
    <row r="1561" spans="1:17" ht="14.25" hidden="1"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1025</v>
      </c>
      <c r="K1561" s="187" t="s">
        <v>116</v>
      </c>
      <c r="L1561" s="195"/>
      <c r="M1561" s="195"/>
      <c r="N1561" s="195"/>
      <c r="O1561" s="199"/>
      <c r="P1561" s="188" t="s">
        <v>1121</v>
      </c>
      <c r="Q1561" s="174">
        <f>IF(ISNUMBER(VLOOKUP(A1561,NotghiID!A:A,1,FALSE)),1,0)</f>
        <v>0</v>
      </c>
    </row>
    <row r="1562" spans="1:17" ht="14.25" hidden="1"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1025</v>
      </c>
      <c r="K1562" s="187" t="s">
        <v>116</v>
      </c>
      <c r="L1562" s="195"/>
      <c r="M1562" s="195"/>
      <c r="N1562" s="195"/>
      <c r="O1562" s="199"/>
      <c r="P1562" s="188" t="s">
        <v>1121</v>
      </c>
      <c r="Q1562" s="174">
        <f>IF(ISNUMBER(VLOOKUP(A1562,NotghiID!A:A,1,FALSE)),1,0)</f>
        <v>0</v>
      </c>
    </row>
    <row r="1563" spans="1:17" ht="14.25" hidden="1"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1025</v>
      </c>
      <c r="K1563" s="187" t="s">
        <v>116</v>
      </c>
      <c r="L1563" s="195"/>
      <c r="M1563" s="195"/>
      <c r="N1563" s="195"/>
      <c r="O1563" s="199"/>
      <c r="P1563" s="188" t="s">
        <v>1121</v>
      </c>
      <c r="Q1563" s="174">
        <f>IF(ISNUMBER(VLOOKUP(A1563,NotghiID!A:A,1,FALSE)),1,0)</f>
        <v>0</v>
      </c>
    </row>
    <row r="1564" spans="1:17" ht="14.25" hidden="1"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1025</v>
      </c>
      <c r="K1564" s="187" t="s">
        <v>116</v>
      </c>
      <c r="L1564" s="195"/>
      <c r="M1564" s="195"/>
      <c r="N1564" s="195"/>
      <c r="O1564" s="199"/>
      <c r="P1564" s="188" t="s">
        <v>1121</v>
      </c>
      <c r="Q1564" s="174">
        <f>IF(ISNUMBER(VLOOKUP(A1564,NotghiID!A:A,1,FALSE)),1,0)</f>
        <v>0</v>
      </c>
    </row>
    <row r="1565" spans="1:17" ht="14.25" hidden="1"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1025</v>
      </c>
      <c r="K1565" s="187" t="s">
        <v>116</v>
      </c>
      <c r="L1565" s="195"/>
      <c r="M1565" s="195"/>
      <c r="N1565" s="195"/>
      <c r="O1565" s="199"/>
      <c r="P1565" s="188" t="s">
        <v>1121</v>
      </c>
      <c r="Q1565" s="174">
        <f>IF(ISNUMBER(VLOOKUP(A1565,NotghiID!A:A,1,FALSE)),1,0)</f>
        <v>0</v>
      </c>
    </row>
    <row r="1566" spans="1:17" ht="14.25" hidden="1"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1025</v>
      </c>
      <c r="K1566" s="187" t="s">
        <v>116</v>
      </c>
      <c r="L1566" s="195"/>
      <c r="M1566" s="195"/>
      <c r="N1566" s="195"/>
      <c r="O1566" s="199"/>
      <c r="P1566" s="188" t="s">
        <v>1121</v>
      </c>
      <c r="Q1566" s="174">
        <f>IF(ISNUMBER(VLOOKUP(A1566,NotghiID!A:A,1,FALSE)),1,0)</f>
        <v>0</v>
      </c>
    </row>
    <row r="1567" spans="1:17" ht="14.25" hidden="1"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1025</v>
      </c>
      <c r="K1567" s="187" t="s">
        <v>116</v>
      </c>
      <c r="L1567" s="195"/>
      <c r="M1567" s="195"/>
      <c r="N1567" s="195"/>
      <c r="O1567" s="199"/>
      <c r="P1567" s="188" t="s">
        <v>1121</v>
      </c>
      <c r="Q1567" s="174">
        <f>IF(ISNUMBER(VLOOKUP(A1567,NotghiID!A:A,1,FALSE)),1,0)</f>
        <v>0</v>
      </c>
    </row>
    <row r="1568" spans="1:17" ht="14.25" hidden="1"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1025</v>
      </c>
      <c r="K1568" s="187" t="s">
        <v>116</v>
      </c>
      <c r="L1568" s="195"/>
      <c r="M1568" s="195"/>
      <c r="N1568" s="195"/>
      <c r="O1568" s="199"/>
      <c r="P1568" s="188" t="s">
        <v>1121</v>
      </c>
      <c r="Q1568" s="174">
        <f>IF(ISNUMBER(VLOOKUP(A1568,NotghiID!A:A,1,FALSE)),1,0)</f>
        <v>0</v>
      </c>
    </row>
    <row r="1569" spans="1:17" ht="14.25" hidden="1"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1025</v>
      </c>
      <c r="K1569" s="187" t="s">
        <v>116</v>
      </c>
      <c r="L1569" s="195"/>
      <c r="M1569" s="195"/>
      <c r="N1569" s="195"/>
      <c r="O1569" s="199"/>
      <c r="P1569" s="188" t="s">
        <v>1121</v>
      </c>
      <c r="Q1569" s="174">
        <f>IF(ISNUMBER(VLOOKUP(A1569,NotghiID!A:A,1,FALSE)),1,0)</f>
        <v>0</v>
      </c>
    </row>
    <row r="1570" spans="1:17" ht="14.25" hidden="1"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1025</v>
      </c>
      <c r="K1570" s="187" t="s">
        <v>116</v>
      </c>
      <c r="L1570" s="195"/>
      <c r="M1570" s="195"/>
      <c r="N1570" s="195"/>
      <c r="O1570" s="199"/>
      <c r="P1570" s="188" t="s">
        <v>1121</v>
      </c>
      <c r="Q1570" s="174">
        <f>IF(ISNUMBER(VLOOKUP(A1570,NotghiID!A:A,1,FALSE)),1,0)</f>
        <v>0</v>
      </c>
    </row>
    <row r="1571" spans="1:17" ht="14.25" hidden="1"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1025</v>
      </c>
      <c r="K1571" s="187" t="s">
        <v>116</v>
      </c>
      <c r="L1571" s="195"/>
      <c r="M1571" s="195"/>
      <c r="N1571" s="195"/>
      <c r="O1571" s="199"/>
      <c r="P1571" s="188" t="s">
        <v>1121</v>
      </c>
      <c r="Q1571" s="174">
        <f>IF(ISNUMBER(VLOOKUP(A1571,NotghiID!A:A,1,FALSE)),1,0)</f>
        <v>0</v>
      </c>
    </row>
    <row r="1572" spans="1:17" ht="14.25" hidden="1"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1025</v>
      </c>
      <c r="K1572" s="187" t="s">
        <v>116</v>
      </c>
      <c r="L1572" s="195"/>
      <c r="M1572" s="195"/>
      <c r="N1572" s="195"/>
      <c r="O1572" s="199"/>
      <c r="P1572" s="188" t="s">
        <v>1121</v>
      </c>
      <c r="Q1572" s="174">
        <f>IF(ISNUMBER(VLOOKUP(A1572,NotghiID!A:A,1,FALSE)),1,0)</f>
        <v>0</v>
      </c>
    </row>
    <row r="1573" spans="1:17" ht="14.25" hidden="1"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1025</v>
      </c>
      <c r="K1573" s="187" t="s">
        <v>116</v>
      </c>
      <c r="L1573" s="195"/>
      <c r="M1573" s="195"/>
      <c r="N1573" s="195"/>
      <c r="O1573" s="199"/>
      <c r="P1573" s="188" t="s">
        <v>1121</v>
      </c>
      <c r="Q1573" s="174">
        <f>IF(ISNUMBER(VLOOKUP(A1573,NotghiID!A:A,1,FALSE)),1,0)</f>
        <v>0</v>
      </c>
    </row>
    <row r="1574" spans="1:17" ht="14.25" hidden="1"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1025</v>
      </c>
      <c r="K1574" s="187" t="s">
        <v>116</v>
      </c>
      <c r="L1574" s="195"/>
      <c r="M1574" s="195"/>
      <c r="N1574" s="195"/>
      <c r="O1574" s="199"/>
      <c r="P1574" s="188" t="s">
        <v>1121</v>
      </c>
      <c r="Q1574" s="174">
        <f>IF(ISNUMBER(VLOOKUP(A1574,NotghiID!A:A,1,FALSE)),1,0)</f>
        <v>0</v>
      </c>
    </row>
    <row r="1575" spans="1:17" ht="14.25" hidden="1"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1025</v>
      </c>
      <c r="K1575" s="187" t="s">
        <v>116</v>
      </c>
      <c r="L1575" s="195"/>
      <c r="M1575" s="195"/>
      <c r="N1575" s="195"/>
      <c r="O1575" s="199"/>
      <c r="P1575" s="188" t="s">
        <v>1121</v>
      </c>
      <c r="Q1575" s="174">
        <f>IF(ISNUMBER(VLOOKUP(A1575,NotghiID!A:A,1,FALSE)),1,0)</f>
        <v>0</v>
      </c>
    </row>
    <row r="1576" spans="1:17" ht="14.25" hidden="1"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1025</v>
      </c>
      <c r="K1576" s="187" t="s">
        <v>116</v>
      </c>
      <c r="L1576" s="195"/>
      <c r="M1576" s="195"/>
      <c r="N1576" s="195"/>
      <c r="O1576" s="199"/>
      <c r="P1576" s="188" t="s">
        <v>1121</v>
      </c>
      <c r="Q1576" s="174">
        <f>IF(ISNUMBER(VLOOKUP(A1576,NotghiID!A:A,1,FALSE)),1,0)</f>
        <v>0</v>
      </c>
    </row>
    <row r="1577" spans="1:17" ht="14.25" hidden="1"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1025</v>
      </c>
      <c r="K1577" s="187" t="s">
        <v>116</v>
      </c>
      <c r="L1577" s="195"/>
      <c r="M1577" s="195"/>
      <c r="N1577" s="195"/>
      <c r="O1577" s="199"/>
      <c r="P1577" s="188" t="s">
        <v>1121</v>
      </c>
      <c r="Q1577" s="174">
        <f>IF(ISNUMBER(VLOOKUP(A1577,NotghiID!A:A,1,FALSE)),1,0)</f>
        <v>0</v>
      </c>
    </row>
    <row r="1578" spans="1:17" ht="14.25" hidden="1"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1025</v>
      </c>
      <c r="K1578" s="187" t="s">
        <v>116</v>
      </c>
      <c r="L1578" s="195"/>
      <c r="M1578" s="195"/>
      <c r="N1578" s="195"/>
      <c r="O1578" s="199"/>
      <c r="P1578" s="188" t="s">
        <v>1121</v>
      </c>
      <c r="Q1578" s="174">
        <f>IF(ISNUMBER(VLOOKUP(A1578,NotghiID!A:A,1,FALSE)),1,0)</f>
        <v>0</v>
      </c>
    </row>
    <row r="1579" spans="1:17" ht="14.25" hidden="1"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1025</v>
      </c>
      <c r="K1579" s="187" t="s">
        <v>116</v>
      </c>
      <c r="L1579" s="195"/>
      <c r="M1579" s="195"/>
      <c r="N1579" s="195"/>
      <c r="O1579" s="199"/>
      <c r="P1579" s="188" t="s">
        <v>1121</v>
      </c>
      <c r="Q1579" s="174">
        <f>IF(ISNUMBER(VLOOKUP(A1579,NotghiID!A:A,1,FALSE)),1,0)</f>
        <v>0</v>
      </c>
    </row>
    <row r="1580" spans="1:17" ht="14.25" hidden="1"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1025</v>
      </c>
      <c r="K1580" s="187" t="s">
        <v>116</v>
      </c>
      <c r="L1580" s="195"/>
      <c r="M1580" s="195"/>
      <c r="N1580" s="195"/>
      <c r="O1580" s="199"/>
      <c r="P1580" s="188" t="s">
        <v>1121</v>
      </c>
      <c r="Q1580" s="174">
        <f>IF(ISNUMBER(VLOOKUP(A1580,NotghiID!A:A,1,FALSE)),1,0)</f>
        <v>0</v>
      </c>
    </row>
    <row r="1581" spans="1:17" ht="14.25" hidden="1"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1025</v>
      </c>
      <c r="K1581" s="187" t="s">
        <v>116</v>
      </c>
      <c r="L1581" s="195"/>
      <c r="M1581" s="195"/>
      <c r="N1581" s="195"/>
      <c r="O1581" s="199"/>
      <c r="P1581" s="188" t="s">
        <v>1121</v>
      </c>
      <c r="Q1581" s="174">
        <f>IF(ISNUMBER(VLOOKUP(A1581,NotghiID!A:A,1,FALSE)),1,0)</f>
        <v>0</v>
      </c>
    </row>
    <row r="1582" spans="1:17" ht="14.25" hidden="1"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1025</v>
      </c>
      <c r="K1582" s="187" t="s">
        <v>116</v>
      </c>
      <c r="L1582" s="195"/>
      <c r="M1582" s="195"/>
      <c r="N1582" s="195"/>
      <c r="O1582" s="199"/>
      <c r="P1582" s="188" t="s">
        <v>1121</v>
      </c>
      <c r="Q1582" s="174">
        <f>IF(ISNUMBER(VLOOKUP(A1582,NotghiID!A:A,1,FALSE)),1,0)</f>
        <v>0</v>
      </c>
    </row>
    <row r="1583" spans="1:17" ht="14.25" hidden="1"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1025</v>
      </c>
      <c r="K1583" s="187" t="s">
        <v>116</v>
      </c>
      <c r="L1583" s="195"/>
      <c r="M1583" s="195"/>
      <c r="N1583" s="195"/>
      <c r="O1583" s="199"/>
      <c r="P1583" s="188" t="s">
        <v>1121</v>
      </c>
      <c r="Q1583" s="174">
        <f>IF(ISNUMBER(VLOOKUP(A1583,NotghiID!A:A,1,FALSE)),1,0)</f>
        <v>0</v>
      </c>
    </row>
    <row r="1584" spans="1:17" ht="14.25" hidden="1"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1025</v>
      </c>
      <c r="K1584" s="187" t="s">
        <v>116</v>
      </c>
      <c r="L1584" s="195"/>
      <c r="M1584" s="195"/>
      <c r="N1584" s="195"/>
      <c r="O1584" s="199"/>
      <c r="P1584" s="188" t="s">
        <v>1121</v>
      </c>
      <c r="Q1584" s="174">
        <f>IF(ISNUMBER(VLOOKUP(A1584,NotghiID!A:A,1,FALSE)),1,0)</f>
        <v>0</v>
      </c>
    </row>
    <row r="1585" spans="1:17" ht="14.25" hidden="1"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1025</v>
      </c>
      <c r="K1585" s="187" t="s">
        <v>116</v>
      </c>
      <c r="L1585" s="195"/>
      <c r="M1585" s="195"/>
      <c r="N1585" s="195"/>
      <c r="O1585" s="199"/>
      <c r="P1585" s="188" t="s">
        <v>1121</v>
      </c>
      <c r="Q1585" s="174">
        <f>IF(ISNUMBER(VLOOKUP(A1585,NotghiID!A:A,1,FALSE)),1,0)</f>
        <v>0</v>
      </c>
    </row>
    <row r="1586" spans="1:17" ht="14.25" hidden="1"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1025</v>
      </c>
      <c r="K1586" s="187" t="s">
        <v>116</v>
      </c>
      <c r="L1586" s="195"/>
      <c r="M1586" s="195"/>
      <c r="N1586" s="195"/>
      <c r="O1586" s="199"/>
      <c r="P1586" s="188" t="s">
        <v>1121</v>
      </c>
      <c r="Q1586" s="174">
        <f>IF(ISNUMBER(VLOOKUP(A1586,NotghiID!A:A,1,FALSE)),1,0)</f>
        <v>0</v>
      </c>
    </row>
    <row r="1587" spans="1:17" ht="14.25" hidden="1"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1025</v>
      </c>
      <c r="K1587" s="187" t="s">
        <v>116</v>
      </c>
      <c r="L1587" s="195"/>
      <c r="M1587" s="195"/>
      <c r="N1587" s="195"/>
      <c r="O1587" s="199"/>
      <c r="P1587" s="188" t="s">
        <v>1121</v>
      </c>
      <c r="Q1587" s="174">
        <f>IF(ISNUMBER(VLOOKUP(A1587,NotghiID!A:A,1,FALSE)),1,0)</f>
        <v>0</v>
      </c>
    </row>
    <row r="1588" spans="1:17" ht="14.25" hidden="1"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1025</v>
      </c>
      <c r="K1588" s="187" t="s">
        <v>116</v>
      </c>
      <c r="L1588" s="195"/>
      <c r="M1588" s="195"/>
      <c r="N1588" s="195"/>
      <c r="O1588" s="199"/>
      <c r="P1588" s="188" t="s">
        <v>1121</v>
      </c>
      <c r="Q1588" s="174">
        <f>IF(ISNUMBER(VLOOKUP(A1588,NotghiID!A:A,1,FALSE)),1,0)</f>
        <v>0</v>
      </c>
    </row>
    <row r="1589" spans="1:17" ht="14.25" hidden="1"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1025</v>
      </c>
      <c r="K1589" s="187" t="s">
        <v>116</v>
      </c>
      <c r="L1589" s="195"/>
      <c r="M1589" s="195"/>
      <c r="N1589" s="195"/>
      <c r="O1589" s="199"/>
      <c r="P1589" s="188" t="s">
        <v>1121</v>
      </c>
      <c r="Q1589" s="174">
        <f>IF(ISNUMBER(VLOOKUP(A1589,NotghiID!A:A,1,FALSE)),1,0)</f>
        <v>0</v>
      </c>
    </row>
    <row r="1590" spans="1:17" ht="14.25" hidden="1"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1025</v>
      </c>
      <c r="K1590" s="187" t="s">
        <v>116</v>
      </c>
      <c r="L1590" s="195"/>
      <c r="M1590" s="195"/>
      <c r="N1590" s="195"/>
      <c r="O1590" s="199"/>
      <c r="P1590" s="188" t="s">
        <v>1121</v>
      </c>
      <c r="Q1590" s="174">
        <f>IF(ISNUMBER(VLOOKUP(A1590,NotghiID!A:A,1,FALSE)),1,0)</f>
        <v>0</v>
      </c>
    </row>
    <row r="1591" spans="1:17" ht="14.25" hidden="1"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1025</v>
      </c>
      <c r="K1591" s="187" t="s">
        <v>116</v>
      </c>
      <c r="L1591" s="195"/>
      <c r="M1591" s="195"/>
      <c r="N1591" s="195"/>
      <c r="O1591" s="199"/>
      <c r="P1591" s="188" t="s">
        <v>1121</v>
      </c>
      <c r="Q1591" s="174">
        <f>IF(ISNUMBER(VLOOKUP(A1591,NotghiID!A:A,1,FALSE)),1,0)</f>
        <v>0</v>
      </c>
    </row>
    <row r="1592" spans="1:17" ht="14.25" hidden="1"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1025</v>
      </c>
      <c r="K1592" s="187" t="s">
        <v>116</v>
      </c>
      <c r="L1592" s="195"/>
      <c r="M1592" s="195"/>
      <c r="N1592" s="195"/>
      <c r="O1592" s="199"/>
      <c r="P1592" s="188" t="s">
        <v>1121</v>
      </c>
      <c r="Q1592" s="174">
        <f>IF(ISNUMBER(VLOOKUP(A1592,NotghiID!A:A,1,FALSE)),1,0)</f>
        <v>0</v>
      </c>
    </row>
    <row r="1593" spans="1:17" ht="14.25" hidden="1"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1025</v>
      </c>
      <c r="K1593" s="187" t="s">
        <v>116</v>
      </c>
      <c r="L1593" s="195"/>
      <c r="M1593" s="195"/>
      <c r="N1593" s="195"/>
      <c r="O1593" s="199"/>
      <c r="P1593" s="188" t="s">
        <v>1121</v>
      </c>
      <c r="Q1593" s="174">
        <f>IF(ISNUMBER(VLOOKUP(A1593,NotghiID!A:A,1,FALSE)),1,0)</f>
        <v>0</v>
      </c>
    </row>
    <row r="1594" spans="1:17" ht="14.25" hidden="1"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1025</v>
      </c>
      <c r="K1594" s="187" t="s">
        <v>116</v>
      </c>
      <c r="L1594" s="195"/>
      <c r="M1594" s="195"/>
      <c r="N1594" s="195"/>
      <c r="O1594" s="199"/>
      <c r="P1594" s="188" t="s">
        <v>1121</v>
      </c>
      <c r="Q1594" s="174">
        <f>IF(ISNUMBER(VLOOKUP(A1594,NotghiID!A:A,1,FALSE)),1,0)</f>
        <v>0</v>
      </c>
    </row>
    <row r="1595" spans="1:17" ht="14.25" hidden="1"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1025</v>
      </c>
      <c r="K1595" s="187" t="s">
        <v>116</v>
      </c>
      <c r="L1595" s="195"/>
      <c r="M1595" s="195"/>
      <c r="N1595" s="195"/>
      <c r="O1595" s="199"/>
      <c r="P1595" s="188" t="s">
        <v>1121</v>
      </c>
      <c r="Q1595" s="174">
        <f>IF(ISNUMBER(VLOOKUP(A1595,NotghiID!A:A,1,FALSE)),1,0)</f>
        <v>0</v>
      </c>
    </row>
    <row r="1596" spans="1:17" ht="14.25" hidden="1"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1025</v>
      </c>
      <c r="K1596" s="187" t="s">
        <v>116</v>
      </c>
      <c r="L1596" s="195"/>
      <c r="M1596" s="195"/>
      <c r="N1596" s="195"/>
      <c r="O1596" s="199"/>
      <c r="P1596" s="188" t="s">
        <v>1121</v>
      </c>
      <c r="Q1596" s="174">
        <f>IF(ISNUMBER(VLOOKUP(A1596,NotghiID!A:A,1,FALSE)),1,0)</f>
        <v>0</v>
      </c>
    </row>
    <row r="1597" spans="1:17" ht="14.25" hidden="1"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1025</v>
      </c>
      <c r="K1597" s="187" t="s">
        <v>116</v>
      </c>
      <c r="L1597" s="195"/>
      <c r="M1597" s="195"/>
      <c r="N1597" s="195"/>
      <c r="O1597" s="199"/>
      <c r="P1597" s="188" t="s">
        <v>1121</v>
      </c>
      <c r="Q1597" s="174">
        <f>IF(ISNUMBER(VLOOKUP(A1597,NotghiID!A:A,1,FALSE)),1,0)</f>
        <v>0</v>
      </c>
    </row>
    <row r="1598" spans="1:17" ht="14.25" hidden="1"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1025</v>
      </c>
      <c r="K1598" s="187" t="s">
        <v>116</v>
      </c>
      <c r="L1598" s="195"/>
      <c r="M1598" s="195"/>
      <c r="N1598" s="195"/>
      <c r="O1598" s="199"/>
      <c r="P1598" s="188" t="s">
        <v>1121</v>
      </c>
      <c r="Q1598" s="174">
        <f>IF(ISNUMBER(VLOOKUP(A1598,NotghiID!A:A,1,FALSE)),1,0)</f>
        <v>0</v>
      </c>
    </row>
    <row r="1599" spans="1:17" ht="14.25" hidden="1"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1025</v>
      </c>
      <c r="K1599" s="187" t="s">
        <v>116</v>
      </c>
      <c r="L1599" s="195"/>
      <c r="M1599" s="195"/>
      <c r="N1599" s="195"/>
      <c r="O1599" s="199"/>
      <c r="P1599" s="188" t="s">
        <v>1121</v>
      </c>
      <c r="Q1599" s="174">
        <f>IF(ISNUMBER(VLOOKUP(A1599,NotghiID!A:A,1,FALSE)),1,0)</f>
        <v>0</v>
      </c>
    </row>
    <row r="1600" spans="1:17" ht="14.25" hidden="1"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1025</v>
      </c>
      <c r="K1600" s="187" t="s">
        <v>116</v>
      </c>
      <c r="L1600" s="195"/>
      <c r="M1600" s="195"/>
      <c r="N1600" s="195"/>
      <c r="O1600" s="199"/>
      <c r="P1600" s="188" t="s">
        <v>1121</v>
      </c>
      <c r="Q1600" s="174">
        <f>IF(ISNUMBER(VLOOKUP(A1600,NotghiID!A:A,1,FALSE)),1,0)</f>
        <v>0</v>
      </c>
    </row>
    <row r="1601" spans="1:17" ht="14.25" hidden="1"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1025</v>
      </c>
      <c r="K1601" s="187" t="s">
        <v>116</v>
      </c>
      <c r="L1601" s="195"/>
      <c r="M1601" s="195"/>
      <c r="N1601" s="195"/>
      <c r="O1601" s="199"/>
      <c r="P1601" s="188" t="s">
        <v>1121</v>
      </c>
      <c r="Q1601" s="174">
        <f>IF(ISNUMBER(VLOOKUP(A1601,NotghiID!A:A,1,FALSE)),1,0)</f>
        <v>0</v>
      </c>
    </row>
    <row r="1602" spans="1:17" ht="14.25" hidden="1"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1025</v>
      </c>
      <c r="K1602" s="187" t="s">
        <v>116</v>
      </c>
      <c r="L1602" s="195"/>
      <c r="M1602" s="195"/>
      <c r="N1602" s="195"/>
      <c r="O1602" s="199"/>
      <c r="P1602" s="188" t="s">
        <v>1121</v>
      </c>
      <c r="Q1602" s="174">
        <f>IF(ISNUMBER(VLOOKUP(A1602,NotghiID!A:A,1,FALSE)),1,0)</f>
        <v>0</v>
      </c>
    </row>
    <row r="1603" spans="1:17" ht="14.25" hidden="1"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1025</v>
      </c>
      <c r="K1603" s="187" t="s">
        <v>116</v>
      </c>
      <c r="L1603" s="195"/>
      <c r="M1603" s="195"/>
      <c r="N1603" s="195"/>
      <c r="O1603" s="199"/>
      <c r="P1603" s="188" t="s">
        <v>1121</v>
      </c>
      <c r="Q1603" s="174">
        <f>IF(ISNUMBER(VLOOKUP(A1603,NotghiID!A:A,1,FALSE)),1,0)</f>
        <v>0</v>
      </c>
    </row>
    <row r="1604" spans="1:17" ht="14.25" hidden="1"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1025</v>
      </c>
      <c r="K1604" s="187" t="s">
        <v>116</v>
      </c>
      <c r="L1604" s="195"/>
      <c r="M1604" s="195"/>
      <c r="N1604" s="195"/>
      <c r="O1604" s="199"/>
      <c r="P1604" s="188" t="s">
        <v>1121</v>
      </c>
      <c r="Q1604" s="174">
        <f>IF(ISNUMBER(VLOOKUP(A1604,NotghiID!A:A,1,FALSE)),1,0)</f>
        <v>0</v>
      </c>
    </row>
    <row r="1605" spans="1:17" ht="14.25" hidden="1"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1025</v>
      </c>
      <c r="K1605" s="187" t="s">
        <v>116</v>
      </c>
      <c r="L1605" s="195"/>
      <c r="M1605" s="195"/>
      <c r="N1605" s="195"/>
      <c r="O1605" s="199"/>
      <c r="P1605" s="188" t="s">
        <v>1121</v>
      </c>
      <c r="Q1605" s="174">
        <f>IF(ISNUMBER(VLOOKUP(A1605,NotghiID!A:A,1,FALSE)),1,0)</f>
        <v>0</v>
      </c>
    </row>
    <row r="1606" spans="1:17" ht="14.25" hidden="1"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1025</v>
      </c>
      <c r="K1606" s="187" t="s">
        <v>116</v>
      </c>
      <c r="L1606" s="195"/>
      <c r="M1606" s="195"/>
      <c r="N1606" s="195"/>
      <c r="O1606" s="199"/>
      <c r="P1606" s="188" t="s">
        <v>1121</v>
      </c>
      <c r="Q1606" s="174">
        <f>IF(ISNUMBER(VLOOKUP(A1606,NotghiID!A:A,1,FALSE)),1,0)</f>
        <v>0</v>
      </c>
    </row>
    <row r="1607" spans="1:17" ht="14.25" hidden="1"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1025</v>
      </c>
      <c r="K1607" s="187" t="s">
        <v>116</v>
      </c>
      <c r="L1607" s="195"/>
      <c r="M1607" s="195"/>
      <c r="N1607" s="195"/>
      <c r="O1607" s="199"/>
      <c r="P1607" s="188" t="s">
        <v>1121</v>
      </c>
      <c r="Q1607" s="174">
        <f>IF(ISNUMBER(VLOOKUP(A1607,NotghiID!A:A,1,FALSE)),1,0)</f>
        <v>0</v>
      </c>
    </row>
    <row r="1608" spans="1:17" ht="14.25" hidden="1"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1025</v>
      </c>
      <c r="K1608" s="187" t="s">
        <v>116</v>
      </c>
      <c r="L1608" s="195"/>
      <c r="M1608" s="195"/>
      <c r="N1608" s="195"/>
      <c r="O1608" s="199"/>
      <c r="P1608" s="188" t="s">
        <v>1121</v>
      </c>
      <c r="Q1608" s="174">
        <f>IF(ISNUMBER(VLOOKUP(A1608,NotghiID!A:A,1,FALSE)),1,0)</f>
        <v>0</v>
      </c>
    </row>
    <row r="1609" spans="1:17" ht="14.25" hidden="1"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1025</v>
      </c>
      <c r="K1609" s="187" t="s">
        <v>116</v>
      </c>
      <c r="L1609" s="195"/>
      <c r="M1609" s="195"/>
      <c r="N1609" s="195"/>
      <c r="O1609" s="199"/>
      <c r="P1609" s="188" t="s">
        <v>1121</v>
      </c>
      <c r="Q1609" s="174">
        <f>IF(ISNUMBER(VLOOKUP(A1609,NotghiID!A:A,1,FALSE)),1,0)</f>
        <v>0</v>
      </c>
    </row>
    <row r="1610" spans="1:17" ht="14.25" hidden="1"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1025</v>
      </c>
      <c r="K1610" s="187" t="s">
        <v>116</v>
      </c>
      <c r="L1610" s="195"/>
      <c r="M1610" s="195"/>
      <c r="N1610" s="195"/>
      <c r="O1610" s="199"/>
      <c r="P1610" s="188" t="s">
        <v>1121</v>
      </c>
      <c r="Q1610" s="174">
        <f>IF(ISNUMBER(VLOOKUP(A1610,NotghiID!A:A,1,FALSE)),1,0)</f>
        <v>0</v>
      </c>
    </row>
    <row r="1611" spans="1:17" ht="14.25" hidden="1"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1025</v>
      </c>
      <c r="K1611" s="187" t="s">
        <v>116</v>
      </c>
      <c r="L1611" s="195"/>
      <c r="M1611" s="195"/>
      <c r="N1611" s="195"/>
      <c r="O1611" s="199"/>
      <c r="P1611" s="188" t="s">
        <v>1121</v>
      </c>
      <c r="Q1611" s="174">
        <f>IF(ISNUMBER(VLOOKUP(A1611,NotghiID!A:A,1,FALSE)),1,0)</f>
        <v>0</v>
      </c>
    </row>
    <row r="1612" spans="1:17" ht="14.25" hidden="1"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1025</v>
      </c>
      <c r="K1612" s="187" t="s">
        <v>116</v>
      </c>
      <c r="L1612" s="195"/>
      <c r="M1612" s="195"/>
      <c r="N1612" s="195"/>
      <c r="O1612" s="199"/>
      <c r="P1612" s="188" t="s">
        <v>1121</v>
      </c>
      <c r="Q1612" s="174">
        <f>IF(ISNUMBER(VLOOKUP(A1612,NotghiID!A:A,1,FALSE)),1,0)</f>
        <v>0</v>
      </c>
    </row>
    <row r="1613" spans="1:17" ht="14.25" hidden="1"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1025</v>
      </c>
      <c r="K1613" s="187" t="s">
        <v>116</v>
      </c>
      <c r="L1613" s="195"/>
      <c r="M1613" s="195"/>
      <c r="N1613" s="195"/>
      <c r="O1613" s="199"/>
      <c r="P1613" s="188" t="s">
        <v>1121</v>
      </c>
      <c r="Q1613" s="174">
        <f>IF(ISNUMBER(VLOOKUP(A1613,NotghiID!A:A,1,FALSE)),1,0)</f>
        <v>0</v>
      </c>
    </row>
    <row r="1614" spans="1:17" ht="14.25" hidden="1"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1025</v>
      </c>
      <c r="K1614" s="187" t="s">
        <v>116</v>
      </c>
      <c r="L1614" s="195"/>
      <c r="M1614" s="195"/>
      <c r="N1614" s="195"/>
      <c r="O1614" s="199"/>
      <c r="P1614" s="188" t="s">
        <v>1121</v>
      </c>
      <c r="Q1614" s="174">
        <f>IF(ISNUMBER(VLOOKUP(A1614,NotghiID!A:A,1,FALSE)),1,0)</f>
        <v>0</v>
      </c>
    </row>
    <row r="1615" spans="1:17" ht="14.25" hidden="1"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1025</v>
      </c>
      <c r="K1615" s="187" t="s">
        <v>116</v>
      </c>
      <c r="L1615" s="195"/>
      <c r="M1615" s="195"/>
      <c r="N1615" s="195"/>
      <c r="O1615" s="199"/>
      <c r="P1615" s="188" t="s">
        <v>1121</v>
      </c>
      <c r="Q1615" s="174">
        <f>IF(ISNUMBER(VLOOKUP(A1615,NotghiID!A:A,1,FALSE)),1,0)</f>
        <v>0</v>
      </c>
    </row>
    <row r="1616" spans="1:17" ht="14.25" hidden="1"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1025</v>
      </c>
      <c r="K1616" s="187" t="s">
        <v>116</v>
      </c>
      <c r="L1616" s="195"/>
      <c r="M1616" s="195"/>
      <c r="N1616" s="195"/>
      <c r="O1616" s="199"/>
      <c r="P1616" s="188" t="s">
        <v>1121</v>
      </c>
      <c r="Q1616" s="174">
        <f>IF(ISNUMBER(VLOOKUP(A1616,NotghiID!A:A,1,FALSE)),1,0)</f>
        <v>0</v>
      </c>
    </row>
    <row r="1617" spans="1:17" ht="14.25" hidden="1"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1025</v>
      </c>
      <c r="K1617" s="187" t="s">
        <v>116</v>
      </c>
      <c r="L1617" s="195"/>
      <c r="M1617" s="195"/>
      <c r="N1617" s="195"/>
      <c r="O1617" s="199"/>
      <c r="P1617" s="188" t="s">
        <v>1121</v>
      </c>
      <c r="Q1617" s="174">
        <f>IF(ISNUMBER(VLOOKUP(A1617,NotghiID!A:A,1,FALSE)),1,0)</f>
        <v>0</v>
      </c>
    </row>
    <row r="1618" spans="1:17" ht="14.25" hidden="1"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1025</v>
      </c>
      <c r="K1618" s="187" t="s">
        <v>116</v>
      </c>
      <c r="L1618" s="195"/>
      <c r="M1618" s="195"/>
      <c r="N1618" s="195"/>
      <c r="O1618" s="199"/>
      <c r="P1618" s="188" t="s">
        <v>1121</v>
      </c>
      <c r="Q1618" s="174">
        <f>IF(ISNUMBER(VLOOKUP(A1618,NotghiID!A:A,1,FALSE)),1,0)</f>
        <v>0</v>
      </c>
    </row>
    <row r="1619" spans="1:17" ht="14.25" hidden="1"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1025</v>
      </c>
      <c r="K1619" s="187" t="s">
        <v>116</v>
      </c>
      <c r="L1619" s="195"/>
      <c r="M1619" s="195"/>
      <c r="N1619" s="195"/>
      <c r="O1619" s="199"/>
      <c r="P1619" s="188" t="s">
        <v>1121</v>
      </c>
      <c r="Q1619" s="174">
        <f>IF(ISNUMBER(VLOOKUP(A1619,NotghiID!A:A,1,FALSE)),1,0)</f>
        <v>0</v>
      </c>
    </row>
    <row r="1620" spans="1:17" ht="14.25" hidden="1"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1025</v>
      </c>
      <c r="K1620" s="187" t="s">
        <v>116</v>
      </c>
      <c r="L1620" s="195"/>
      <c r="M1620" s="195"/>
      <c r="N1620" s="195"/>
      <c r="O1620" s="199"/>
      <c r="P1620" s="188" t="s">
        <v>1121</v>
      </c>
      <c r="Q1620" s="174">
        <f>IF(ISNUMBER(VLOOKUP(A1620,NotghiID!A:A,1,FALSE)),1,0)</f>
        <v>0</v>
      </c>
    </row>
    <row r="1621" spans="1:17" ht="14.25" hidden="1"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1025</v>
      </c>
      <c r="K1621" s="187" t="s">
        <v>116</v>
      </c>
      <c r="L1621" s="195"/>
      <c r="M1621" s="195"/>
      <c r="N1621" s="195"/>
      <c r="O1621" s="199"/>
      <c r="P1621" s="188" t="s">
        <v>1121</v>
      </c>
      <c r="Q1621" s="174">
        <f>IF(ISNUMBER(VLOOKUP(A1621,NotghiID!A:A,1,FALSE)),1,0)</f>
        <v>0</v>
      </c>
    </row>
    <row r="1622" spans="1:17" ht="14.25" hidden="1"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1025</v>
      </c>
      <c r="K1622" s="187" t="s">
        <v>116</v>
      </c>
      <c r="L1622" s="195"/>
      <c r="M1622" s="195"/>
      <c r="N1622" s="195"/>
      <c r="O1622" s="199"/>
      <c r="P1622" s="188" t="s">
        <v>1121</v>
      </c>
      <c r="Q1622" s="174">
        <f>IF(ISNUMBER(VLOOKUP(A1622,NotghiID!A:A,1,FALSE)),1,0)</f>
        <v>0</v>
      </c>
    </row>
    <row r="1623" spans="1:17" ht="14.25" hidden="1"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1025</v>
      </c>
      <c r="K1623" s="187" t="s">
        <v>116</v>
      </c>
      <c r="L1623" s="195"/>
      <c r="M1623" s="195"/>
      <c r="N1623" s="195"/>
      <c r="O1623" s="199"/>
      <c r="P1623" s="188" t="s">
        <v>1121</v>
      </c>
      <c r="Q1623" s="174">
        <f>IF(ISNUMBER(VLOOKUP(A1623,NotghiID!A:A,1,FALSE)),1,0)</f>
        <v>0</v>
      </c>
    </row>
    <row r="1624" spans="1:17" ht="14.25" hidden="1"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1025</v>
      </c>
      <c r="K1624" s="187" t="s">
        <v>116</v>
      </c>
      <c r="L1624" s="195"/>
      <c r="M1624" s="195"/>
      <c r="N1624" s="195"/>
      <c r="O1624" s="199"/>
      <c r="P1624" s="188" t="s">
        <v>1121</v>
      </c>
      <c r="Q1624" s="174">
        <f>IF(ISNUMBER(VLOOKUP(A1624,NotghiID!A:A,1,FALSE)),1,0)</f>
        <v>0</v>
      </c>
    </row>
    <row r="1625" spans="1:17" ht="14.25" hidden="1"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1025</v>
      </c>
      <c r="K1625" s="187" t="s">
        <v>116</v>
      </c>
      <c r="L1625" s="195"/>
      <c r="M1625" s="195"/>
      <c r="N1625" s="195"/>
      <c r="O1625" s="199"/>
      <c r="P1625" s="188" t="s">
        <v>1121</v>
      </c>
      <c r="Q1625" s="174">
        <f>IF(ISNUMBER(VLOOKUP(A1625,NotghiID!A:A,1,FALSE)),1,0)</f>
        <v>0</v>
      </c>
    </row>
    <row r="1626" spans="1:17" ht="14.25" hidden="1"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1025</v>
      </c>
      <c r="K1626" s="187" t="s">
        <v>116</v>
      </c>
      <c r="L1626" s="195"/>
      <c r="M1626" s="195"/>
      <c r="N1626" s="195"/>
      <c r="O1626" s="199"/>
      <c r="P1626" s="188" t="s">
        <v>1121</v>
      </c>
      <c r="Q1626" s="174">
        <f>IF(ISNUMBER(VLOOKUP(A1626,NotghiID!A:A,1,FALSE)),1,0)</f>
        <v>0</v>
      </c>
    </row>
    <row r="1627" spans="1:17" ht="14.25" hidden="1"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1025</v>
      </c>
      <c r="K1627" s="187" t="s">
        <v>116</v>
      </c>
      <c r="L1627" s="195"/>
      <c r="M1627" s="195"/>
      <c r="N1627" s="195"/>
      <c r="O1627" s="199"/>
      <c r="P1627" s="188" t="s">
        <v>1121</v>
      </c>
      <c r="Q1627" s="174">
        <f>IF(ISNUMBER(VLOOKUP(A1627,NotghiID!A:A,1,FALSE)),1,0)</f>
        <v>0</v>
      </c>
    </row>
    <row r="1628" spans="1:17" ht="14.25" hidden="1"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1025</v>
      </c>
      <c r="K1628" s="187" t="s">
        <v>116</v>
      </c>
      <c r="L1628" s="195"/>
      <c r="M1628" s="195"/>
      <c r="N1628" s="195"/>
      <c r="O1628" s="199"/>
      <c r="P1628" s="188" t="s">
        <v>1121</v>
      </c>
      <c r="Q1628" s="174">
        <f>IF(ISNUMBER(VLOOKUP(A1628,NotghiID!A:A,1,FALSE)),1,0)</f>
        <v>0</v>
      </c>
    </row>
    <row r="1629" spans="1:17" ht="14.25" hidden="1"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1025</v>
      </c>
      <c r="K1629" s="187" t="s">
        <v>116</v>
      </c>
      <c r="L1629" s="195"/>
      <c r="M1629" s="195"/>
      <c r="N1629" s="195"/>
      <c r="O1629" s="199"/>
      <c r="P1629" s="188" t="s">
        <v>1121</v>
      </c>
      <c r="Q1629" s="174">
        <f>IF(ISNUMBER(VLOOKUP(A1629,NotghiID!A:A,1,FALSE)),1,0)</f>
        <v>0</v>
      </c>
    </row>
    <row r="1630" spans="1:17" ht="14.25" hidden="1"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1025</v>
      </c>
      <c r="K1630" s="187" t="s">
        <v>116</v>
      </c>
      <c r="L1630" s="195"/>
      <c r="M1630" s="195"/>
      <c r="N1630" s="195"/>
      <c r="O1630" s="199"/>
      <c r="P1630" s="188" t="s">
        <v>1121</v>
      </c>
      <c r="Q1630" s="174">
        <f>IF(ISNUMBER(VLOOKUP(A1630,NotghiID!A:A,1,FALSE)),1,0)</f>
        <v>0</v>
      </c>
    </row>
    <row r="1631" spans="1:17" ht="14.25" hidden="1"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1025</v>
      </c>
      <c r="K1631" s="187" t="s">
        <v>116</v>
      </c>
      <c r="L1631" s="195"/>
      <c r="M1631" s="195"/>
      <c r="N1631" s="195"/>
      <c r="O1631" s="199"/>
      <c r="P1631" s="188" t="s">
        <v>1121</v>
      </c>
      <c r="Q1631" s="174">
        <f>IF(ISNUMBER(VLOOKUP(A1631,NotghiID!A:A,1,FALSE)),1,0)</f>
        <v>0</v>
      </c>
    </row>
    <row r="1632" spans="1:17" ht="14.25" hidden="1"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1025</v>
      </c>
      <c r="K1632" s="187" t="s">
        <v>116</v>
      </c>
      <c r="L1632" s="195"/>
      <c r="M1632" s="195"/>
      <c r="N1632" s="195"/>
      <c r="O1632" s="199"/>
      <c r="P1632" s="188" t="s">
        <v>1121</v>
      </c>
      <c r="Q1632" s="174">
        <f>IF(ISNUMBER(VLOOKUP(A1632,NotghiID!A:A,1,FALSE)),1,0)</f>
        <v>0</v>
      </c>
    </row>
    <row r="1633" spans="1:17" ht="14.25" hidden="1"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1025</v>
      </c>
      <c r="K1633" s="187" t="s">
        <v>116</v>
      </c>
      <c r="L1633" s="195"/>
      <c r="M1633" s="195"/>
      <c r="N1633" s="195"/>
      <c r="O1633" s="199"/>
      <c r="P1633" s="188" t="s">
        <v>1121</v>
      </c>
      <c r="Q1633" s="174">
        <f>IF(ISNUMBER(VLOOKUP(A1633,NotghiID!A:A,1,FALSE)),1,0)</f>
        <v>0</v>
      </c>
    </row>
    <row r="1634" spans="1:17" ht="14.25" hidden="1"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1025</v>
      </c>
      <c r="K1634" s="187" t="s">
        <v>116</v>
      </c>
      <c r="L1634" s="195"/>
      <c r="M1634" s="195"/>
      <c r="N1634" s="195"/>
      <c r="O1634" s="199"/>
      <c r="P1634" s="188" t="s">
        <v>1121</v>
      </c>
      <c r="Q1634" s="174">
        <f>IF(ISNUMBER(VLOOKUP(A1634,NotghiID!A:A,1,FALSE)),1,0)</f>
        <v>0</v>
      </c>
    </row>
    <row r="1635" spans="1:17" ht="14.25" hidden="1"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1025</v>
      </c>
      <c r="K1635" s="187" t="s">
        <v>116</v>
      </c>
      <c r="L1635" s="195"/>
      <c r="M1635" s="195"/>
      <c r="N1635" s="195"/>
      <c r="O1635" s="199"/>
      <c r="P1635" s="188" t="s">
        <v>1121</v>
      </c>
      <c r="Q1635" s="174">
        <f>IF(ISNUMBER(VLOOKUP(A1635,NotghiID!A:A,1,FALSE)),1,0)</f>
        <v>0</v>
      </c>
    </row>
    <row r="1636" spans="1:17" ht="14.25" hidden="1"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1025</v>
      </c>
      <c r="K1636" s="187" t="s">
        <v>116</v>
      </c>
      <c r="L1636" s="195"/>
      <c r="M1636" s="195"/>
      <c r="N1636" s="195"/>
      <c r="O1636" s="199"/>
      <c r="P1636" s="188" t="s">
        <v>1121</v>
      </c>
      <c r="Q1636" s="174">
        <f>IF(ISNUMBER(VLOOKUP(A1636,NotghiID!A:A,1,FALSE)),1,0)</f>
        <v>0</v>
      </c>
    </row>
    <row r="1637" spans="1:17" ht="14.25" hidden="1"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1025</v>
      </c>
      <c r="K1637" s="187" t="s">
        <v>116</v>
      </c>
      <c r="L1637" s="195"/>
      <c r="M1637" s="195"/>
      <c r="N1637" s="195"/>
      <c r="O1637" s="199"/>
      <c r="P1637" s="188" t="s">
        <v>1121</v>
      </c>
      <c r="Q1637" s="174">
        <f>IF(ISNUMBER(VLOOKUP(A1637,NotghiID!A:A,1,FALSE)),1,0)</f>
        <v>0</v>
      </c>
    </row>
    <row r="1638" spans="1:17" ht="14.25" hidden="1"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1025</v>
      </c>
      <c r="K1638" s="187" t="s">
        <v>116</v>
      </c>
      <c r="L1638" s="195"/>
      <c r="M1638" s="195"/>
      <c r="N1638" s="195"/>
      <c r="O1638" s="199"/>
      <c r="P1638" s="188" t="s">
        <v>1121</v>
      </c>
      <c r="Q1638" s="174">
        <f>IF(ISNUMBER(VLOOKUP(A1638,NotghiID!A:A,1,FALSE)),1,0)</f>
        <v>0</v>
      </c>
    </row>
    <row r="1639" spans="1:17" ht="14.25" hidden="1"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1025</v>
      </c>
      <c r="K1639" s="187" t="s">
        <v>116</v>
      </c>
      <c r="L1639" s="195"/>
      <c r="M1639" s="195"/>
      <c r="N1639" s="195"/>
      <c r="O1639" s="199"/>
      <c r="P1639" s="188" t="s">
        <v>1121</v>
      </c>
      <c r="Q1639" s="174">
        <f>IF(ISNUMBER(VLOOKUP(A1639,NotghiID!A:A,1,FALSE)),1,0)</f>
        <v>0</v>
      </c>
    </row>
    <row r="1640" spans="1:17" ht="14.25" hidden="1"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1025</v>
      </c>
      <c r="K1640" s="187" t="s">
        <v>116</v>
      </c>
      <c r="L1640" s="195"/>
      <c r="M1640" s="195"/>
      <c r="N1640" s="195"/>
      <c r="O1640" s="199"/>
      <c r="P1640" s="188" t="s">
        <v>1121</v>
      </c>
      <c r="Q1640" s="174">
        <f>IF(ISNUMBER(VLOOKUP(A1640,NotghiID!A:A,1,FALSE)),1,0)</f>
        <v>0</v>
      </c>
    </row>
    <row r="1641" spans="1:17" ht="14.25" hidden="1"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1025</v>
      </c>
      <c r="K1641" s="187" t="s">
        <v>116</v>
      </c>
      <c r="L1641" s="195"/>
      <c r="M1641" s="195"/>
      <c r="N1641" s="195"/>
      <c r="O1641" s="199"/>
      <c r="P1641" s="188" t="s">
        <v>1121</v>
      </c>
      <c r="Q1641" s="174">
        <f>IF(ISNUMBER(VLOOKUP(A1641,NotghiID!A:A,1,FALSE)),1,0)</f>
        <v>0</v>
      </c>
    </row>
    <row r="1642" spans="1:17" ht="14.25" hidden="1"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1025</v>
      </c>
      <c r="K1642" s="187" t="s">
        <v>116</v>
      </c>
      <c r="L1642" s="195"/>
      <c r="M1642" s="195"/>
      <c r="N1642" s="195"/>
      <c r="O1642" s="199"/>
      <c r="P1642" s="188" t="s">
        <v>1121</v>
      </c>
      <c r="Q1642" s="174">
        <f>IF(ISNUMBER(VLOOKUP(A1642,NotghiID!A:A,1,FALSE)),1,0)</f>
        <v>0</v>
      </c>
    </row>
    <row r="1643" spans="1:17" ht="14.25" hidden="1"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1025</v>
      </c>
      <c r="K1643" s="187" t="s">
        <v>116</v>
      </c>
      <c r="L1643" s="195"/>
      <c r="M1643" s="195"/>
      <c r="N1643" s="195"/>
      <c r="O1643" s="199"/>
      <c r="P1643" s="188" t="s">
        <v>1121</v>
      </c>
      <c r="Q1643" s="174">
        <f>IF(ISNUMBER(VLOOKUP(A1643,NotghiID!A:A,1,FALSE)),1,0)</f>
        <v>0</v>
      </c>
    </row>
    <row r="1644" spans="1:17" ht="14.25" hidden="1"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1025</v>
      </c>
      <c r="K1644" s="187" t="s">
        <v>116</v>
      </c>
      <c r="L1644" s="195"/>
      <c r="M1644" s="195"/>
      <c r="N1644" s="195"/>
      <c r="O1644" s="199"/>
      <c r="P1644" s="188" t="s">
        <v>1121</v>
      </c>
      <c r="Q1644" s="174">
        <f>IF(ISNUMBER(VLOOKUP(A1644,NotghiID!A:A,1,FALSE)),1,0)</f>
        <v>0</v>
      </c>
    </row>
    <row r="1645" spans="1:17" ht="14.25" hidden="1"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1025</v>
      </c>
      <c r="K1645" s="187" t="s">
        <v>116</v>
      </c>
      <c r="L1645" s="195"/>
      <c r="M1645" s="195"/>
      <c r="N1645" s="195"/>
      <c r="O1645" s="199"/>
      <c r="P1645" s="188" t="s">
        <v>1121</v>
      </c>
      <c r="Q1645" s="174">
        <f>IF(ISNUMBER(VLOOKUP(A1645,NotghiID!A:A,1,FALSE)),1,0)</f>
        <v>0</v>
      </c>
    </row>
    <row r="1646" spans="1:17" ht="14.25" hidden="1"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1025</v>
      </c>
      <c r="K1646" s="187" t="s">
        <v>116</v>
      </c>
      <c r="L1646" s="195"/>
      <c r="M1646" s="195"/>
      <c r="N1646" s="195"/>
      <c r="O1646" s="199"/>
      <c r="P1646" s="188" t="s">
        <v>1121</v>
      </c>
      <c r="Q1646" s="174">
        <f>IF(ISNUMBER(VLOOKUP(A1646,NotghiID!A:A,1,FALSE)),1,0)</f>
        <v>0</v>
      </c>
    </row>
    <row r="1647" spans="1:17" ht="14.25" hidden="1"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1025</v>
      </c>
      <c r="K1647" s="187" t="s">
        <v>116</v>
      </c>
      <c r="L1647" s="195"/>
      <c r="M1647" s="195"/>
      <c r="N1647" s="195"/>
      <c r="O1647" s="199"/>
      <c r="P1647" s="188" t="s">
        <v>1121</v>
      </c>
      <c r="Q1647" s="174">
        <f>IF(ISNUMBER(VLOOKUP(A1647,NotghiID!A:A,1,FALSE)),1,0)</f>
        <v>0</v>
      </c>
    </row>
    <row r="1648" spans="1:17" ht="14.25" hidden="1"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1025</v>
      </c>
      <c r="K1648" s="187" t="s">
        <v>116</v>
      </c>
      <c r="L1648" s="195"/>
      <c r="M1648" s="195"/>
      <c r="N1648" s="195"/>
      <c r="O1648" s="199"/>
      <c r="P1648" s="188" t="s">
        <v>1121</v>
      </c>
      <c r="Q1648" s="174">
        <f>IF(ISNUMBER(VLOOKUP(A1648,NotghiID!A:A,1,FALSE)),1,0)</f>
        <v>0</v>
      </c>
    </row>
    <row r="1649" spans="1:17" ht="14.25" hidden="1"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1025</v>
      </c>
      <c r="K1649" s="187" t="s">
        <v>116</v>
      </c>
      <c r="L1649" s="195"/>
      <c r="M1649" s="195"/>
      <c r="N1649" s="195"/>
      <c r="O1649" s="199"/>
      <c r="P1649" s="188" t="s">
        <v>1121</v>
      </c>
      <c r="Q1649" s="174">
        <f>IF(ISNUMBER(VLOOKUP(A1649,NotghiID!A:A,1,FALSE)),1,0)</f>
        <v>0</v>
      </c>
    </row>
    <row r="1650" spans="1:17" ht="14.25" hidden="1"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1025</v>
      </c>
      <c r="K1650" s="187" t="s">
        <v>116</v>
      </c>
      <c r="L1650" s="195"/>
      <c r="M1650" s="195"/>
      <c r="N1650" s="195"/>
      <c r="O1650" s="199"/>
      <c r="P1650" s="188" t="s">
        <v>1121</v>
      </c>
      <c r="Q1650" s="174">
        <f>IF(ISNUMBER(VLOOKUP(A1650,NotghiID!A:A,1,FALSE)),1,0)</f>
        <v>0</v>
      </c>
    </row>
    <row r="1651" spans="1:17" ht="14.25" hidden="1"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1025</v>
      </c>
      <c r="K1651" s="187" t="s">
        <v>116</v>
      </c>
      <c r="L1651" s="195"/>
      <c r="M1651" s="195"/>
      <c r="N1651" s="195"/>
      <c r="O1651" s="199"/>
      <c r="P1651" s="188" t="s">
        <v>1121</v>
      </c>
      <c r="Q1651" s="174">
        <f>IF(ISNUMBER(VLOOKUP(A1651,NotghiID!A:A,1,FALSE)),1,0)</f>
        <v>0</v>
      </c>
    </row>
    <row r="1652" spans="1:17" ht="14.25" hidden="1"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1025</v>
      </c>
      <c r="K1652" s="187" t="s">
        <v>116</v>
      </c>
      <c r="L1652" s="195"/>
      <c r="M1652" s="195"/>
      <c r="N1652" s="195"/>
      <c r="O1652" s="199"/>
      <c r="P1652" s="188" t="s">
        <v>1121</v>
      </c>
      <c r="Q1652" s="174">
        <f>IF(ISNUMBER(VLOOKUP(A1652,NotghiID!A:A,1,FALSE)),1,0)</f>
        <v>0</v>
      </c>
    </row>
    <row r="1653" spans="1:17" ht="14.25" hidden="1"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1025</v>
      </c>
      <c r="K1653" s="187" t="s">
        <v>116</v>
      </c>
      <c r="L1653" s="195"/>
      <c r="M1653" s="195"/>
      <c r="N1653" s="195"/>
      <c r="O1653" s="199"/>
      <c r="P1653" s="188" t="s">
        <v>1121</v>
      </c>
      <c r="Q1653" s="174">
        <f>IF(ISNUMBER(VLOOKUP(A1653,NotghiID!A:A,1,FALSE)),1,0)</f>
        <v>0</v>
      </c>
    </row>
    <row r="1654" spans="1:17" ht="14.25" hidden="1"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1025</v>
      </c>
      <c r="K1654" s="187" t="s">
        <v>116</v>
      </c>
      <c r="L1654" s="195"/>
      <c r="M1654" s="195"/>
      <c r="N1654" s="195"/>
      <c r="O1654" s="199"/>
      <c r="P1654" s="188" t="s">
        <v>1121</v>
      </c>
      <c r="Q1654" s="174">
        <f>IF(ISNUMBER(VLOOKUP(A1654,NotghiID!A:A,1,FALSE)),1,0)</f>
        <v>0</v>
      </c>
    </row>
    <row r="1655" spans="1:17" ht="14.25" hidden="1"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1025</v>
      </c>
      <c r="K1655" s="187" t="s">
        <v>116</v>
      </c>
      <c r="L1655" s="195"/>
      <c r="M1655" s="195"/>
      <c r="N1655" s="195"/>
      <c r="O1655" s="199"/>
      <c r="P1655" s="188" t="s">
        <v>1121</v>
      </c>
      <c r="Q1655" s="174">
        <f>IF(ISNUMBER(VLOOKUP(A1655,NotghiID!A:A,1,FALSE)),1,0)</f>
        <v>0</v>
      </c>
    </row>
    <row r="1656" spans="1:17" ht="14.25" hidden="1"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1025</v>
      </c>
      <c r="K1656" s="187" t="s">
        <v>116</v>
      </c>
      <c r="L1656" s="195"/>
      <c r="M1656" s="195"/>
      <c r="N1656" s="195"/>
      <c r="O1656" s="199"/>
      <c r="P1656" s="188" t="s">
        <v>1121</v>
      </c>
      <c r="Q1656" s="174">
        <f>IF(ISNUMBER(VLOOKUP(A1656,NotghiID!A:A,1,FALSE)),1,0)</f>
        <v>0</v>
      </c>
    </row>
    <row r="1657" spans="1:17" ht="14.25" hidden="1"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1025</v>
      </c>
      <c r="K1657" s="187" t="s">
        <v>116</v>
      </c>
      <c r="L1657" s="195"/>
      <c r="M1657" s="195"/>
      <c r="N1657" s="195"/>
      <c r="O1657" s="199"/>
      <c r="P1657" s="188" t="s">
        <v>1121</v>
      </c>
      <c r="Q1657" s="174">
        <f>IF(ISNUMBER(VLOOKUP(A1657,NotghiID!A:A,1,FALSE)),1,0)</f>
        <v>0</v>
      </c>
    </row>
    <row r="1658" spans="1:17" ht="14.25" hidden="1"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1025</v>
      </c>
      <c r="K1658" s="187" t="s">
        <v>116</v>
      </c>
      <c r="L1658" s="195"/>
      <c r="M1658" s="195"/>
      <c r="N1658" s="195"/>
      <c r="O1658" s="199"/>
      <c r="P1658" s="188" t="s">
        <v>1121</v>
      </c>
      <c r="Q1658" s="174">
        <f>IF(ISNUMBER(VLOOKUP(A1658,NotghiID!A:A,1,FALSE)),1,0)</f>
        <v>0</v>
      </c>
    </row>
    <row r="1659" spans="1:17" ht="14.25" hidden="1"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1025</v>
      </c>
      <c r="K1659" s="187" t="s">
        <v>116</v>
      </c>
      <c r="L1659" s="195"/>
      <c r="M1659" s="195"/>
      <c r="N1659" s="195"/>
      <c r="O1659" s="199"/>
      <c r="P1659" s="188" t="s">
        <v>1121</v>
      </c>
      <c r="Q1659" s="174">
        <f>IF(ISNUMBER(VLOOKUP(A1659,NotghiID!A:A,1,FALSE)),1,0)</f>
        <v>0</v>
      </c>
    </row>
    <row r="1660" spans="1:17" ht="14.25" hidden="1"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1025</v>
      </c>
      <c r="K1660" s="187" t="s">
        <v>116</v>
      </c>
      <c r="L1660" s="195"/>
      <c r="M1660" s="195"/>
      <c r="N1660" s="195"/>
      <c r="O1660" s="199"/>
      <c r="P1660" s="188" t="s">
        <v>1121</v>
      </c>
      <c r="Q1660" s="174">
        <f>IF(ISNUMBER(VLOOKUP(A1660,NotghiID!A:A,1,FALSE)),1,0)</f>
        <v>0</v>
      </c>
    </row>
    <row r="1661" spans="1:17" ht="14.25" hidden="1"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1025</v>
      </c>
      <c r="K1661" s="187" t="s">
        <v>116</v>
      </c>
      <c r="L1661" s="195"/>
      <c r="M1661" s="195"/>
      <c r="N1661" s="195"/>
      <c r="O1661" s="199"/>
      <c r="P1661" s="188" t="s">
        <v>1121</v>
      </c>
      <c r="Q1661" s="174">
        <f>IF(ISNUMBER(VLOOKUP(A1661,NotghiID!A:A,1,FALSE)),1,0)</f>
        <v>0</v>
      </c>
    </row>
    <row r="1662" spans="1:17" ht="14.25" hidden="1"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1025</v>
      </c>
      <c r="K1662" s="187" t="s">
        <v>116</v>
      </c>
      <c r="L1662" s="195"/>
      <c r="M1662" s="195"/>
      <c r="N1662" s="195"/>
      <c r="O1662" s="199"/>
      <c r="P1662" s="188" t="s">
        <v>1121</v>
      </c>
      <c r="Q1662" s="174">
        <f>IF(ISNUMBER(VLOOKUP(A1662,NotghiID!A:A,1,FALSE)),1,0)</f>
        <v>0</v>
      </c>
    </row>
    <row r="1663" spans="1:17" ht="14.25" hidden="1"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1025</v>
      </c>
      <c r="K1663" s="187" t="s">
        <v>116</v>
      </c>
      <c r="L1663" s="195"/>
      <c r="M1663" s="195"/>
      <c r="N1663" s="195"/>
      <c r="O1663" s="199"/>
      <c r="P1663" s="188" t="s">
        <v>1121</v>
      </c>
      <c r="Q1663" s="174">
        <f>IF(ISNUMBER(VLOOKUP(A1663,NotghiID!A:A,1,FALSE)),1,0)</f>
        <v>0</v>
      </c>
    </row>
    <row r="1664" spans="1:17" ht="14.25" hidden="1"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1025</v>
      </c>
      <c r="K1664" s="187" t="s">
        <v>116</v>
      </c>
      <c r="L1664" s="195"/>
      <c r="M1664" s="195"/>
      <c r="N1664" s="195"/>
      <c r="O1664" s="199"/>
      <c r="P1664" s="188"/>
      <c r="Q1664" s="174">
        <f>IF(ISNUMBER(VLOOKUP(A1664,NotghiID!A:A,1,FALSE)),1,0)</f>
        <v>0</v>
      </c>
    </row>
    <row r="1665" spans="1:17" ht="14.25" hidden="1"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1025</v>
      </c>
      <c r="K1665" s="187" t="s">
        <v>116</v>
      </c>
      <c r="L1665" s="195"/>
      <c r="M1665" s="195"/>
      <c r="N1665" s="195"/>
      <c r="O1665" s="199"/>
      <c r="P1665" s="188"/>
      <c r="Q1665" s="174">
        <f>IF(ISNUMBER(VLOOKUP(A1665,NotghiID!A:A,1,FALSE)),1,0)</f>
        <v>0</v>
      </c>
    </row>
    <row r="1666" spans="1:17" ht="14.25" hidden="1"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1025</v>
      </c>
      <c r="K1666" s="187" t="s">
        <v>116</v>
      </c>
      <c r="L1666" s="195"/>
      <c r="M1666" s="195"/>
      <c r="N1666" s="195"/>
      <c r="O1666" s="199"/>
      <c r="P1666" s="188"/>
      <c r="Q1666" s="174">
        <f>IF(ISNUMBER(VLOOKUP(A1666,NotghiID!A:A,1,FALSE)),1,0)</f>
        <v>0</v>
      </c>
    </row>
    <row r="1667" spans="1:17" ht="14.25" hidden="1"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1025</v>
      </c>
      <c r="K1667" s="187" t="s">
        <v>116</v>
      </c>
      <c r="L1667" s="195"/>
      <c r="M1667" s="195"/>
      <c r="N1667" s="195"/>
      <c r="O1667" s="199"/>
      <c r="P1667" s="188"/>
      <c r="Q1667" s="174">
        <f>IF(ISNUMBER(VLOOKUP(A1667,NotghiID!A:A,1,FALSE)),1,0)</f>
        <v>0</v>
      </c>
    </row>
    <row r="1668" spans="1:17" ht="14.25" hidden="1"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1025</v>
      </c>
      <c r="K1668" s="187" t="s">
        <v>116</v>
      </c>
      <c r="L1668" s="195"/>
      <c r="M1668" s="195"/>
      <c r="N1668" s="195"/>
      <c r="O1668" s="199"/>
      <c r="P1668" s="188"/>
      <c r="Q1668" s="174">
        <f>IF(ISNUMBER(VLOOKUP(A1668,NotghiID!A:A,1,FALSE)),1,0)</f>
        <v>0</v>
      </c>
    </row>
    <row r="1669" spans="1:17" ht="14.25" hidden="1"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1025</v>
      </c>
      <c r="K1669" s="187" t="s">
        <v>116</v>
      </c>
      <c r="L1669" s="195"/>
      <c r="M1669" s="195"/>
      <c r="N1669" s="195"/>
      <c r="O1669" s="199"/>
      <c r="P1669" s="188"/>
      <c r="Q1669" s="174">
        <f>IF(ISNUMBER(VLOOKUP(A1669,NotghiID!A:A,1,FALSE)),1,0)</f>
        <v>0</v>
      </c>
    </row>
    <row r="1670" spans="1:17" ht="14.25" hidden="1"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1025</v>
      </c>
      <c r="K1670" s="187" t="s">
        <v>116</v>
      </c>
      <c r="L1670" s="195"/>
      <c r="M1670" s="195"/>
      <c r="N1670" s="195"/>
      <c r="O1670" s="199"/>
      <c r="P1670" s="188"/>
      <c r="Q1670" s="174">
        <f>IF(ISNUMBER(VLOOKUP(A1670,NotghiID!A:A,1,FALSE)),1,0)</f>
        <v>0</v>
      </c>
    </row>
    <row r="1671" spans="1:17" ht="14.25" hidden="1"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1025</v>
      </c>
      <c r="K1671" s="187" t="s">
        <v>116</v>
      </c>
      <c r="L1671" s="195"/>
      <c r="M1671" s="195"/>
      <c r="N1671" s="195"/>
      <c r="O1671" s="199"/>
      <c r="P1671" s="188"/>
      <c r="Q1671" s="174">
        <f>IF(ISNUMBER(VLOOKUP(A1671,NotghiID!A:A,1,FALSE)),1,0)</f>
        <v>0</v>
      </c>
    </row>
    <row r="1672" spans="1:17" ht="14.25" hidden="1"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1025</v>
      </c>
      <c r="K1672" s="187" t="s">
        <v>116</v>
      </c>
      <c r="L1672" s="195"/>
      <c r="M1672" s="195"/>
      <c r="N1672" s="195"/>
      <c r="O1672" s="199"/>
      <c r="P1672" s="188"/>
      <c r="Q1672" s="174">
        <f>IF(ISNUMBER(VLOOKUP(A1672,NotghiID!A:A,1,FALSE)),1,0)</f>
        <v>0</v>
      </c>
    </row>
    <row r="1673" spans="1:17" ht="14.25" hidden="1"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1025</v>
      </c>
      <c r="K1673" s="187" t="s">
        <v>116</v>
      </c>
      <c r="L1673" s="195"/>
      <c r="M1673" s="195"/>
      <c r="N1673" s="195"/>
      <c r="O1673" s="199"/>
      <c r="P1673" s="188"/>
      <c r="Q1673" s="174">
        <f>IF(ISNUMBER(VLOOKUP(A1673,NotghiID!A:A,1,FALSE)),1,0)</f>
        <v>0</v>
      </c>
    </row>
    <row r="1674" spans="1:17" ht="14.25" hidden="1"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1025</v>
      </c>
      <c r="K1674" s="187" t="s">
        <v>116</v>
      </c>
      <c r="L1674" s="195"/>
      <c r="M1674" s="195"/>
      <c r="N1674" s="195"/>
      <c r="O1674" s="199"/>
      <c r="P1674" s="188"/>
      <c r="Q1674" s="174">
        <f>IF(ISNUMBER(VLOOKUP(A1674,NotghiID!A:A,1,FALSE)),1,0)</f>
        <v>0</v>
      </c>
    </row>
    <row r="1675" spans="1:17" ht="14.25" hidden="1"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1025</v>
      </c>
      <c r="K1675" s="187" t="s">
        <v>116</v>
      </c>
      <c r="L1675" s="195"/>
      <c r="M1675" s="195"/>
      <c r="N1675" s="195"/>
      <c r="O1675" s="199"/>
      <c r="P1675" s="188"/>
      <c r="Q1675" s="174">
        <f>IF(ISNUMBER(VLOOKUP(A1675,NotghiID!A:A,1,FALSE)),1,0)</f>
        <v>0</v>
      </c>
    </row>
    <row r="1676" spans="1:17" ht="14.25" hidden="1"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1025</v>
      </c>
      <c r="K1676" s="187" t="s">
        <v>116</v>
      </c>
      <c r="L1676" s="195"/>
      <c r="M1676" s="195"/>
      <c r="N1676" s="195"/>
      <c r="O1676" s="199"/>
      <c r="P1676" s="188"/>
      <c r="Q1676" s="174">
        <f>IF(ISNUMBER(VLOOKUP(A1676,NotghiID!A:A,1,FALSE)),1,0)</f>
        <v>0</v>
      </c>
    </row>
    <row r="1677" spans="1:17" ht="14.25" hidden="1"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1025</v>
      </c>
      <c r="K1677" s="187" t="s">
        <v>116</v>
      </c>
      <c r="L1677" s="195"/>
      <c r="M1677" s="195"/>
      <c r="N1677" s="195"/>
      <c r="O1677" s="199"/>
      <c r="P1677" s="188"/>
      <c r="Q1677" s="174">
        <f>IF(ISNUMBER(VLOOKUP(A1677,NotghiID!A:A,1,FALSE)),1,0)</f>
        <v>0</v>
      </c>
    </row>
    <row r="1678" spans="1:17" ht="14.25" hidden="1"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1025</v>
      </c>
      <c r="K1678" s="187" t="s">
        <v>116</v>
      </c>
      <c r="L1678" s="195"/>
      <c r="M1678" s="195"/>
      <c r="N1678" s="195"/>
      <c r="O1678" s="199"/>
      <c r="P1678" s="188"/>
      <c r="Q1678" s="174">
        <f>IF(ISNUMBER(VLOOKUP(A1678,NotghiID!A:A,1,FALSE)),1,0)</f>
        <v>0</v>
      </c>
    </row>
    <row r="1679" spans="1:17" ht="14.25" hidden="1"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1025</v>
      </c>
      <c r="K1679" s="187" t="s">
        <v>116</v>
      </c>
      <c r="L1679" s="195"/>
      <c r="M1679" s="195"/>
      <c r="N1679" s="195"/>
      <c r="O1679" s="199"/>
      <c r="P1679" s="188"/>
      <c r="Q1679" s="174">
        <f>IF(ISNUMBER(VLOOKUP(A1679,NotghiID!A:A,1,FALSE)),1,0)</f>
        <v>0</v>
      </c>
    </row>
    <row r="1680" spans="1:17" ht="14.25" hidden="1"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1025</v>
      </c>
      <c r="K1680" s="187" t="s">
        <v>116</v>
      </c>
      <c r="L1680" s="195"/>
      <c r="M1680" s="195"/>
      <c r="N1680" s="195"/>
      <c r="O1680" s="199"/>
      <c r="P1680" s="188"/>
      <c r="Q1680" s="174">
        <f>IF(ISNUMBER(VLOOKUP(A1680,NotghiID!A:A,1,FALSE)),1,0)</f>
        <v>0</v>
      </c>
    </row>
    <row r="1681" spans="1:17" ht="14.25" hidden="1"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1025</v>
      </c>
      <c r="K1681" s="187" t="s">
        <v>116</v>
      </c>
      <c r="L1681" s="195"/>
      <c r="M1681" s="195"/>
      <c r="N1681" s="195"/>
      <c r="O1681" s="199"/>
      <c r="P1681" s="188"/>
      <c r="Q1681" s="174">
        <f>IF(ISNUMBER(VLOOKUP(A1681,NotghiID!A:A,1,FALSE)),1,0)</f>
        <v>0</v>
      </c>
    </row>
    <row r="1682" spans="1:17" ht="14.25" hidden="1"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1025</v>
      </c>
      <c r="K1682" s="187" t="s">
        <v>116</v>
      </c>
      <c r="L1682" s="195"/>
      <c r="M1682" s="195"/>
      <c r="N1682" s="195"/>
      <c r="O1682" s="199"/>
      <c r="P1682" s="188"/>
      <c r="Q1682" s="174">
        <f>IF(ISNUMBER(VLOOKUP(A1682,NotghiID!A:A,1,FALSE)),1,0)</f>
        <v>0</v>
      </c>
    </row>
    <row r="1683" spans="1:17" ht="14.25" hidden="1"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1025</v>
      </c>
      <c r="K1683" s="187" t="s">
        <v>116</v>
      </c>
      <c r="L1683" s="195"/>
      <c r="M1683" s="195"/>
      <c r="N1683" s="195"/>
      <c r="O1683" s="199"/>
      <c r="P1683" s="188"/>
      <c r="Q1683" s="174">
        <f>IF(ISNUMBER(VLOOKUP(A1683,NotghiID!A:A,1,FALSE)),1,0)</f>
        <v>0</v>
      </c>
    </row>
    <row r="1684" spans="1:17" ht="14.25" hidden="1"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1025</v>
      </c>
      <c r="K1684" s="187" t="s">
        <v>116</v>
      </c>
      <c r="L1684" s="195"/>
      <c r="M1684" s="195"/>
      <c r="N1684" s="195"/>
      <c r="O1684" s="199"/>
      <c r="P1684" s="188"/>
      <c r="Q1684" s="174">
        <f>IF(ISNUMBER(VLOOKUP(A1684,NotghiID!A:A,1,FALSE)),1,0)</f>
        <v>0</v>
      </c>
    </row>
    <row r="1685" spans="1:17" ht="14.25" hidden="1"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1025</v>
      </c>
      <c r="K1685" s="187" t="s">
        <v>116</v>
      </c>
      <c r="L1685" s="195"/>
      <c r="M1685" s="195"/>
      <c r="N1685" s="195"/>
      <c r="O1685" s="199"/>
      <c r="P1685" s="188"/>
      <c r="Q1685" s="174">
        <f>IF(ISNUMBER(VLOOKUP(A1685,NotghiID!A:A,1,FALSE)),1,0)</f>
        <v>0</v>
      </c>
    </row>
    <row r="1686" spans="1:17" ht="14.25" hidden="1"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1025</v>
      </c>
      <c r="K1686" s="187" t="s">
        <v>116</v>
      </c>
      <c r="L1686" s="195"/>
      <c r="M1686" s="195"/>
      <c r="N1686" s="195"/>
      <c r="O1686" s="199"/>
      <c r="P1686" s="188"/>
      <c r="Q1686" s="174">
        <f>IF(ISNUMBER(VLOOKUP(A1686,NotghiID!A:A,1,FALSE)),1,0)</f>
        <v>0</v>
      </c>
    </row>
    <row r="1687" spans="1:17" ht="14.25" hidden="1"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1025</v>
      </c>
      <c r="K1687" s="187" t="s">
        <v>116</v>
      </c>
      <c r="L1687" s="195"/>
      <c r="M1687" s="195"/>
      <c r="N1687" s="195"/>
      <c r="O1687" s="199"/>
      <c r="P1687" s="188"/>
      <c r="Q1687" s="174">
        <f>IF(ISNUMBER(VLOOKUP(A1687,NotghiID!A:A,1,FALSE)),1,0)</f>
        <v>0</v>
      </c>
    </row>
    <row r="1688" spans="1:17" ht="14.25" hidden="1"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1025</v>
      </c>
      <c r="K1688" s="187" t="s">
        <v>116</v>
      </c>
      <c r="L1688" s="195"/>
      <c r="M1688" s="195"/>
      <c r="N1688" s="195"/>
      <c r="O1688" s="199"/>
      <c r="P1688" s="188"/>
      <c r="Q1688" s="174">
        <f>IF(ISNUMBER(VLOOKUP(A1688,NotghiID!A:A,1,FALSE)),1,0)</f>
        <v>0</v>
      </c>
    </row>
    <row r="1689" spans="1:17" ht="14.25" hidden="1"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1025</v>
      </c>
      <c r="K1689" s="187" t="s">
        <v>116</v>
      </c>
      <c r="L1689" s="195"/>
      <c r="M1689" s="195"/>
      <c r="N1689" s="195"/>
      <c r="O1689" s="199"/>
      <c r="P1689" s="188"/>
      <c r="Q1689" s="174">
        <f>IF(ISNUMBER(VLOOKUP(A1689,NotghiID!A:A,1,FALSE)),1,0)</f>
        <v>0</v>
      </c>
    </row>
    <row r="1690" spans="1:17" ht="14.25" hidden="1"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1025</v>
      </c>
      <c r="K1690" s="187" t="s">
        <v>116</v>
      </c>
      <c r="L1690" s="195"/>
      <c r="M1690" s="195"/>
      <c r="N1690" s="195"/>
      <c r="O1690" s="199"/>
      <c r="P1690" s="188"/>
      <c r="Q1690" s="174">
        <f>IF(ISNUMBER(VLOOKUP(A1690,NotghiID!A:A,1,FALSE)),1,0)</f>
        <v>0</v>
      </c>
    </row>
    <row r="1691" spans="1:17" ht="14.25" hidden="1"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1025</v>
      </c>
      <c r="K1691" s="187" t="s">
        <v>116</v>
      </c>
      <c r="L1691" s="195"/>
      <c r="M1691" s="195"/>
      <c r="N1691" s="195"/>
      <c r="O1691" s="199"/>
      <c r="P1691" s="188"/>
      <c r="Q1691" s="174">
        <f>IF(ISNUMBER(VLOOKUP(A1691,NotghiID!A:A,1,FALSE)),1,0)</f>
        <v>0</v>
      </c>
    </row>
    <row r="1692" spans="1:17" ht="14.25" hidden="1"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1025</v>
      </c>
      <c r="K1692" s="187" t="s">
        <v>116</v>
      </c>
      <c r="L1692" s="195"/>
      <c r="M1692" s="195"/>
      <c r="N1692" s="195"/>
      <c r="O1692" s="199"/>
      <c r="P1692" s="188"/>
      <c r="Q1692" s="174">
        <f>IF(ISNUMBER(VLOOKUP(A1692,NotghiID!A:A,1,FALSE)),1,0)</f>
        <v>0</v>
      </c>
    </row>
    <row r="1693" spans="1:17" ht="14.25" hidden="1"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1025</v>
      </c>
      <c r="K1693" s="187" t="s">
        <v>116</v>
      </c>
      <c r="L1693" s="195"/>
      <c r="M1693" s="195"/>
      <c r="N1693" s="195"/>
      <c r="O1693" s="199"/>
      <c r="P1693" s="188"/>
      <c r="Q1693" s="174">
        <f>IF(ISNUMBER(VLOOKUP(A1693,NotghiID!A:A,1,FALSE)),1,0)</f>
        <v>0</v>
      </c>
    </row>
    <row r="1694" spans="1:17" ht="14.25" hidden="1"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1025</v>
      </c>
      <c r="K1694" s="187" t="s">
        <v>116</v>
      </c>
      <c r="L1694" s="195"/>
      <c r="M1694" s="195"/>
      <c r="N1694" s="195"/>
      <c r="O1694" s="199"/>
      <c r="P1694" s="188"/>
      <c r="Q1694" s="174">
        <f>IF(ISNUMBER(VLOOKUP(A1694,NotghiID!A:A,1,FALSE)),1,0)</f>
        <v>0</v>
      </c>
    </row>
    <row r="1695" spans="1:17" ht="14.25" hidden="1"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1025</v>
      </c>
      <c r="K1695" s="187" t="s">
        <v>116</v>
      </c>
      <c r="L1695" s="195"/>
      <c r="M1695" s="195"/>
      <c r="N1695" s="195"/>
      <c r="O1695" s="199"/>
      <c r="P1695" s="188"/>
      <c r="Q1695" s="174">
        <f>IF(ISNUMBER(VLOOKUP(A1695,NotghiID!A:A,1,FALSE)),1,0)</f>
        <v>0</v>
      </c>
    </row>
    <row r="1696" spans="1:17" ht="14.25" hidden="1"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1025</v>
      </c>
      <c r="K1696" s="187" t="s">
        <v>116</v>
      </c>
      <c r="L1696" s="195"/>
      <c r="M1696" s="195"/>
      <c r="N1696" s="195"/>
      <c r="O1696" s="199"/>
      <c r="P1696" s="188"/>
      <c r="Q1696" s="174">
        <f>IF(ISNUMBER(VLOOKUP(A1696,NotghiID!A:A,1,FALSE)),1,0)</f>
        <v>0</v>
      </c>
    </row>
    <row r="1697" spans="1:17" ht="14.25" hidden="1"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1025</v>
      </c>
      <c r="K1697" s="187" t="s">
        <v>116</v>
      </c>
      <c r="L1697" s="195"/>
      <c r="M1697" s="195"/>
      <c r="N1697" s="195"/>
      <c r="O1697" s="199"/>
      <c r="P1697" s="188"/>
      <c r="Q1697" s="174">
        <f>IF(ISNUMBER(VLOOKUP(A1697,NotghiID!A:A,1,FALSE)),1,0)</f>
        <v>0</v>
      </c>
    </row>
    <row r="1698" spans="1:17" ht="14.25" hidden="1"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1025</v>
      </c>
      <c r="K1698" s="187" t="s">
        <v>116</v>
      </c>
      <c r="L1698" s="195"/>
      <c r="M1698" s="195"/>
      <c r="N1698" s="195"/>
      <c r="O1698" s="199"/>
      <c r="P1698" s="188"/>
      <c r="Q1698" s="174">
        <f>IF(ISNUMBER(VLOOKUP(A1698,NotghiID!A:A,1,FALSE)),1,0)</f>
        <v>0</v>
      </c>
    </row>
    <row r="1699" spans="1:17" ht="14.25" hidden="1"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1025</v>
      </c>
      <c r="K1699" s="187" t="s">
        <v>116</v>
      </c>
      <c r="L1699" s="195"/>
      <c r="M1699" s="195"/>
      <c r="N1699" s="195"/>
      <c r="O1699" s="199"/>
      <c r="P1699" s="188"/>
      <c r="Q1699" s="174">
        <f>IF(ISNUMBER(VLOOKUP(A1699,NotghiID!A:A,1,FALSE)),1,0)</f>
        <v>0</v>
      </c>
    </row>
    <row r="1700" spans="1:17" ht="14.25" hidden="1"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1025</v>
      </c>
      <c r="K1700" s="187" t="s">
        <v>116</v>
      </c>
      <c r="L1700" s="195"/>
      <c r="M1700" s="195"/>
      <c r="N1700" s="195"/>
      <c r="O1700" s="199"/>
      <c r="P1700" s="188"/>
      <c r="Q1700" s="174">
        <f>IF(ISNUMBER(VLOOKUP(A1700,NotghiID!A:A,1,FALSE)),1,0)</f>
        <v>0</v>
      </c>
    </row>
    <row r="1701" spans="1:17" ht="14.25" hidden="1"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1025</v>
      </c>
      <c r="K1701" s="187" t="s">
        <v>116</v>
      </c>
      <c r="L1701" s="195"/>
      <c r="M1701" s="195"/>
      <c r="N1701" s="195"/>
      <c r="O1701" s="199"/>
      <c r="P1701" s="188"/>
      <c r="Q1701" s="174">
        <f>IF(ISNUMBER(VLOOKUP(A1701,NotghiID!A:A,1,FALSE)),1,0)</f>
        <v>0</v>
      </c>
    </row>
    <row r="1702" spans="1:17" ht="14.25" hidden="1"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1025</v>
      </c>
      <c r="K1702" s="187" t="s">
        <v>116</v>
      </c>
      <c r="L1702" s="195"/>
      <c r="M1702" s="195"/>
      <c r="N1702" s="195"/>
      <c r="O1702" s="199"/>
      <c r="P1702" s="188"/>
      <c r="Q1702" s="174">
        <f>IF(ISNUMBER(VLOOKUP(A1702,NotghiID!A:A,1,FALSE)),1,0)</f>
        <v>0</v>
      </c>
    </row>
    <row r="1703" spans="1:17" ht="14.25" hidden="1"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1025</v>
      </c>
      <c r="K1703" s="187" t="s">
        <v>116</v>
      </c>
      <c r="L1703" s="195"/>
      <c r="M1703" s="195"/>
      <c r="N1703" s="195"/>
      <c r="O1703" s="199"/>
      <c r="P1703" s="188"/>
      <c r="Q1703" s="174">
        <f>IF(ISNUMBER(VLOOKUP(A1703,NotghiID!A:A,1,FALSE)),1,0)</f>
        <v>0</v>
      </c>
    </row>
    <row r="1704" spans="1:17" ht="14.25" hidden="1"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1025</v>
      </c>
      <c r="K1704" s="187" t="s">
        <v>116</v>
      </c>
      <c r="L1704" s="195"/>
      <c r="M1704" s="195"/>
      <c r="N1704" s="195"/>
      <c r="O1704" s="199"/>
      <c r="P1704" s="188"/>
      <c r="Q1704" s="174">
        <f>IF(ISNUMBER(VLOOKUP(A1704,NotghiID!A:A,1,FALSE)),1,0)</f>
        <v>0</v>
      </c>
    </row>
    <row r="1705" spans="1:17" ht="14.25" hidden="1"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1025</v>
      </c>
      <c r="K1705" s="187" t="s">
        <v>116</v>
      </c>
      <c r="L1705" s="195"/>
      <c r="M1705" s="195"/>
      <c r="N1705" s="195"/>
      <c r="O1705" s="199"/>
      <c r="P1705" s="188"/>
      <c r="Q1705" s="174">
        <f>IF(ISNUMBER(VLOOKUP(A1705,NotghiID!A:A,1,FALSE)),1,0)</f>
        <v>0</v>
      </c>
    </row>
    <row r="1706" spans="1:17" ht="14.25" hidden="1"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1025</v>
      </c>
      <c r="K1706" s="187" t="s">
        <v>116</v>
      </c>
      <c r="L1706" s="195"/>
      <c r="M1706" s="195"/>
      <c r="N1706" s="195"/>
      <c r="O1706" s="199"/>
      <c r="P1706" s="188"/>
      <c r="Q1706" s="174">
        <f>IF(ISNUMBER(VLOOKUP(A1706,NotghiID!A:A,1,FALSE)),1,0)</f>
        <v>0</v>
      </c>
    </row>
    <row r="1707" spans="1:17" ht="14.25" hidden="1"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1025</v>
      </c>
      <c r="K1707" s="187" t="s">
        <v>116</v>
      </c>
      <c r="L1707" s="195"/>
      <c r="M1707" s="195"/>
      <c r="N1707" s="195"/>
      <c r="O1707" s="199"/>
      <c r="P1707" s="188"/>
      <c r="Q1707" s="174">
        <f>IF(ISNUMBER(VLOOKUP(A1707,NotghiID!A:A,1,FALSE)),1,0)</f>
        <v>0</v>
      </c>
    </row>
    <row r="1708" spans="1:17" ht="14.25" hidden="1"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1025</v>
      </c>
      <c r="K1708" s="187" t="s">
        <v>116</v>
      </c>
      <c r="L1708" s="195"/>
      <c r="M1708" s="195"/>
      <c r="N1708" s="195"/>
      <c r="O1708" s="199"/>
      <c r="P1708" s="188"/>
      <c r="Q1708" s="174">
        <f>IF(ISNUMBER(VLOOKUP(A1708,NotghiID!A:A,1,FALSE)),1,0)</f>
        <v>0</v>
      </c>
    </row>
    <row r="1709" spans="1:17" ht="14.25" hidden="1"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1025</v>
      </c>
      <c r="K1709" s="187" t="s">
        <v>116</v>
      </c>
      <c r="L1709" s="195"/>
      <c r="M1709" s="195"/>
      <c r="N1709" s="195"/>
      <c r="O1709" s="199"/>
      <c r="P1709" s="188"/>
      <c r="Q1709" s="174">
        <f>IF(ISNUMBER(VLOOKUP(A1709,NotghiID!A:A,1,FALSE)),1,0)</f>
        <v>0</v>
      </c>
    </row>
    <row r="1710" spans="1:17" ht="14.25" hidden="1"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1025</v>
      </c>
      <c r="K1710" s="187" t="s">
        <v>116</v>
      </c>
      <c r="L1710" s="195"/>
      <c r="M1710" s="195"/>
      <c r="N1710" s="195"/>
      <c r="O1710" s="199"/>
      <c r="P1710" s="188"/>
      <c r="Q1710" s="174">
        <f>IF(ISNUMBER(VLOOKUP(A1710,NotghiID!A:A,1,FALSE)),1,0)</f>
        <v>0</v>
      </c>
    </row>
    <row r="1711" spans="1:17" ht="14.25" hidden="1"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1025</v>
      </c>
      <c r="K1711" s="187" t="s">
        <v>116</v>
      </c>
      <c r="L1711" s="195"/>
      <c r="M1711" s="195"/>
      <c r="N1711" s="195"/>
      <c r="O1711" s="199"/>
      <c r="P1711" s="188"/>
      <c r="Q1711" s="174">
        <f>IF(ISNUMBER(VLOOKUP(A1711,NotghiID!A:A,1,FALSE)),1,0)</f>
        <v>0</v>
      </c>
    </row>
    <row r="1712" spans="1:17" ht="14.25" hidden="1"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1025</v>
      </c>
      <c r="K1712" s="187" t="s">
        <v>116</v>
      </c>
      <c r="L1712" s="195"/>
      <c r="M1712" s="195"/>
      <c r="N1712" s="195"/>
      <c r="O1712" s="199"/>
      <c r="P1712" s="188"/>
      <c r="Q1712" s="174">
        <f>IF(ISNUMBER(VLOOKUP(A1712,NotghiID!A:A,1,FALSE)),1,0)</f>
        <v>0</v>
      </c>
    </row>
    <row r="1713" spans="1:17" ht="14.25" hidden="1"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1025</v>
      </c>
      <c r="K1713" s="187" t="s">
        <v>116</v>
      </c>
      <c r="L1713" s="195"/>
      <c r="M1713" s="195"/>
      <c r="N1713" s="195"/>
      <c r="O1713" s="199"/>
      <c r="P1713" s="188"/>
      <c r="Q1713" s="174">
        <f>IF(ISNUMBER(VLOOKUP(A1713,NotghiID!A:A,1,FALSE)),1,0)</f>
        <v>0</v>
      </c>
    </row>
    <row r="1714" spans="1:17" ht="14.25" hidden="1"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1025</v>
      </c>
      <c r="K1714" s="187" t="s">
        <v>116</v>
      </c>
      <c r="L1714" s="195"/>
      <c r="M1714" s="195"/>
      <c r="N1714" s="195"/>
      <c r="O1714" s="199"/>
      <c r="P1714" s="188"/>
      <c r="Q1714" s="174">
        <f>IF(ISNUMBER(VLOOKUP(A1714,NotghiID!A:A,1,FALSE)),1,0)</f>
        <v>0</v>
      </c>
    </row>
    <row r="1715" spans="1:17" ht="14.25" hidden="1"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1025</v>
      </c>
      <c r="K1715" s="187" t="s">
        <v>116</v>
      </c>
      <c r="L1715" s="195"/>
      <c r="M1715" s="195"/>
      <c r="N1715" s="195"/>
      <c r="O1715" s="199"/>
      <c r="P1715" s="188"/>
      <c r="Q1715" s="174">
        <f>IF(ISNUMBER(VLOOKUP(A1715,NotghiID!A:A,1,FALSE)),1,0)</f>
        <v>0</v>
      </c>
    </row>
    <row r="1716" spans="1:17" ht="14.25" hidden="1"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1025</v>
      </c>
      <c r="K1716" s="187" t="s">
        <v>116</v>
      </c>
      <c r="L1716" s="195"/>
      <c r="M1716" s="195"/>
      <c r="N1716" s="195"/>
      <c r="O1716" s="199"/>
      <c r="P1716" s="188"/>
      <c r="Q1716" s="174">
        <f>IF(ISNUMBER(VLOOKUP(A1716,NotghiID!A:A,1,FALSE)),1,0)</f>
        <v>0</v>
      </c>
    </row>
    <row r="1717" spans="1:17" ht="14.25" hidden="1"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1025</v>
      </c>
      <c r="K1717" s="187" t="s">
        <v>116</v>
      </c>
      <c r="L1717" s="195"/>
      <c r="M1717" s="195"/>
      <c r="N1717" s="195"/>
      <c r="O1717" s="199"/>
      <c r="P1717" s="188"/>
      <c r="Q1717" s="174">
        <f>IF(ISNUMBER(VLOOKUP(A1717,NotghiID!A:A,1,FALSE)),1,0)</f>
        <v>0</v>
      </c>
    </row>
    <row r="1718" spans="1:17" ht="14.25" hidden="1"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1025</v>
      </c>
      <c r="K1718" s="187" t="s">
        <v>116</v>
      </c>
      <c r="L1718" s="195"/>
      <c r="M1718" s="195"/>
      <c r="N1718" s="195"/>
      <c r="O1718" s="199"/>
      <c r="P1718" s="188"/>
      <c r="Q1718" s="174">
        <f>IF(ISNUMBER(VLOOKUP(A1718,NotghiID!A:A,1,FALSE)),1,0)</f>
        <v>0</v>
      </c>
    </row>
    <row r="1719" spans="1:17" ht="14.25" hidden="1"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1025</v>
      </c>
      <c r="K1719" s="187" t="s">
        <v>116</v>
      </c>
      <c r="L1719" s="195"/>
      <c r="M1719" s="195"/>
      <c r="N1719" s="195"/>
      <c r="O1719" s="199"/>
      <c r="P1719" s="188"/>
      <c r="Q1719" s="174">
        <f>IF(ISNUMBER(VLOOKUP(A1719,NotghiID!A:A,1,FALSE)),1,0)</f>
        <v>0</v>
      </c>
    </row>
    <row r="1720" spans="1:17" ht="14.25" hidden="1"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1025</v>
      </c>
      <c r="K1720" s="187" t="s">
        <v>116</v>
      </c>
      <c r="L1720" s="195"/>
      <c r="M1720" s="195"/>
      <c r="N1720" s="195"/>
      <c r="O1720" s="199"/>
      <c r="P1720" s="188"/>
      <c r="Q1720" s="174">
        <f>IF(ISNUMBER(VLOOKUP(A1720,NotghiID!A:A,1,FALSE)),1,0)</f>
        <v>0</v>
      </c>
    </row>
    <row r="1721" spans="1:17" ht="14.25" hidden="1"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1025</v>
      </c>
      <c r="K1721" s="187" t="s">
        <v>116</v>
      </c>
      <c r="L1721" s="195"/>
      <c r="M1721" s="195"/>
      <c r="N1721" s="195"/>
      <c r="O1721" s="199"/>
      <c r="P1721" s="188"/>
      <c r="Q1721" s="174">
        <f>IF(ISNUMBER(VLOOKUP(A1721,NotghiID!A:A,1,FALSE)),1,0)</f>
        <v>0</v>
      </c>
    </row>
    <row r="1722" spans="1:17" ht="14.25" hidden="1"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1025</v>
      </c>
      <c r="K1722" s="187" t="s">
        <v>116</v>
      </c>
      <c r="L1722" s="195"/>
      <c r="M1722" s="195"/>
      <c r="N1722" s="195"/>
      <c r="O1722" s="199"/>
      <c r="P1722" s="188"/>
      <c r="Q1722" s="174">
        <f>IF(ISNUMBER(VLOOKUP(A1722,NotghiID!A:A,1,FALSE)),1,0)</f>
        <v>0</v>
      </c>
    </row>
    <row r="1723" spans="1:17" ht="14.25" hidden="1"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1025</v>
      </c>
      <c r="K1723" s="187" t="s">
        <v>116</v>
      </c>
      <c r="L1723" s="195"/>
      <c r="M1723" s="195"/>
      <c r="N1723" s="195"/>
      <c r="O1723" s="199"/>
      <c r="P1723" s="188"/>
      <c r="Q1723" s="174">
        <f>IF(ISNUMBER(VLOOKUP(A1723,NotghiID!A:A,1,FALSE)),1,0)</f>
        <v>0</v>
      </c>
    </row>
    <row r="1724" spans="1:17" ht="14.25" hidden="1"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1025</v>
      </c>
      <c r="K1724" s="187" t="s">
        <v>116</v>
      </c>
      <c r="L1724" s="195"/>
      <c r="M1724" s="195"/>
      <c r="N1724" s="195"/>
      <c r="O1724" s="199"/>
      <c r="P1724" s="188"/>
      <c r="Q1724" s="174">
        <f>IF(ISNUMBER(VLOOKUP(A1724,NotghiID!A:A,1,FALSE)),1,0)</f>
        <v>0</v>
      </c>
    </row>
    <row r="1725" spans="1:17" ht="14.25" hidden="1"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1025</v>
      </c>
      <c r="K1725" s="187" t="s">
        <v>116</v>
      </c>
      <c r="L1725" s="195"/>
      <c r="M1725" s="195"/>
      <c r="N1725" s="195"/>
      <c r="O1725" s="199"/>
      <c r="P1725" s="188"/>
      <c r="Q1725" s="174">
        <f>IF(ISNUMBER(VLOOKUP(A1725,NotghiID!A:A,1,FALSE)),1,0)</f>
        <v>0</v>
      </c>
    </row>
    <row r="1726" spans="1:17" ht="14.25" hidden="1"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1025</v>
      </c>
      <c r="K1726" s="187" t="s">
        <v>116</v>
      </c>
      <c r="L1726" s="195"/>
      <c r="M1726" s="195"/>
      <c r="N1726" s="195"/>
      <c r="O1726" s="199"/>
      <c r="P1726" s="188"/>
      <c r="Q1726" s="174">
        <f>IF(ISNUMBER(VLOOKUP(A1726,NotghiID!A:A,1,FALSE)),1,0)</f>
        <v>0</v>
      </c>
    </row>
    <row r="1727" spans="1:17" ht="14.25" hidden="1"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1025</v>
      </c>
      <c r="K1727" s="187" t="s">
        <v>116</v>
      </c>
      <c r="L1727" s="195"/>
      <c r="M1727" s="195"/>
      <c r="N1727" s="195"/>
      <c r="O1727" s="199"/>
      <c r="P1727" s="188"/>
      <c r="Q1727" s="174">
        <f>IF(ISNUMBER(VLOOKUP(A1727,NotghiID!A:A,1,FALSE)),1,0)</f>
        <v>0</v>
      </c>
    </row>
    <row r="1728" spans="1:17" ht="14.25" hidden="1"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1025</v>
      </c>
      <c r="K1728" s="187" t="s">
        <v>116</v>
      </c>
      <c r="L1728" s="195"/>
      <c r="M1728" s="195"/>
      <c r="N1728" s="195"/>
      <c r="O1728" s="199"/>
      <c r="P1728" s="188"/>
      <c r="Q1728" s="174">
        <f>IF(ISNUMBER(VLOOKUP(A1728,NotghiID!A:A,1,FALSE)),1,0)</f>
        <v>0</v>
      </c>
    </row>
    <row r="1729" spans="1:17" ht="14.25" hidden="1"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1025</v>
      </c>
      <c r="K1729" s="187" t="s">
        <v>116</v>
      </c>
      <c r="L1729" s="195"/>
      <c r="M1729" s="195"/>
      <c r="N1729" s="195"/>
      <c r="O1729" s="199"/>
      <c r="P1729" s="188"/>
      <c r="Q1729" s="174">
        <f>IF(ISNUMBER(VLOOKUP(A1729,NotghiID!A:A,1,FALSE)),1,0)</f>
        <v>0</v>
      </c>
    </row>
    <row r="1730" spans="1:17" ht="14.25" hidden="1"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1025</v>
      </c>
      <c r="K1730" s="187" t="s">
        <v>116</v>
      </c>
      <c r="L1730" s="195"/>
      <c r="M1730" s="195"/>
      <c r="N1730" s="195"/>
      <c r="O1730" s="199"/>
      <c r="P1730" s="188"/>
      <c r="Q1730" s="174">
        <f>IF(ISNUMBER(VLOOKUP(A1730,NotghiID!A:A,1,FALSE)),1,0)</f>
        <v>0</v>
      </c>
    </row>
    <row r="1731" spans="1:17" ht="14.25" hidden="1"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1025</v>
      </c>
      <c r="K1731" s="187" t="s">
        <v>116</v>
      </c>
      <c r="L1731" s="195"/>
      <c r="M1731" s="195"/>
      <c r="N1731" s="195"/>
      <c r="O1731" s="199"/>
      <c r="P1731" s="188"/>
      <c r="Q1731" s="174">
        <f>IF(ISNUMBER(VLOOKUP(A1731,NotghiID!A:A,1,FALSE)),1,0)</f>
        <v>0</v>
      </c>
    </row>
    <row r="1732" spans="1:17" ht="14.25" hidden="1"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1025</v>
      </c>
      <c r="K1732" s="187" t="s">
        <v>116</v>
      </c>
      <c r="L1732" s="195"/>
      <c r="M1732" s="195"/>
      <c r="N1732" s="195"/>
      <c r="O1732" s="199"/>
      <c r="P1732" s="188"/>
      <c r="Q1732" s="174">
        <f>IF(ISNUMBER(VLOOKUP(A1732,NotghiID!A:A,1,FALSE)),1,0)</f>
        <v>0</v>
      </c>
    </row>
    <row r="1733" spans="1:17" ht="14.25" hidden="1"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1025</v>
      </c>
      <c r="K1733" s="187" t="s">
        <v>116</v>
      </c>
      <c r="L1733" s="195"/>
      <c r="M1733" s="195"/>
      <c r="N1733" s="195"/>
      <c r="O1733" s="199"/>
      <c r="P1733" s="188"/>
      <c r="Q1733" s="174">
        <f>IF(ISNUMBER(VLOOKUP(A1733,NotghiID!A:A,1,FALSE)),1,0)</f>
        <v>0</v>
      </c>
    </row>
    <row r="1734" spans="1:17" ht="14.25" hidden="1"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1025</v>
      </c>
      <c r="K1734" s="187" t="s">
        <v>116</v>
      </c>
      <c r="L1734" s="195"/>
      <c r="M1734" s="195"/>
      <c r="N1734" s="195"/>
      <c r="O1734" s="199"/>
      <c r="P1734" s="188"/>
      <c r="Q1734" s="174">
        <f>IF(ISNUMBER(VLOOKUP(A1734,NotghiID!A:A,1,FALSE)),1,0)</f>
        <v>0</v>
      </c>
    </row>
    <row r="1735" spans="1:17" ht="14.25" hidden="1"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1025</v>
      </c>
      <c r="K1735" s="187" t="s">
        <v>116</v>
      </c>
      <c r="L1735" s="195"/>
      <c r="M1735" s="195"/>
      <c r="N1735" s="195"/>
      <c r="O1735" s="199"/>
      <c r="P1735" s="188"/>
      <c r="Q1735" s="174">
        <f>IF(ISNUMBER(VLOOKUP(A1735,NotghiID!A:A,1,FALSE)),1,0)</f>
        <v>0</v>
      </c>
    </row>
    <row r="1736" spans="1:17" ht="14.25" hidden="1"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1025</v>
      </c>
      <c r="K1736" s="187" t="s">
        <v>116</v>
      </c>
      <c r="L1736" s="195"/>
      <c r="M1736" s="195"/>
      <c r="N1736" s="195"/>
      <c r="O1736" s="199"/>
      <c r="P1736" s="188"/>
      <c r="Q1736" s="174">
        <f>IF(ISNUMBER(VLOOKUP(A1736,NotghiID!A:A,1,FALSE)),1,0)</f>
        <v>0</v>
      </c>
    </row>
    <row r="1737" spans="1:17" ht="14.25" hidden="1"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1025</v>
      </c>
      <c r="K1737" s="187" t="s">
        <v>116</v>
      </c>
      <c r="L1737" s="195"/>
      <c r="M1737" s="195"/>
      <c r="N1737" s="195"/>
      <c r="O1737" s="199"/>
      <c r="P1737" s="188"/>
      <c r="Q1737" s="174">
        <f>IF(ISNUMBER(VLOOKUP(A1737,NotghiID!A:A,1,FALSE)),1,0)</f>
        <v>0</v>
      </c>
    </row>
    <row r="1738" spans="1:17" ht="14.25" hidden="1"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1025</v>
      </c>
      <c r="K1738" s="187" t="s">
        <v>116</v>
      </c>
      <c r="L1738" s="195"/>
      <c r="M1738" s="195"/>
      <c r="N1738" s="195"/>
      <c r="O1738" s="199"/>
      <c r="P1738" s="188"/>
      <c r="Q1738" s="174">
        <f>IF(ISNUMBER(VLOOKUP(A1738,NotghiID!A:A,1,FALSE)),1,0)</f>
        <v>0</v>
      </c>
    </row>
    <row r="1739" spans="1:17" ht="14.25" hidden="1"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1025</v>
      </c>
      <c r="K1739" s="187" t="s">
        <v>116</v>
      </c>
      <c r="L1739" s="195"/>
      <c r="M1739" s="195"/>
      <c r="N1739" s="195"/>
      <c r="O1739" s="199"/>
      <c r="P1739" s="188"/>
      <c r="Q1739" s="174">
        <f>IF(ISNUMBER(VLOOKUP(A1739,NotghiID!A:A,1,FALSE)),1,0)</f>
        <v>0</v>
      </c>
    </row>
    <row r="1740" spans="1:17" ht="14.25" hidden="1"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1025</v>
      </c>
      <c r="K1740" s="187" t="s">
        <v>116</v>
      </c>
      <c r="L1740" s="195"/>
      <c r="M1740" s="195"/>
      <c r="N1740" s="195"/>
      <c r="O1740" s="199"/>
      <c r="P1740" s="188"/>
      <c r="Q1740" s="174">
        <f>IF(ISNUMBER(VLOOKUP(A1740,NotghiID!A:A,1,FALSE)),1,0)</f>
        <v>0</v>
      </c>
    </row>
    <row r="1741" spans="1:17" ht="14.25" hidden="1"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1025</v>
      </c>
      <c r="K1741" s="187" t="s">
        <v>116</v>
      </c>
      <c r="L1741" s="195"/>
      <c r="M1741" s="195"/>
      <c r="N1741" s="195"/>
      <c r="O1741" s="199"/>
      <c r="P1741" s="188"/>
      <c r="Q1741" s="174">
        <f>IF(ISNUMBER(VLOOKUP(A1741,NotghiID!A:A,1,FALSE)),1,0)</f>
        <v>0</v>
      </c>
    </row>
    <row r="1742" spans="1:17" ht="14.25" hidden="1"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1025</v>
      </c>
      <c r="K1742" s="187" t="s">
        <v>116</v>
      </c>
      <c r="L1742" s="195"/>
      <c r="M1742" s="195"/>
      <c r="N1742" s="195"/>
      <c r="O1742" s="199"/>
      <c r="P1742" s="188"/>
      <c r="Q1742" s="174">
        <f>IF(ISNUMBER(VLOOKUP(A1742,NotghiID!A:A,1,FALSE)),1,0)</f>
        <v>0</v>
      </c>
    </row>
    <row r="1743" spans="1:17" ht="14.25" hidden="1"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1025</v>
      </c>
      <c r="K1743" s="187" t="s">
        <v>116</v>
      </c>
      <c r="L1743" s="195"/>
      <c r="M1743" s="195"/>
      <c r="N1743" s="195"/>
      <c r="O1743" s="199"/>
      <c r="P1743" s="188"/>
      <c r="Q1743" s="174">
        <f>IF(ISNUMBER(VLOOKUP(A1743,NotghiID!A:A,1,FALSE)),1,0)</f>
        <v>0</v>
      </c>
    </row>
    <row r="1744" spans="1:17" ht="14.25" hidden="1"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1025</v>
      </c>
      <c r="K1744" s="187" t="s">
        <v>116</v>
      </c>
      <c r="L1744" s="195"/>
      <c r="M1744" s="195"/>
      <c r="N1744" s="195"/>
      <c r="O1744" s="199"/>
      <c r="P1744" s="188"/>
      <c r="Q1744" s="174">
        <f>IF(ISNUMBER(VLOOKUP(A1744,NotghiID!A:A,1,FALSE)),1,0)</f>
        <v>0</v>
      </c>
    </row>
    <row r="1745" spans="1:17" ht="14.25" hidden="1"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1025</v>
      </c>
      <c r="K1745" s="187" t="s">
        <v>116</v>
      </c>
      <c r="L1745" s="195"/>
      <c r="M1745" s="195"/>
      <c r="N1745" s="195"/>
      <c r="O1745" s="199"/>
      <c r="P1745" s="188"/>
      <c r="Q1745" s="174">
        <f>IF(ISNUMBER(VLOOKUP(A1745,NotghiID!A:A,1,FALSE)),1,0)</f>
        <v>0</v>
      </c>
    </row>
    <row r="1746" spans="1:17" ht="14.25" hidden="1"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1025</v>
      </c>
      <c r="K1746" s="187" t="s">
        <v>116</v>
      </c>
      <c r="L1746" s="195"/>
      <c r="M1746" s="195"/>
      <c r="N1746" s="195"/>
      <c r="O1746" s="199"/>
      <c r="P1746" s="188"/>
      <c r="Q1746" s="174">
        <f>IF(ISNUMBER(VLOOKUP(A1746,NotghiID!A:A,1,FALSE)),1,0)</f>
        <v>0</v>
      </c>
    </row>
    <row r="1747" spans="1:17" ht="14.25" hidden="1"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1025</v>
      </c>
      <c r="K1747" s="187" t="s">
        <v>116</v>
      </c>
      <c r="L1747" s="195"/>
      <c r="M1747" s="195"/>
      <c r="N1747" s="195"/>
      <c r="O1747" s="199"/>
      <c r="P1747" s="188"/>
      <c r="Q1747" s="174">
        <f>IF(ISNUMBER(VLOOKUP(A1747,NotghiID!A:A,1,FALSE)),1,0)</f>
        <v>0</v>
      </c>
    </row>
    <row r="1748" spans="1:17" ht="14.25" hidden="1"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1025</v>
      </c>
      <c r="K1748" s="187" t="s">
        <v>116</v>
      </c>
      <c r="L1748" s="195"/>
      <c r="M1748" s="195"/>
      <c r="N1748" s="195"/>
      <c r="O1748" s="199"/>
      <c r="P1748" s="188"/>
      <c r="Q1748" s="174">
        <f>IF(ISNUMBER(VLOOKUP(A1748,NotghiID!A:A,1,FALSE)),1,0)</f>
        <v>0</v>
      </c>
    </row>
    <row r="1749" spans="1:17" ht="14.25" hidden="1"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1025</v>
      </c>
      <c r="K1749" s="187" t="s">
        <v>116</v>
      </c>
      <c r="L1749" s="195"/>
      <c r="M1749" s="195"/>
      <c r="N1749" s="195"/>
      <c r="O1749" s="199"/>
      <c r="P1749" s="188"/>
      <c r="Q1749" s="174">
        <f>IF(ISNUMBER(VLOOKUP(A1749,NotghiID!A:A,1,FALSE)),1,0)</f>
        <v>0</v>
      </c>
    </row>
    <row r="1750" spans="1:17" ht="14.25" hidden="1"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1025</v>
      </c>
      <c r="K1750" s="187" t="s">
        <v>116</v>
      </c>
      <c r="L1750" s="195"/>
      <c r="M1750" s="195"/>
      <c r="N1750" s="195"/>
      <c r="O1750" s="199"/>
      <c r="P1750" s="188"/>
      <c r="Q1750" s="174">
        <f>IF(ISNUMBER(VLOOKUP(A1750,NotghiID!A:A,1,FALSE)),1,0)</f>
        <v>0</v>
      </c>
    </row>
    <row r="1751" spans="1:17" ht="14.25" hidden="1"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1025</v>
      </c>
      <c r="K1751" s="187" t="s">
        <v>116</v>
      </c>
      <c r="L1751" s="195"/>
      <c r="M1751" s="195"/>
      <c r="N1751" s="195"/>
      <c r="O1751" s="199"/>
      <c r="P1751" s="188"/>
      <c r="Q1751" s="174">
        <f>IF(ISNUMBER(VLOOKUP(A1751,NotghiID!A:A,1,FALSE)),1,0)</f>
        <v>0</v>
      </c>
    </row>
    <row r="1752" spans="1:17" ht="14.25" hidden="1"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1025</v>
      </c>
      <c r="K1752" s="187" t="s">
        <v>116</v>
      </c>
      <c r="L1752" s="195"/>
      <c r="M1752" s="195"/>
      <c r="N1752" s="195"/>
      <c r="O1752" s="199"/>
      <c r="P1752" s="188"/>
      <c r="Q1752" s="174">
        <f>IF(ISNUMBER(VLOOKUP(A1752,NotghiID!A:A,1,FALSE)),1,0)</f>
        <v>0</v>
      </c>
    </row>
    <row r="1753" spans="1:17" ht="14.25" hidden="1"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1025</v>
      </c>
      <c r="K1753" s="187" t="s">
        <v>116</v>
      </c>
      <c r="L1753" s="195"/>
      <c r="M1753" s="195"/>
      <c r="N1753" s="195"/>
      <c r="O1753" s="199"/>
      <c r="P1753" s="188"/>
      <c r="Q1753" s="174">
        <f>IF(ISNUMBER(VLOOKUP(A1753,NotghiID!A:A,1,FALSE)),1,0)</f>
        <v>0</v>
      </c>
    </row>
    <row r="1754" spans="1:17" ht="14.25" hidden="1"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1025</v>
      </c>
      <c r="K1754" s="187" t="s">
        <v>116</v>
      </c>
      <c r="L1754" s="195"/>
      <c r="M1754" s="195"/>
      <c r="N1754" s="195"/>
      <c r="O1754" s="199"/>
      <c r="P1754" s="188"/>
      <c r="Q1754" s="174">
        <f>IF(ISNUMBER(VLOOKUP(A1754,NotghiID!A:A,1,FALSE)),1,0)</f>
        <v>0</v>
      </c>
    </row>
    <row r="1755" spans="1:17" ht="14.25" hidden="1"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1025</v>
      </c>
      <c r="K1755" s="187" t="s">
        <v>116</v>
      </c>
      <c r="L1755" s="195"/>
      <c r="M1755" s="195"/>
      <c r="N1755" s="195"/>
      <c r="O1755" s="199"/>
      <c r="P1755" s="188"/>
      <c r="Q1755" s="174">
        <f>IF(ISNUMBER(VLOOKUP(A1755,NotghiID!A:A,1,FALSE)),1,0)</f>
        <v>0</v>
      </c>
    </row>
    <row r="1756" spans="1:17" ht="14.25" hidden="1"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1025</v>
      </c>
      <c r="K1756" s="187" t="s">
        <v>116</v>
      </c>
      <c r="L1756" s="195"/>
      <c r="M1756" s="195"/>
      <c r="N1756" s="195"/>
      <c r="O1756" s="199"/>
      <c r="P1756" s="188"/>
      <c r="Q1756" s="174">
        <f>IF(ISNUMBER(VLOOKUP(A1756,NotghiID!A:A,1,FALSE)),1,0)</f>
        <v>0</v>
      </c>
    </row>
    <row r="1757" spans="1:17" ht="14.25" hidden="1"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1025</v>
      </c>
      <c r="K1757" s="187" t="s">
        <v>116</v>
      </c>
      <c r="L1757" s="195"/>
      <c r="M1757" s="195"/>
      <c r="N1757" s="195"/>
      <c r="O1757" s="199"/>
      <c r="P1757" s="188"/>
      <c r="Q1757" s="174">
        <f>IF(ISNUMBER(VLOOKUP(A1757,NotghiID!A:A,1,FALSE)),1,0)</f>
        <v>0</v>
      </c>
    </row>
    <row r="1758" spans="1:17" ht="14.25" hidden="1"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1025</v>
      </c>
      <c r="K1758" s="187" t="s">
        <v>116</v>
      </c>
      <c r="L1758" s="195"/>
      <c r="M1758" s="195"/>
      <c r="N1758" s="195"/>
      <c r="O1758" s="199"/>
      <c r="P1758" s="188"/>
      <c r="Q1758" s="174">
        <f>IF(ISNUMBER(VLOOKUP(A1758,NotghiID!A:A,1,FALSE)),1,0)</f>
        <v>0</v>
      </c>
    </row>
    <row r="1759" spans="1:17" ht="14.25" hidden="1"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1025</v>
      </c>
      <c r="K1759" s="187" t="s">
        <v>116</v>
      </c>
      <c r="L1759" s="195"/>
      <c r="M1759" s="195"/>
      <c r="N1759" s="195"/>
      <c r="O1759" s="199"/>
      <c r="P1759" s="188"/>
      <c r="Q1759" s="174">
        <f>IF(ISNUMBER(VLOOKUP(A1759,NotghiID!A:A,1,FALSE)),1,0)</f>
        <v>0</v>
      </c>
    </row>
    <row r="1760" spans="1:17" ht="14.25" hidden="1"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1025</v>
      </c>
      <c r="K1760" s="187" t="s">
        <v>116</v>
      </c>
      <c r="L1760" s="195"/>
      <c r="M1760" s="195"/>
      <c r="N1760" s="195"/>
      <c r="O1760" s="199"/>
      <c r="P1760" s="188"/>
      <c r="Q1760" s="174">
        <f>IF(ISNUMBER(VLOOKUP(A1760,NotghiID!A:A,1,FALSE)),1,0)</f>
        <v>0</v>
      </c>
    </row>
    <row r="1761" spans="1:17" ht="14.25" hidden="1"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1025</v>
      </c>
      <c r="K1761" s="187" t="s">
        <v>116</v>
      </c>
      <c r="L1761" s="195"/>
      <c r="M1761" s="195"/>
      <c r="N1761" s="195"/>
      <c r="O1761" s="199"/>
      <c r="P1761" s="188"/>
      <c r="Q1761" s="174">
        <f>IF(ISNUMBER(VLOOKUP(A1761,NotghiID!A:A,1,FALSE)),1,0)</f>
        <v>0</v>
      </c>
    </row>
    <row r="1762" spans="1:17" ht="14.25" hidden="1"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1025</v>
      </c>
      <c r="K1762" s="187" t="s">
        <v>116</v>
      </c>
      <c r="L1762" s="195"/>
      <c r="M1762" s="195"/>
      <c r="N1762" s="195"/>
      <c r="O1762" s="199"/>
      <c r="P1762" s="188"/>
      <c r="Q1762" s="174">
        <f>IF(ISNUMBER(VLOOKUP(A1762,NotghiID!A:A,1,FALSE)),1,0)</f>
        <v>0</v>
      </c>
    </row>
    <row r="1763" spans="1:17" ht="14.25" hidden="1"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1025</v>
      </c>
      <c r="K1763" s="187" t="s">
        <v>116</v>
      </c>
      <c r="L1763" s="195"/>
      <c r="M1763" s="195"/>
      <c r="N1763" s="195"/>
      <c r="O1763" s="199"/>
      <c r="P1763" s="188"/>
      <c r="Q1763" s="174">
        <f>IF(ISNUMBER(VLOOKUP(A1763,NotghiID!A:A,1,FALSE)),1,0)</f>
        <v>0</v>
      </c>
    </row>
    <row r="1764" spans="1:17" ht="14.25" hidden="1"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1025</v>
      </c>
      <c r="K1764" s="187" t="s">
        <v>116</v>
      </c>
      <c r="L1764" s="195"/>
      <c r="M1764" s="195"/>
      <c r="N1764" s="195"/>
      <c r="O1764" s="199"/>
      <c r="P1764" s="188"/>
      <c r="Q1764" s="174">
        <f>IF(ISNUMBER(VLOOKUP(A1764,NotghiID!A:A,1,FALSE)),1,0)</f>
        <v>0</v>
      </c>
    </row>
    <row r="1765" spans="1:17" ht="14.25" hidden="1"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1025</v>
      </c>
      <c r="K1765" s="187" t="s">
        <v>116</v>
      </c>
      <c r="L1765" s="195"/>
      <c r="M1765" s="195"/>
      <c r="N1765" s="195"/>
      <c r="O1765" s="199"/>
      <c r="P1765" s="188"/>
      <c r="Q1765" s="174">
        <f>IF(ISNUMBER(VLOOKUP(A1765,NotghiID!A:A,1,FALSE)),1,0)</f>
        <v>0</v>
      </c>
    </row>
    <row r="1766" spans="1:17" ht="14.25" hidden="1"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1025</v>
      </c>
      <c r="K1766" s="187" t="s">
        <v>116</v>
      </c>
      <c r="L1766" s="195"/>
      <c r="M1766" s="195"/>
      <c r="N1766" s="195"/>
      <c r="O1766" s="199"/>
      <c r="P1766" s="188"/>
      <c r="Q1766" s="174">
        <f>IF(ISNUMBER(VLOOKUP(A1766,NotghiID!A:A,1,FALSE)),1,0)</f>
        <v>0</v>
      </c>
    </row>
    <row r="1767" spans="1:17" ht="14.25" hidden="1"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1025</v>
      </c>
      <c r="K1767" s="187" t="s">
        <v>116</v>
      </c>
      <c r="L1767" s="195"/>
      <c r="M1767" s="195"/>
      <c r="N1767" s="195"/>
      <c r="O1767" s="199"/>
      <c r="P1767" s="188"/>
      <c r="Q1767" s="174">
        <f>IF(ISNUMBER(VLOOKUP(A1767,NotghiID!A:A,1,FALSE)),1,0)</f>
        <v>0</v>
      </c>
    </row>
    <row r="1768" spans="1:17" ht="14.25" hidden="1"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1025</v>
      </c>
      <c r="K1768" s="187" t="s">
        <v>116</v>
      </c>
      <c r="L1768" s="195"/>
      <c r="M1768" s="195"/>
      <c r="N1768" s="195"/>
      <c r="O1768" s="199"/>
      <c r="P1768" s="188"/>
      <c r="Q1768" s="174">
        <f>IF(ISNUMBER(VLOOKUP(A1768,NotghiID!A:A,1,FALSE)),1,0)</f>
        <v>0</v>
      </c>
    </row>
    <row r="1769" spans="1:17" ht="14.25" hidden="1"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1025</v>
      </c>
      <c r="K1769" s="187" t="s">
        <v>116</v>
      </c>
      <c r="L1769" s="195"/>
      <c r="M1769" s="195"/>
      <c r="N1769" s="195"/>
      <c r="O1769" s="199"/>
      <c r="P1769" s="188"/>
      <c r="Q1769" s="174">
        <f>IF(ISNUMBER(VLOOKUP(A1769,NotghiID!A:A,1,FALSE)),1,0)</f>
        <v>0</v>
      </c>
    </row>
    <row r="1770" spans="1:17" ht="14.25" hidden="1"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1025</v>
      </c>
      <c r="K1770" s="187" t="s">
        <v>116</v>
      </c>
      <c r="L1770" s="195"/>
      <c r="M1770" s="195"/>
      <c r="N1770" s="195"/>
      <c r="O1770" s="199"/>
      <c r="P1770" s="188"/>
      <c r="Q1770" s="174">
        <f>IF(ISNUMBER(VLOOKUP(A1770,NotghiID!A:A,1,FALSE)),1,0)</f>
        <v>0</v>
      </c>
    </row>
    <row r="1771" spans="1:17" ht="14.25" hidden="1"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1025</v>
      </c>
      <c r="K1771" s="187" t="s">
        <v>116</v>
      </c>
      <c r="L1771" s="195"/>
      <c r="M1771" s="195"/>
      <c r="N1771" s="195"/>
      <c r="O1771" s="199"/>
      <c r="P1771" s="188"/>
      <c r="Q1771" s="174">
        <f>IF(ISNUMBER(VLOOKUP(A1771,NotghiID!A:A,1,FALSE)),1,0)</f>
        <v>0</v>
      </c>
    </row>
    <row r="1772" spans="1:17" ht="14.25" hidden="1"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1025</v>
      </c>
      <c r="K1772" s="187" t="s">
        <v>116</v>
      </c>
      <c r="L1772" s="195"/>
      <c r="M1772" s="195"/>
      <c r="N1772" s="195"/>
      <c r="O1772" s="199"/>
      <c r="P1772" s="188"/>
      <c r="Q1772" s="174">
        <f>IF(ISNUMBER(VLOOKUP(A1772,NotghiID!A:A,1,FALSE)),1,0)</f>
        <v>0</v>
      </c>
    </row>
    <row r="1773" spans="1:17" ht="14.25" hidden="1"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1025</v>
      </c>
      <c r="K1773" s="187" t="s">
        <v>116</v>
      </c>
      <c r="L1773" s="195"/>
      <c r="M1773" s="195"/>
      <c r="N1773" s="195"/>
      <c r="O1773" s="199"/>
      <c r="P1773" s="188"/>
      <c r="Q1773" s="174">
        <f>IF(ISNUMBER(VLOOKUP(A1773,NotghiID!A:A,1,FALSE)),1,0)</f>
        <v>0</v>
      </c>
    </row>
    <row r="1774" spans="1:17" ht="14.25" hidden="1"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1025</v>
      </c>
      <c r="K1774" s="187" t="s">
        <v>116</v>
      </c>
      <c r="L1774" s="195"/>
      <c r="M1774" s="195"/>
      <c r="N1774" s="195"/>
      <c r="O1774" s="199"/>
      <c r="P1774" s="188"/>
      <c r="Q1774" s="174">
        <f>IF(ISNUMBER(VLOOKUP(A1774,NotghiID!A:A,1,FALSE)),1,0)</f>
        <v>0</v>
      </c>
    </row>
    <row r="1775" spans="1:17" ht="14.25" hidden="1"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1025</v>
      </c>
      <c r="K1775" s="187" t="s">
        <v>116</v>
      </c>
      <c r="L1775" s="195"/>
      <c r="M1775" s="195"/>
      <c r="N1775" s="195"/>
      <c r="O1775" s="199"/>
      <c r="P1775" s="188"/>
      <c r="Q1775" s="174">
        <f>IF(ISNUMBER(VLOOKUP(A1775,NotghiID!A:A,1,FALSE)),1,0)</f>
        <v>0</v>
      </c>
    </row>
    <row r="1776" spans="1:17" ht="14.25" hidden="1"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1025</v>
      </c>
      <c r="K1776" s="187" t="s">
        <v>116</v>
      </c>
      <c r="L1776" s="195"/>
      <c r="M1776" s="195"/>
      <c r="N1776" s="195"/>
      <c r="O1776" s="199"/>
      <c r="P1776" s="188"/>
      <c r="Q1776" s="174">
        <f>IF(ISNUMBER(VLOOKUP(A1776,NotghiID!A:A,1,FALSE)),1,0)</f>
        <v>0</v>
      </c>
    </row>
    <row r="1777" spans="1:17" ht="14.25" hidden="1"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1025</v>
      </c>
      <c r="K1777" s="187" t="s">
        <v>116</v>
      </c>
      <c r="L1777" s="195"/>
      <c r="M1777" s="195"/>
      <c r="N1777" s="195"/>
      <c r="O1777" s="199"/>
      <c r="P1777" s="188"/>
      <c r="Q1777" s="174">
        <f>IF(ISNUMBER(VLOOKUP(A1777,NotghiID!A:A,1,FALSE)),1,0)</f>
        <v>0</v>
      </c>
    </row>
    <row r="1778" spans="1:17" ht="14.25" hidden="1"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1025</v>
      </c>
      <c r="K1778" s="187" t="s">
        <v>116</v>
      </c>
      <c r="L1778" s="195"/>
      <c r="M1778" s="195"/>
      <c r="N1778" s="195"/>
      <c r="O1778" s="199"/>
      <c r="P1778" s="188"/>
      <c r="Q1778" s="174">
        <f>IF(ISNUMBER(VLOOKUP(A1778,NotghiID!A:A,1,FALSE)),1,0)</f>
        <v>0</v>
      </c>
    </row>
    <row r="1779" spans="1:17" ht="14.25" hidden="1"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1025</v>
      </c>
      <c r="K1779" s="187" t="s">
        <v>116</v>
      </c>
      <c r="L1779" s="195"/>
      <c r="M1779" s="195"/>
      <c r="N1779" s="195"/>
      <c r="O1779" s="199"/>
      <c r="P1779" s="188"/>
      <c r="Q1779" s="174">
        <f>IF(ISNUMBER(VLOOKUP(A1779,NotghiID!A:A,1,FALSE)),1,0)</f>
        <v>0</v>
      </c>
    </row>
    <row r="1780" spans="1:17" ht="14.25" hidden="1"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1025</v>
      </c>
      <c r="K1780" s="187" t="s">
        <v>116</v>
      </c>
      <c r="L1780" s="195"/>
      <c r="M1780" s="195"/>
      <c r="N1780" s="195"/>
      <c r="O1780" s="199"/>
      <c r="P1780" s="188"/>
      <c r="Q1780" s="174">
        <f>IF(ISNUMBER(VLOOKUP(A1780,NotghiID!A:A,1,FALSE)),1,0)</f>
        <v>0</v>
      </c>
    </row>
    <row r="1781" spans="1:17" ht="14.25" hidden="1"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1025</v>
      </c>
      <c r="K1781" s="187" t="s">
        <v>116</v>
      </c>
      <c r="L1781" s="195"/>
      <c r="M1781" s="195"/>
      <c r="N1781" s="195"/>
      <c r="O1781" s="199"/>
      <c r="P1781" s="188"/>
      <c r="Q1781" s="174">
        <f>IF(ISNUMBER(VLOOKUP(A1781,NotghiID!A:A,1,FALSE)),1,0)</f>
        <v>0</v>
      </c>
    </row>
    <row r="1782" spans="1:17" ht="14.25" hidden="1"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1025</v>
      </c>
      <c r="K1782" s="187" t="s">
        <v>116</v>
      </c>
      <c r="L1782" s="195"/>
      <c r="M1782" s="195"/>
      <c r="N1782" s="195"/>
      <c r="O1782" s="199"/>
      <c r="P1782" s="188"/>
      <c r="Q1782" s="174">
        <f>IF(ISNUMBER(VLOOKUP(A1782,NotghiID!A:A,1,FALSE)),1,0)</f>
        <v>0</v>
      </c>
    </row>
    <row r="1783" spans="1:17" ht="14.25" hidden="1"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1025</v>
      </c>
      <c r="K1783" s="187" t="s">
        <v>116</v>
      </c>
      <c r="L1783" s="195"/>
      <c r="M1783" s="195"/>
      <c r="N1783" s="195"/>
      <c r="O1783" s="199"/>
      <c r="P1783" s="188"/>
      <c r="Q1783" s="174">
        <f>IF(ISNUMBER(VLOOKUP(A1783,NotghiID!A:A,1,FALSE)),1,0)</f>
        <v>0</v>
      </c>
    </row>
    <row r="1784" spans="1:17" ht="14.25" hidden="1"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1025</v>
      </c>
      <c r="K1784" s="187" t="s">
        <v>116</v>
      </c>
      <c r="L1784" s="195"/>
      <c r="M1784" s="195"/>
      <c r="N1784" s="195"/>
      <c r="O1784" s="199"/>
      <c r="P1784" s="188"/>
      <c r="Q1784" s="174">
        <f>IF(ISNUMBER(VLOOKUP(A1784,NotghiID!A:A,1,FALSE)),1,0)</f>
        <v>0</v>
      </c>
    </row>
    <row r="1785" spans="1:17" ht="14.25" hidden="1"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1025</v>
      </c>
      <c r="K1785" s="187" t="s">
        <v>116</v>
      </c>
      <c r="L1785" s="195"/>
      <c r="M1785" s="195"/>
      <c r="N1785" s="195"/>
      <c r="O1785" s="199"/>
      <c r="P1785" s="188"/>
      <c r="Q1785" s="174">
        <f>IF(ISNUMBER(VLOOKUP(A1785,NotghiID!A:A,1,FALSE)),1,0)</f>
        <v>0</v>
      </c>
    </row>
    <row r="1786" spans="1:17" ht="14.25" hidden="1"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1025</v>
      </c>
      <c r="K1786" s="187" t="s">
        <v>116</v>
      </c>
      <c r="L1786" s="195"/>
      <c r="M1786" s="195"/>
      <c r="N1786" s="195"/>
      <c r="O1786" s="199"/>
      <c r="P1786" s="188"/>
      <c r="Q1786" s="174">
        <f>IF(ISNUMBER(VLOOKUP(A1786,NotghiID!A:A,1,FALSE)),1,0)</f>
        <v>0</v>
      </c>
    </row>
    <row r="1787" spans="1:17" ht="14.25" hidden="1"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1025</v>
      </c>
      <c r="K1787" s="187" t="s">
        <v>116</v>
      </c>
      <c r="L1787" s="195"/>
      <c r="M1787" s="195"/>
      <c r="N1787" s="195"/>
      <c r="O1787" s="199"/>
      <c r="P1787" s="188"/>
      <c r="Q1787" s="174">
        <f>IF(ISNUMBER(VLOOKUP(A1787,NotghiID!A:A,1,FALSE)),1,0)</f>
        <v>0</v>
      </c>
    </row>
    <row r="1788" spans="1:17" ht="14.25" hidden="1"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1025</v>
      </c>
      <c r="K1788" s="187" t="s">
        <v>116</v>
      </c>
      <c r="L1788" s="195"/>
      <c r="M1788" s="195"/>
      <c r="N1788" s="195"/>
      <c r="O1788" s="199"/>
      <c r="P1788" s="188"/>
      <c r="Q1788" s="174">
        <f>IF(ISNUMBER(VLOOKUP(A1788,NotghiID!A:A,1,FALSE)),1,0)</f>
        <v>0</v>
      </c>
    </row>
    <row r="1789" spans="1:17" ht="14.25" hidden="1"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1025</v>
      </c>
      <c r="K1789" s="187" t="s">
        <v>116</v>
      </c>
      <c r="L1789" s="195"/>
      <c r="M1789" s="195"/>
      <c r="N1789" s="195"/>
      <c r="O1789" s="199"/>
      <c r="P1789" s="188"/>
      <c r="Q1789" s="174">
        <f>IF(ISNUMBER(VLOOKUP(A1789,NotghiID!A:A,1,FALSE)),1,0)</f>
        <v>0</v>
      </c>
    </row>
    <row r="1790" spans="1:17" ht="14.25" hidden="1"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1025</v>
      </c>
      <c r="K1790" s="187" t="s">
        <v>116</v>
      </c>
      <c r="L1790" s="195"/>
      <c r="M1790" s="195"/>
      <c r="N1790" s="195"/>
      <c r="O1790" s="199"/>
      <c r="P1790" s="188"/>
      <c r="Q1790" s="174">
        <f>IF(ISNUMBER(VLOOKUP(A1790,NotghiID!A:A,1,FALSE)),1,0)</f>
        <v>0</v>
      </c>
    </row>
    <row r="1791" spans="1:17" ht="14.25" hidden="1"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1025</v>
      </c>
      <c r="K1791" s="187" t="s">
        <v>116</v>
      </c>
      <c r="L1791" s="195"/>
      <c r="M1791" s="195"/>
      <c r="N1791" s="195"/>
      <c r="O1791" s="199"/>
      <c r="P1791" s="188"/>
      <c r="Q1791" s="174">
        <f>IF(ISNUMBER(VLOOKUP(A1791,NotghiID!A:A,1,FALSE)),1,0)</f>
        <v>0</v>
      </c>
    </row>
    <row r="1792" spans="1:17" ht="14.25" hidden="1"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1025</v>
      </c>
      <c r="K1792" s="187" t="s">
        <v>116</v>
      </c>
      <c r="L1792" s="195"/>
      <c r="M1792" s="195"/>
      <c r="N1792" s="195"/>
      <c r="O1792" s="199"/>
      <c r="P1792" s="188"/>
      <c r="Q1792" s="174">
        <f>IF(ISNUMBER(VLOOKUP(A1792,NotghiID!A:A,1,FALSE)),1,0)</f>
        <v>0</v>
      </c>
    </row>
    <row r="1793" spans="1:17" ht="14.25" hidden="1"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1025</v>
      </c>
      <c r="K1793" s="187" t="s">
        <v>116</v>
      </c>
      <c r="L1793" s="195"/>
      <c r="M1793" s="195"/>
      <c r="N1793" s="195"/>
      <c r="O1793" s="199"/>
      <c r="P1793" s="188"/>
      <c r="Q1793" s="174">
        <f>IF(ISNUMBER(VLOOKUP(A1793,NotghiID!A:A,1,FALSE)),1,0)</f>
        <v>0</v>
      </c>
    </row>
    <row r="1794" spans="1:17" ht="14.25" hidden="1"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1025</v>
      </c>
      <c r="K1794" s="187" t="s">
        <v>116</v>
      </c>
      <c r="L1794" s="195"/>
      <c r="M1794" s="195"/>
      <c r="N1794" s="195"/>
      <c r="O1794" s="199"/>
      <c r="P1794" s="188"/>
      <c r="Q1794" s="174">
        <f>IF(ISNUMBER(VLOOKUP(A1794,NotghiID!A:A,1,FALSE)),1,0)</f>
        <v>0</v>
      </c>
    </row>
    <row r="1795" spans="1:17" ht="14.25" hidden="1"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1025</v>
      </c>
      <c r="K1795" s="187" t="s">
        <v>116</v>
      </c>
      <c r="L1795" s="195"/>
      <c r="M1795" s="195"/>
      <c r="N1795" s="195"/>
      <c r="O1795" s="199"/>
      <c r="P1795" s="188"/>
      <c r="Q1795" s="174">
        <f>IF(ISNUMBER(VLOOKUP(A1795,NotghiID!A:A,1,FALSE)),1,0)</f>
        <v>0</v>
      </c>
    </row>
    <row r="1796" spans="1:17" ht="14.25" hidden="1"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1025</v>
      </c>
      <c r="K1796" s="187" t="s">
        <v>116</v>
      </c>
      <c r="L1796" s="195"/>
      <c r="M1796" s="195"/>
      <c r="N1796" s="195"/>
      <c r="O1796" s="199"/>
      <c r="P1796" s="188"/>
      <c r="Q1796" s="174">
        <f>IF(ISNUMBER(VLOOKUP(A1796,NotghiID!A:A,1,FALSE)),1,0)</f>
        <v>0</v>
      </c>
    </row>
    <row r="1797" spans="1:17" ht="14.25" hidden="1"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1025</v>
      </c>
      <c r="K1797" s="187" t="s">
        <v>116</v>
      </c>
      <c r="L1797" s="195"/>
      <c r="M1797" s="195"/>
      <c r="N1797" s="195"/>
      <c r="O1797" s="199"/>
      <c r="P1797" s="188"/>
      <c r="Q1797" s="174">
        <f>IF(ISNUMBER(VLOOKUP(A1797,NotghiID!A:A,1,FALSE)),1,0)</f>
        <v>0</v>
      </c>
    </row>
    <row r="1798" spans="1:17" ht="14.25" hidden="1"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1025</v>
      </c>
      <c r="K1798" s="187" t="s">
        <v>116</v>
      </c>
      <c r="L1798" s="195"/>
      <c r="M1798" s="195"/>
      <c r="N1798" s="195"/>
      <c r="O1798" s="199"/>
      <c r="P1798" s="188"/>
      <c r="Q1798" s="174">
        <f>IF(ISNUMBER(VLOOKUP(A1798,NotghiID!A:A,1,FALSE)),1,0)</f>
        <v>0</v>
      </c>
    </row>
    <row r="1799" spans="1:17" ht="14.25" hidden="1"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1025</v>
      </c>
      <c r="K1799" s="187" t="s">
        <v>116</v>
      </c>
      <c r="L1799" s="195"/>
      <c r="M1799" s="195"/>
      <c r="N1799" s="195"/>
      <c r="O1799" s="199"/>
      <c r="P1799" s="188"/>
      <c r="Q1799" s="174">
        <f>IF(ISNUMBER(VLOOKUP(A1799,NotghiID!A:A,1,FALSE)),1,0)</f>
        <v>0</v>
      </c>
    </row>
    <row r="1800" spans="1:17" ht="14.25" hidden="1"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1025</v>
      </c>
      <c r="K1800" s="187" t="s">
        <v>116</v>
      </c>
      <c r="L1800" s="195"/>
      <c r="M1800" s="195"/>
      <c r="N1800" s="195"/>
      <c r="O1800" s="199"/>
      <c r="P1800" s="188"/>
      <c r="Q1800" s="174">
        <f>IF(ISNUMBER(VLOOKUP(A1800,NotghiID!A:A,1,FALSE)),1,0)</f>
        <v>0</v>
      </c>
    </row>
    <row r="1801" spans="1:17" ht="14.25" hidden="1"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1025</v>
      </c>
      <c r="K1801" s="187" t="s">
        <v>116</v>
      </c>
      <c r="L1801" s="195"/>
      <c r="M1801" s="195"/>
      <c r="N1801" s="195"/>
      <c r="O1801" s="199"/>
      <c r="P1801" s="188"/>
      <c r="Q1801" s="174">
        <f>IF(ISNUMBER(VLOOKUP(A1801,NotghiID!A:A,1,FALSE)),1,0)</f>
        <v>0</v>
      </c>
    </row>
    <row r="1802" spans="1:17" ht="14.25" hidden="1"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1025</v>
      </c>
      <c r="K1802" s="187" t="s">
        <v>116</v>
      </c>
      <c r="L1802" s="195"/>
      <c r="M1802" s="195"/>
      <c r="N1802" s="195"/>
      <c r="O1802" s="199"/>
      <c r="P1802" s="188"/>
      <c r="Q1802" s="174">
        <f>IF(ISNUMBER(VLOOKUP(A1802,NotghiID!A:A,1,FALSE)),1,0)</f>
        <v>0</v>
      </c>
    </row>
    <row r="1803" spans="1:17" ht="14.25" hidden="1"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1025</v>
      </c>
      <c r="K1803" s="187" t="s">
        <v>116</v>
      </c>
      <c r="L1803" s="195"/>
      <c r="M1803" s="195"/>
      <c r="N1803" s="195"/>
      <c r="O1803" s="199"/>
      <c r="P1803" s="188"/>
      <c r="Q1803" s="174">
        <f>IF(ISNUMBER(VLOOKUP(A1803,NotghiID!A:A,1,FALSE)),1,0)</f>
        <v>0</v>
      </c>
    </row>
    <row r="1804" spans="1:17" ht="14.25" hidden="1"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1025</v>
      </c>
      <c r="K1804" s="187" t="s">
        <v>116</v>
      </c>
      <c r="L1804" s="195"/>
      <c r="M1804" s="195"/>
      <c r="N1804" s="195"/>
      <c r="O1804" s="199"/>
      <c r="P1804" s="188"/>
      <c r="Q1804" s="174">
        <f>IF(ISNUMBER(VLOOKUP(A1804,NotghiID!A:A,1,FALSE)),1,0)</f>
        <v>0</v>
      </c>
    </row>
    <row r="1805" spans="1:17" ht="14.25" hidden="1"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1025</v>
      </c>
      <c r="K1805" s="187" t="s">
        <v>116</v>
      </c>
      <c r="L1805" s="195"/>
      <c r="M1805" s="195"/>
      <c r="N1805" s="195"/>
      <c r="O1805" s="199"/>
      <c r="P1805" s="188"/>
      <c r="Q1805" s="174">
        <f>IF(ISNUMBER(VLOOKUP(A1805,NotghiID!A:A,1,FALSE)),1,0)</f>
        <v>0</v>
      </c>
    </row>
    <row r="1806" spans="1:17" ht="14.25" hidden="1"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1025</v>
      </c>
      <c r="K1806" s="187" t="s">
        <v>116</v>
      </c>
      <c r="L1806" s="195"/>
      <c r="M1806" s="195"/>
      <c r="N1806" s="195"/>
      <c r="O1806" s="199"/>
      <c r="P1806" s="188"/>
      <c r="Q1806" s="174">
        <f>IF(ISNUMBER(VLOOKUP(A1806,NotghiID!A:A,1,FALSE)),1,0)</f>
        <v>0</v>
      </c>
    </row>
    <row r="1807" spans="1:17" ht="14.25" hidden="1"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1025</v>
      </c>
      <c r="K1807" s="187" t="s">
        <v>116</v>
      </c>
      <c r="L1807" s="195"/>
      <c r="M1807" s="195"/>
      <c r="N1807" s="195"/>
      <c r="O1807" s="199"/>
      <c r="P1807" s="188"/>
      <c r="Q1807" s="174">
        <f>IF(ISNUMBER(VLOOKUP(A1807,NotghiID!A:A,1,FALSE)),1,0)</f>
        <v>0</v>
      </c>
    </row>
    <row r="1808" spans="1:17" ht="14.25" hidden="1"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1025</v>
      </c>
      <c r="K1808" s="187" t="s">
        <v>116</v>
      </c>
      <c r="L1808" s="195"/>
      <c r="M1808" s="195"/>
      <c r="N1808" s="195"/>
      <c r="O1808" s="199"/>
      <c r="P1808" s="188"/>
      <c r="Q1808" s="174">
        <f>IF(ISNUMBER(VLOOKUP(A1808,NotghiID!A:A,1,FALSE)),1,0)</f>
        <v>0</v>
      </c>
    </row>
    <row r="1809" spans="1:17" ht="14.25" hidden="1"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1025</v>
      </c>
      <c r="K1809" s="187" t="s">
        <v>116</v>
      </c>
      <c r="L1809" s="195"/>
      <c r="M1809" s="195"/>
      <c r="N1809" s="195"/>
      <c r="O1809" s="199"/>
      <c r="P1809" s="188"/>
      <c r="Q1809" s="174">
        <f>IF(ISNUMBER(VLOOKUP(A1809,NotghiID!A:A,1,FALSE)),1,0)</f>
        <v>0</v>
      </c>
    </row>
    <row r="1810" spans="1:17" ht="14.25" hidden="1"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1025</v>
      </c>
      <c r="K1810" s="187" t="s">
        <v>116</v>
      </c>
      <c r="L1810" s="195"/>
      <c r="M1810" s="195"/>
      <c r="N1810" s="195"/>
      <c r="O1810" s="199"/>
      <c r="P1810" s="188"/>
      <c r="Q1810" s="174">
        <f>IF(ISNUMBER(VLOOKUP(A1810,NotghiID!A:A,1,FALSE)),1,0)</f>
        <v>0</v>
      </c>
    </row>
    <row r="1811" spans="1:17" ht="14.25" hidden="1"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1025</v>
      </c>
      <c r="K1811" s="187" t="s">
        <v>116</v>
      </c>
      <c r="L1811" s="195"/>
      <c r="M1811" s="195"/>
      <c r="N1811" s="195"/>
      <c r="O1811" s="199"/>
      <c r="P1811" s="188"/>
      <c r="Q1811" s="174">
        <f>IF(ISNUMBER(VLOOKUP(A1811,NotghiID!A:A,1,FALSE)),1,0)</f>
        <v>0</v>
      </c>
    </row>
    <row r="1812" spans="1:17" ht="14.25" hidden="1"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1025</v>
      </c>
      <c r="K1812" s="187" t="s">
        <v>116</v>
      </c>
      <c r="L1812" s="195"/>
      <c r="M1812" s="195"/>
      <c r="N1812" s="195"/>
      <c r="O1812" s="199"/>
      <c r="P1812" s="188"/>
      <c r="Q1812" s="174">
        <f>IF(ISNUMBER(VLOOKUP(A1812,NotghiID!A:A,1,FALSE)),1,0)</f>
        <v>0</v>
      </c>
    </row>
    <row r="1813" spans="1:17" ht="14.25" hidden="1"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1025</v>
      </c>
      <c r="K1813" s="187" t="s">
        <v>116</v>
      </c>
      <c r="L1813" s="195"/>
      <c r="M1813" s="195"/>
      <c r="N1813" s="195"/>
      <c r="O1813" s="199"/>
      <c r="P1813" s="188"/>
      <c r="Q1813" s="174">
        <f>IF(ISNUMBER(VLOOKUP(A1813,NotghiID!A:A,1,FALSE)),1,0)</f>
        <v>0</v>
      </c>
    </row>
    <row r="1814" spans="1:17" ht="14.25" hidden="1"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1025</v>
      </c>
      <c r="K1814" s="187" t="s">
        <v>116</v>
      </c>
      <c r="L1814" s="195"/>
      <c r="M1814" s="195"/>
      <c r="N1814" s="195"/>
      <c r="O1814" s="199"/>
      <c r="P1814" s="188"/>
      <c r="Q1814" s="174">
        <f>IF(ISNUMBER(VLOOKUP(A1814,NotghiID!A:A,1,FALSE)),1,0)</f>
        <v>0</v>
      </c>
    </row>
    <row r="1815" spans="1:17" ht="14.25" hidden="1"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1025</v>
      </c>
      <c r="K1815" s="187" t="s">
        <v>116</v>
      </c>
      <c r="L1815" s="195"/>
      <c r="M1815" s="195"/>
      <c r="N1815" s="195"/>
      <c r="O1815" s="199"/>
      <c r="P1815" s="188"/>
      <c r="Q1815" s="174">
        <f>IF(ISNUMBER(VLOOKUP(A1815,NotghiID!A:A,1,FALSE)),1,0)</f>
        <v>0</v>
      </c>
    </row>
    <row r="1816" spans="1:17" ht="14.25" hidden="1"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1025</v>
      </c>
      <c r="K1816" s="187" t="s">
        <v>116</v>
      </c>
      <c r="L1816" s="195"/>
      <c r="M1816" s="195"/>
      <c r="N1816" s="195"/>
      <c r="O1816" s="199"/>
      <c r="P1816" s="188"/>
      <c r="Q1816" s="174">
        <f>IF(ISNUMBER(VLOOKUP(A1816,NotghiID!A:A,1,FALSE)),1,0)</f>
        <v>0</v>
      </c>
    </row>
    <row r="1817" spans="1:17" ht="14.25" hidden="1"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1025</v>
      </c>
      <c r="K1817" s="187" t="s">
        <v>116</v>
      </c>
      <c r="L1817" s="195"/>
      <c r="M1817" s="195"/>
      <c r="N1817" s="195"/>
      <c r="O1817" s="199"/>
      <c r="P1817" s="188"/>
      <c r="Q1817" s="174">
        <f>IF(ISNUMBER(VLOOKUP(A1817,NotghiID!A:A,1,FALSE)),1,0)</f>
        <v>0</v>
      </c>
    </row>
    <row r="1818" spans="1:17" ht="14.25" hidden="1"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1025</v>
      </c>
      <c r="K1818" s="187" t="s">
        <v>116</v>
      </c>
      <c r="L1818" s="195"/>
      <c r="M1818" s="195"/>
      <c r="N1818" s="195"/>
      <c r="O1818" s="199"/>
      <c r="P1818" s="188"/>
      <c r="Q1818" s="174">
        <f>IF(ISNUMBER(VLOOKUP(A1818,NotghiID!A:A,1,FALSE)),1,0)</f>
        <v>0</v>
      </c>
    </row>
    <row r="1819" spans="1:17" ht="14.25" hidden="1"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1025</v>
      </c>
      <c r="K1819" s="187" t="s">
        <v>116</v>
      </c>
      <c r="L1819" s="195"/>
      <c r="M1819" s="195"/>
      <c r="N1819" s="195"/>
      <c r="O1819" s="199"/>
      <c r="P1819" s="188"/>
      <c r="Q1819" s="174">
        <f>IF(ISNUMBER(VLOOKUP(A1819,NotghiID!A:A,1,FALSE)),1,0)</f>
        <v>0</v>
      </c>
    </row>
    <row r="1820" spans="1:17" ht="14.25" hidden="1"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1025</v>
      </c>
      <c r="K1820" s="187" t="s">
        <v>116</v>
      </c>
      <c r="L1820" s="195"/>
      <c r="M1820" s="195"/>
      <c r="N1820" s="195"/>
      <c r="O1820" s="199"/>
      <c r="P1820" s="188"/>
      <c r="Q1820" s="174">
        <f>IF(ISNUMBER(VLOOKUP(A1820,NotghiID!A:A,1,FALSE)),1,0)</f>
        <v>0</v>
      </c>
    </row>
    <row r="1821" spans="1:17" ht="14.25" hidden="1"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1025</v>
      </c>
      <c r="K1821" s="187" t="s">
        <v>116</v>
      </c>
      <c r="L1821" s="195"/>
      <c r="M1821" s="195"/>
      <c r="N1821" s="195"/>
      <c r="O1821" s="199"/>
      <c r="P1821" s="188"/>
      <c r="Q1821" s="174">
        <f>IF(ISNUMBER(VLOOKUP(A1821,NotghiID!A:A,1,FALSE)),1,0)</f>
        <v>0</v>
      </c>
    </row>
    <row r="1822" spans="1:17" ht="14.25" hidden="1"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1025</v>
      </c>
      <c r="K1822" s="187" t="s">
        <v>116</v>
      </c>
      <c r="L1822" s="195"/>
      <c r="M1822" s="195"/>
      <c r="N1822" s="195"/>
      <c r="O1822" s="199"/>
      <c r="P1822" s="188"/>
      <c r="Q1822" s="174">
        <f>IF(ISNUMBER(VLOOKUP(A1822,NotghiID!A:A,1,FALSE)),1,0)</f>
        <v>0</v>
      </c>
    </row>
    <row r="1823" spans="1:17" ht="14.25" hidden="1"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1025</v>
      </c>
      <c r="K1823" s="187" t="s">
        <v>116</v>
      </c>
      <c r="L1823" s="195"/>
      <c r="M1823" s="195"/>
      <c r="N1823" s="195"/>
      <c r="O1823" s="199"/>
      <c r="P1823" s="188"/>
      <c r="Q1823" s="174">
        <f>IF(ISNUMBER(VLOOKUP(A1823,NotghiID!A:A,1,FALSE)),1,0)</f>
        <v>0</v>
      </c>
    </row>
    <row r="1824" spans="1:17" ht="14.25" hidden="1"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1025</v>
      </c>
      <c r="K1824" s="187" t="s">
        <v>116</v>
      </c>
      <c r="L1824" s="195"/>
      <c r="M1824" s="195"/>
      <c r="N1824" s="195"/>
      <c r="O1824" s="199"/>
      <c r="P1824" s="188"/>
      <c r="Q1824" s="174">
        <f>IF(ISNUMBER(VLOOKUP(A1824,NotghiID!A:A,1,FALSE)),1,0)</f>
        <v>0</v>
      </c>
    </row>
    <row r="1825" spans="1:17" ht="14.25" hidden="1"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1025</v>
      </c>
      <c r="K1825" s="187" t="s">
        <v>116</v>
      </c>
      <c r="L1825" s="195"/>
      <c r="M1825" s="195"/>
      <c r="N1825" s="195"/>
      <c r="O1825" s="199"/>
      <c r="P1825" s="188"/>
      <c r="Q1825" s="174">
        <f>IF(ISNUMBER(VLOOKUP(A1825,NotghiID!A:A,1,FALSE)),1,0)</f>
        <v>0</v>
      </c>
    </row>
    <row r="1826" spans="1:17" ht="14.25" hidden="1"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1025</v>
      </c>
      <c r="K1826" s="187" t="s">
        <v>116</v>
      </c>
      <c r="L1826" s="195"/>
      <c r="M1826" s="195"/>
      <c r="N1826" s="195"/>
      <c r="O1826" s="199"/>
      <c r="P1826" s="188"/>
      <c r="Q1826" s="174">
        <f>IF(ISNUMBER(VLOOKUP(A1826,NotghiID!A:A,1,FALSE)),1,0)</f>
        <v>0</v>
      </c>
    </row>
    <row r="1827" spans="1:17" ht="14.25" hidden="1"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1025</v>
      </c>
      <c r="K1827" s="187" t="s">
        <v>116</v>
      </c>
      <c r="L1827" s="195"/>
      <c r="M1827" s="195"/>
      <c r="N1827" s="195"/>
      <c r="O1827" s="199"/>
      <c r="P1827" s="188"/>
      <c r="Q1827" s="174">
        <f>IF(ISNUMBER(VLOOKUP(A1827,NotghiID!A:A,1,FALSE)),1,0)</f>
        <v>0</v>
      </c>
    </row>
    <row r="1828" spans="1:17" ht="14.25" hidden="1"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1025</v>
      </c>
      <c r="K1828" s="187" t="s">
        <v>116</v>
      </c>
      <c r="L1828" s="195"/>
      <c r="M1828" s="195"/>
      <c r="N1828" s="195"/>
      <c r="O1828" s="199"/>
      <c r="P1828" s="188"/>
      <c r="Q1828" s="174">
        <f>IF(ISNUMBER(VLOOKUP(A1828,NotghiID!A:A,1,FALSE)),1,0)</f>
        <v>0</v>
      </c>
    </row>
    <row r="1829" spans="1:17" ht="14.25" hidden="1"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1025</v>
      </c>
      <c r="K1829" s="187" t="s">
        <v>116</v>
      </c>
      <c r="L1829" s="195"/>
      <c r="M1829" s="195"/>
      <c r="N1829" s="195"/>
      <c r="O1829" s="199"/>
      <c r="P1829" s="188"/>
      <c r="Q1829" s="174">
        <f>IF(ISNUMBER(VLOOKUP(A1829,NotghiID!A:A,1,FALSE)),1,0)</f>
        <v>0</v>
      </c>
    </row>
    <row r="1830" spans="1:17" ht="14.25" hidden="1"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1025</v>
      </c>
      <c r="K1830" s="187" t="s">
        <v>116</v>
      </c>
      <c r="L1830" s="195"/>
      <c r="M1830" s="195"/>
      <c r="N1830" s="195"/>
      <c r="O1830" s="199"/>
      <c r="P1830" s="188"/>
      <c r="Q1830" s="174">
        <f>IF(ISNUMBER(VLOOKUP(A1830,NotghiID!A:A,1,FALSE)),1,0)</f>
        <v>0</v>
      </c>
    </row>
    <row r="1831" spans="1:17" ht="14.25" hidden="1"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1025</v>
      </c>
      <c r="K1831" s="187" t="s">
        <v>116</v>
      </c>
      <c r="L1831" s="195"/>
      <c r="M1831" s="195"/>
      <c r="N1831" s="195"/>
      <c r="O1831" s="199"/>
      <c r="P1831" s="188"/>
      <c r="Q1831" s="174">
        <f>IF(ISNUMBER(VLOOKUP(A1831,NotghiID!A:A,1,FALSE)),1,0)</f>
        <v>0</v>
      </c>
    </row>
    <row r="1832" spans="1:17" ht="14.25" hidden="1"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1025</v>
      </c>
      <c r="K1832" s="187" t="s">
        <v>116</v>
      </c>
      <c r="L1832" s="195"/>
      <c r="M1832" s="195"/>
      <c r="N1832" s="195"/>
      <c r="O1832" s="199"/>
      <c r="P1832" s="188"/>
      <c r="Q1832" s="174">
        <f>IF(ISNUMBER(VLOOKUP(A1832,NotghiID!A:A,1,FALSE)),1,0)</f>
        <v>0</v>
      </c>
    </row>
    <row r="1833" spans="1:17" ht="14.25" hidden="1"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1025</v>
      </c>
      <c r="K1833" s="187" t="s">
        <v>116</v>
      </c>
      <c r="L1833" s="195"/>
      <c r="M1833" s="195"/>
      <c r="N1833" s="195"/>
      <c r="O1833" s="199"/>
      <c r="P1833" s="188"/>
      <c r="Q1833" s="174">
        <f>IF(ISNUMBER(VLOOKUP(A1833,NotghiID!A:A,1,FALSE)),1,0)</f>
        <v>0</v>
      </c>
    </row>
    <row r="1834" spans="1:17" ht="14.25" hidden="1"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1025</v>
      </c>
      <c r="K1834" s="187" t="s">
        <v>116</v>
      </c>
      <c r="L1834" s="195"/>
      <c r="M1834" s="195"/>
      <c r="N1834" s="195"/>
      <c r="O1834" s="199"/>
      <c r="P1834" s="188"/>
      <c r="Q1834" s="174">
        <f>IF(ISNUMBER(VLOOKUP(A1834,NotghiID!A:A,1,FALSE)),1,0)</f>
        <v>0</v>
      </c>
    </row>
    <row r="1835" spans="1:17" ht="14.25" hidden="1"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1025</v>
      </c>
      <c r="K1835" s="187" t="s">
        <v>116</v>
      </c>
      <c r="L1835" s="195"/>
      <c r="M1835" s="195"/>
      <c r="N1835" s="195"/>
      <c r="O1835" s="199"/>
      <c r="P1835" s="188"/>
      <c r="Q1835" s="174">
        <f>IF(ISNUMBER(VLOOKUP(A1835,NotghiID!A:A,1,FALSE)),1,0)</f>
        <v>0</v>
      </c>
    </row>
    <row r="1836" spans="1:17" ht="14.25" hidden="1"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1025</v>
      </c>
      <c r="K1836" s="187" t="s">
        <v>116</v>
      </c>
      <c r="L1836" s="195"/>
      <c r="M1836" s="195"/>
      <c r="N1836" s="195"/>
      <c r="O1836" s="199"/>
      <c r="P1836" s="188"/>
      <c r="Q1836" s="174">
        <f>IF(ISNUMBER(VLOOKUP(A1836,NotghiID!A:A,1,FALSE)),1,0)</f>
        <v>0</v>
      </c>
    </row>
    <row r="1837" spans="1:17" ht="14.25" hidden="1"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1025</v>
      </c>
      <c r="K1837" s="187" t="s">
        <v>116</v>
      </c>
      <c r="L1837" s="195"/>
      <c r="M1837" s="195"/>
      <c r="N1837" s="195"/>
      <c r="O1837" s="199"/>
      <c r="P1837" s="188"/>
      <c r="Q1837" s="174">
        <f>IF(ISNUMBER(VLOOKUP(A1837,NotghiID!A:A,1,FALSE)),1,0)</f>
        <v>0</v>
      </c>
    </row>
    <row r="1838" spans="1:17" ht="14.25" hidden="1"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1025</v>
      </c>
      <c r="K1838" s="187" t="s">
        <v>116</v>
      </c>
      <c r="L1838" s="195"/>
      <c r="M1838" s="195"/>
      <c r="N1838" s="195"/>
      <c r="O1838" s="199"/>
      <c r="P1838" s="188"/>
      <c r="Q1838" s="174">
        <f>IF(ISNUMBER(VLOOKUP(A1838,NotghiID!A:A,1,FALSE)),1,0)</f>
        <v>0</v>
      </c>
    </row>
    <row r="1839" spans="1:17" ht="14.25" hidden="1"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1025</v>
      </c>
      <c r="K1839" s="187" t="s">
        <v>116</v>
      </c>
      <c r="L1839" s="195"/>
      <c r="M1839" s="195"/>
      <c r="N1839" s="195"/>
      <c r="O1839" s="199"/>
      <c r="P1839" s="188"/>
      <c r="Q1839" s="174">
        <f>IF(ISNUMBER(VLOOKUP(A1839,NotghiID!A:A,1,FALSE)),1,0)</f>
        <v>0</v>
      </c>
    </row>
    <row r="1840" spans="1:17" ht="14.25" hidden="1"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1025</v>
      </c>
      <c r="K1840" s="187" t="s">
        <v>116</v>
      </c>
      <c r="L1840" s="195"/>
      <c r="M1840" s="195"/>
      <c r="N1840" s="195"/>
      <c r="O1840" s="199"/>
      <c r="P1840" s="188"/>
      <c r="Q1840" s="174">
        <f>IF(ISNUMBER(VLOOKUP(A1840,NotghiID!A:A,1,FALSE)),1,0)</f>
        <v>0</v>
      </c>
    </row>
    <row r="1841" spans="1:17" ht="14.25" hidden="1"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1025</v>
      </c>
      <c r="K1841" s="187" t="s">
        <v>116</v>
      </c>
      <c r="L1841" s="195"/>
      <c r="M1841" s="195"/>
      <c r="N1841" s="195"/>
      <c r="O1841" s="199"/>
      <c r="P1841" s="188"/>
      <c r="Q1841" s="174">
        <f>IF(ISNUMBER(VLOOKUP(A1841,NotghiID!A:A,1,FALSE)),1,0)</f>
        <v>0</v>
      </c>
    </row>
    <row r="1842" spans="1:17" ht="14.25" hidden="1"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1025</v>
      </c>
      <c r="K1842" s="187" t="s">
        <v>116</v>
      </c>
      <c r="L1842" s="195"/>
      <c r="M1842" s="195"/>
      <c r="N1842" s="195"/>
      <c r="O1842" s="199"/>
      <c r="P1842" s="188"/>
      <c r="Q1842" s="174">
        <f>IF(ISNUMBER(VLOOKUP(A1842,NotghiID!A:A,1,FALSE)),1,0)</f>
        <v>0</v>
      </c>
    </row>
    <row r="1843" spans="1:17" ht="14.25" hidden="1"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1025</v>
      </c>
      <c r="K1843" s="187" t="s">
        <v>116</v>
      </c>
      <c r="L1843" s="195"/>
      <c r="M1843" s="195"/>
      <c r="N1843" s="195"/>
      <c r="O1843" s="199"/>
      <c r="P1843" s="188"/>
      <c r="Q1843" s="174">
        <f>IF(ISNUMBER(VLOOKUP(A1843,NotghiID!A:A,1,FALSE)),1,0)</f>
        <v>0</v>
      </c>
    </row>
    <row r="1844" spans="1:17" ht="14.25" hidden="1"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1025</v>
      </c>
      <c r="K1844" s="187" t="s">
        <v>116</v>
      </c>
      <c r="L1844" s="195"/>
      <c r="M1844" s="195"/>
      <c r="N1844" s="195"/>
      <c r="O1844" s="199"/>
      <c r="P1844" s="188"/>
      <c r="Q1844" s="174">
        <f>IF(ISNUMBER(VLOOKUP(A1844,NotghiID!A:A,1,FALSE)),1,0)</f>
        <v>0</v>
      </c>
    </row>
    <row r="1845" spans="1:17" ht="14.25" hidden="1"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1025</v>
      </c>
      <c r="K1845" s="187" t="s">
        <v>116</v>
      </c>
      <c r="L1845" s="195"/>
      <c r="M1845" s="195"/>
      <c r="N1845" s="195"/>
      <c r="O1845" s="199"/>
      <c r="P1845" s="188"/>
      <c r="Q1845" s="174">
        <f>IF(ISNUMBER(VLOOKUP(A1845,NotghiID!A:A,1,FALSE)),1,0)</f>
        <v>0</v>
      </c>
    </row>
    <row r="1846" spans="1:17" ht="14.25" hidden="1"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1025</v>
      </c>
      <c r="K1846" s="187" t="s">
        <v>116</v>
      </c>
      <c r="L1846" s="195"/>
      <c r="M1846" s="195"/>
      <c r="N1846" s="195"/>
      <c r="O1846" s="199"/>
      <c r="P1846" s="188"/>
      <c r="Q1846" s="174">
        <f>IF(ISNUMBER(VLOOKUP(A1846,NotghiID!A:A,1,FALSE)),1,0)</f>
        <v>0</v>
      </c>
    </row>
    <row r="1847" spans="1:17" ht="14.25" hidden="1"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1025</v>
      </c>
      <c r="K1847" s="187" t="s">
        <v>116</v>
      </c>
      <c r="L1847" s="195"/>
      <c r="M1847" s="195"/>
      <c r="N1847" s="195"/>
      <c r="O1847" s="199"/>
      <c r="P1847" s="188"/>
      <c r="Q1847" s="174">
        <f>IF(ISNUMBER(VLOOKUP(A1847,NotghiID!A:A,1,FALSE)),1,0)</f>
        <v>0</v>
      </c>
    </row>
    <row r="1848" spans="1:17" ht="14.25" hidden="1"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1025</v>
      </c>
      <c r="K1848" s="187" t="s">
        <v>116</v>
      </c>
      <c r="L1848" s="195"/>
      <c r="M1848" s="195"/>
      <c r="N1848" s="195"/>
      <c r="O1848" s="199"/>
      <c r="P1848" s="188"/>
      <c r="Q1848" s="174">
        <f>IF(ISNUMBER(VLOOKUP(A1848,NotghiID!A:A,1,FALSE)),1,0)</f>
        <v>0</v>
      </c>
    </row>
    <row r="1849" spans="1:17" ht="14.25" hidden="1"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1025</v>
      </c>
      <c r="K1849" s="187" t="s">
        <v>116</v>
      </c>
      <c r="L1849" s="195"/>
      <c r="M1849" s="195"/>
      <c r="N1849" s="195"/>
      <c r="O1849" s="199"/>
      <c r="P1849" s="188"/>
      <c r="Q1849" s="174">
        <f>IF(ISNUMBER(VLOOKUP(A1849,NotghiID!A:A,1,FALSE)),1,0)</f>
        <v>0</v>
      </c>
    </row>
    <row r="1850" spans="1:17" ht="14.25" hidden="1"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1025</v>
      </c>
      <c r="K1850" s="187" t="s">
        <v>116</v>
      </c>
      <c r="L1850" s="195"/>
      <c r="M1850" s="195"/>
      <c r="N1850" s="195"/>
      <c r="O1850" s="199"/>
      <c r="P1850" s="188"/>
      <c r="Q1850" s="174">
        <f>IF(ISNUMBER(VLOOKUP(A1850,NotghiID!A:A,1,FALSE)),1,0)</f>
        <v>0</v>
      </c>
    </row>
    <row r="1851" spans="1:17" ht="14.25" hidden="1"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1025</v>
      </c>
      <c r="K1851" s="187" t="s">
        <v>116</v>
      </c>
      <c r="L1851" s="195"/>
      <c r="M1851" s="195"/>
      <c r="N1851" s="195"/>
      <c r="O1851" s="199"/>
      <c r="P1851" s="188"/>
      <c r="Q1851" s="174">
        <f>IF(ISNUMBER(VLOOKUP(A1851,NotghiID!A:A,1,FALSE)),1,0)</f>
        <v>0</v>
      </c>
    </row>
    <row r="1852" spans="1:17" ht="14.25" hidden="1"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1025</v>
      </c>
      <c r="K1852" s="187" t="s">
        <v>116</v>
      </c>
      <c r="L1852" s="195"/>
      <c r="M1852" s="195"/>
      <c r="N1852" s="195"/>
      <c r="O1852" s="199"/>
      <c r="P1852" s="188"/>
      <c r="Q1852" s="174">
        <f>IF(ISNUMBER(VLOOKUP(A1852,NotghiID!A:A,1,FALSE)),1,0)</f>
        <v>0</v>
      </c>
    </row>
    <row r="1853" spans="1:17" ht="14.25" hidden="1"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1025</v>
      </c>
      <c r="K1853" s="187" t="s">
        <v>116</v>
      </c>
      <c r="L1853" s="195"/>
      <c r="M1853" s="195"/>
      <c r="N1853" s="195"/>
      <c r="O1853" s="199"/>
      <c r="P1853" s="188"/>
      <c r="Q1853" s="174">
        <f>IF(ISNUMBER(VLOOKUP(A1853,NotghiID!A:A,1,FALSE)),1,0)</f>
        <v>0</v>
      </c>
    </row>
    <row r="1854" spans="1:17" ht="14.25" hidden="1"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1025</v>
      </c>
      <c r="K1854" s="187" t="s">
        <v>116</v>
      </c>
      <c r="L1854" s="195"/>
      <c r="M1854" s="195"/>
      <c r="N1854" s="195"/>
      <c r="O1854" s="199"/>
      <c r="P1854" s="188"/>
      <c r="Q1854" s="174">
        <f>IF(ISNUMBER(VLOOKUP(A1854,NotghiID!A:A,1,FALSE)),1,0)</f>
        <v>0</v>
      </c>
    </row>
    <row r="1855" spans="1:17" ht="14.25" hidden="1"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1025</v>
      </c>
      <c r="K1855" s="187" t="s">
        <v>116</v>
      </c>
      <c r="L1855" s="195"/>
      <c r="M1855" s="195"/>
      <c r="N1855" s="195"/>
      <c r="O1855" s="199"/>
      <c r="P1855" s="188"/>
      <c r="Q1855" s="174">
        <f>IF(ISNUMBER(VLOOKUP(A1855,NotghiID!A:A,1,FALSE)),1,0)</f>
        <v>0</v>
      </c>
    </row>
    <row r="1856" spans="1:17" ht="14.25" hidden="1"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1025</v>
      </c>
      <c r="K1856" s="187" t="s">
        <v>116</v>
      </c>
      <c r="L1856" s="195"/>
      <c r="M1856" s="195"/>
      <c r="N1856" s="195"/>
      <c r="O1856" s="199"/>
      <c r="P1856" s="188"/>
      <c r="Q1856" s="174">
        <f>IF(ISNUMBER(VLOOKUP(A1856,NotghiID!A:A,1,FALSE)),1,0)</f>
        <v>0</v>
      </c>
    </row>
    <row r="1857" spans="1:17" ht="14.25" hidden="1"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1025</v>
      </c>
      <c r="K1857" s="187" t="s">
        <v>116</v>
      </c>
      <c r="L1857" s="195"/>
      <c r="M1857" s="195"/>
      <c r="N1857" s="195"/>
      <c r="O1857" s="199"/>
      <c r="P1857" s="188"/>
      <c r="Q1857" s="174">
        <f>IF(ISNUMBER(VLOOKUP(A1857,NotghiID!A:A,1,FALSE)),1,0)</f>
        <v>0</v>
      </c>
    </row>
    <row r="1858" spans="1:17" ht="14.25" hidden="1"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1025</v>
      </c>
      <c r="K1858" s="187" t="s">
        <v>116</v>
      </c>
      <c r="L1858" s="195"/>
      <c r="M1858" s="195"/>
      <c r="N1858" s="195"/>
      <c r="O1858" s="199"/>
      <c r="P1858" s="188"/>
      <c r="Q1858" s="174">
        <f>IF(ISNUMBER(VLOOKUP(A1858,NotghiID!A:A,1,FALSE)),1,0)</f>
        <v>0</v>
      </c>
    </row>
    <row r="1859" spans="1:17" ht="14.25" hidden="1"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1025</v>
      </c>
      <c r="K1859" s="187" t="s">
        <v>116</v>
      </c>
      <c r="L1859" s="195"/>
      <c r="M1859" s="195"/>
      <c r="N1859" s="195"/>
      <c r="O1859" s="199"/>
      <c r="P1859" s="188"/>
      <c r="Q1859" s="174">
        <f>IF(ISNUMBER(VLOOKUP(A1859,NotghiID!A:A,1,FALSE)),1,0)</f>
        <v>0</v>
      </c>
    </row>
    <row r="1860" spans="1:17" ht="14.25" hidden="1"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1025</v>
      </c>
      <c r="K1860" s="187" t="s">
        <v>116</v>
      </c>
      <c r="L1860" s="195"/>
      <c r="M1860" s="195"/>
      <c r="N1860" s="195"/>
      <c r="O1860" s="199"/>
      <c r="P1860" s="188"/>
      <c r="Q1860" s="174">
        <f>IF(ISNUMBER(VLOOKUP(A1860,NotghiID!A:A,1,FALSE)),1,0)</f>
        <v>0</v>
      </c>
    </row>
    <row r="1861" spans="1:17" ht="14.25" hidden="1"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1025</v>
      </c>
      <c r="K1861" s="187" t="s">
        <v>116</v>
      </c>
      <c r="L1861" s="195"/>
      <c r="M1861" s="195"/>
      <c r="N1861" s="195"/>
      <c r="O1861" s="199"/>
      <c r="P1861" s="188"/>
      <c r="Q1861" s="174">
        <f>IF(ISNUMBER(VLOOKUP(A1861,NotghiID!A:A,1,FALSE)),1,0)</f>
        <v>0</v>
      </c>
    </row>
    <row r="1862" spans="1:17" ht="14.25" hidden="1"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1025</v>
      </c>
      <c r="K1862" s="187" t="s">
        <v>116</v>
      </c>
      <c r="L1862" s="195"/>
      <c r="M1862" s="195"/>
      <c r="N1862" s="195"/>
      <c r="O1862" s="199"/>
      <c r="P1862" s="188"/>
      <c r="Q1862" s="174">
        <f>IF(ISNUMBER(VLOOKUP(A1862,NotghiID!A:A,1,FALSE)),1,0)</f>
        <v>0</v>
      </c>
    </row>
    <row r="1863" spans="1:17" ht="14.25" hidden="1"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1025</v>
      </c>
      <c r="K1863" s="187" t="s">
        <v>116</v>
      </c>
      <c r="L1863" s="195"/>
      <c r="M1863" s="195"/>
      <c r="N1863" s="195"/>
      <c r="O1863" s="199"/>
      <c r="P1863" s="188"/>
      <c r="Q1863" s="174">
        <f>IF(ISNUMBER(VLOOKUP(A1863,NotghiID!A:A,1,FALSE)),1,0)</f>
        <v>0</v>
      </c>
    </row>
    <row r="1864" spans="1:17" ht="14.25" hidden="1"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1025</v>
      </c>
      <c r="K1864" s="187" t="s">
        <v>116</v>
      </c>
      <c r="L1864" s="195"/>
      <c r="M1864" s="195"/>
      <c r="N1864" s="195"/>
      <c r="O1864" s="199"/>
      <c r="P1864" s="188"/>
      <c r="Q1864" s="174">
        <f>IF(ISNUMBER(VLOOKUP(A1864,NotghiID!A:A,1,FALSE)),1,0)</f>
        <v>0</v>
      </c>
    </row>
    <row r="1865" spans="1:17" ht="14.25" hidden="1"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1025</v>
      </c>
      <c r="K1865" s="187" t="s">
        <v>116</v>
      </c>
      <c r="L1865" s="195"/>
      <c r="M1865" s="195"/>
      <c r="N1865" s="195"/>
      <c r="O1865" s="199"/>
      <c r="P1865" s="188"/>
      <c r="Q1865" s="174">
        <f>IF(ISNUMBER(VLOOKUP(A1865,NotghiID!A:A,1,FALSE)),1,0)</f>
        <v>0</v>
      </c>
    </row>
    <row r="1866" spans="1:17" ht="14.25" hidden="1"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1025</v>
      </c>
      <c r="K1866" s="187" t="s">
        <v>116</v>
      </c>
      <c r="L1866" s="195"/>
      <c r="M1866" s="195"/>
      <c r="N1866" s="195"/>
      <c r="O1866" s="199"/>
      <c r="P1866" s="188"/>
      <c r="Q1866" s="174">
        <f>IF(ISNUMBER(VLOOKUP(A1866,NotghiID!A:A,1,FALSE)),1,0)</f>
        <v>0</v>
      </c>
    </row>
    <row r="1867" spans="1:17" ht="14.25" hidden="1"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1025</v>
      </c>
      <c r="K1867" s="187" t="s">
        <v>116</v>
      </c>
      <c r="L1867" s="195"/>
      <c r="M1867" s="195"/>
      <c r="N1867" s="195"/>
      <c r="O1867" s="199"/>
      <c r="P1867" s="188"/>
      <c r="Q1867" s="174">
        <f>IF(ISNUMBER(VLOOKUP(A1867,NotghiID!A:A,1,FALSE)),1,0)</f>
        <v>0</v>
      </c>
    </row>
    <row r="1868" spans="1:17" ht="14.25" hidden="1"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1025</v>
      </c>
      <c r="K1868" s="187" t="s">
        <v>116</v>
      </c>
      <c r="L1868" s="195"/>
      <c r="M1868" s="195"/>
      <c r="N1868" s="195"/>
      <c r="O1868" s="199"/>
      <c r="P1868" s="188"/>
      <c r="Q1868" s="174">
        <f>IF(ISNUMBER(VLOOKUP(A1868,NotghiID!A:A,1,FALSE)),1,0)</f>
        <v>0</v>
      </c>
    </row>
    <row r="1869" spans="1:17" ht="14.25" hidden="1"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1025</v>
      </c>
      <c r="K1869" s="187" t="s">
        <v>116</v>
      </c>
      <c r="L1869" s="195"/>
      <c r="M1869" s="195"/>
      <c r="N1869" s="195"/>
      <c r="O1869" s="199"/>
      <c r="P1869" s="188"/>
      <c r="Q1869" s="174">
        <f>IF(ISNUMBER(VLOOKUP(A1869,NotghiID!A:A,1,FALSE)),1,0)</f>
        <v>0</v>
      </c>
    </row>
    <row r="1870" spans="1:17" ht="14.25" hidden="1"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1025</v>
      </c>
      <c r="K1870" s="187" t="s">
        <v>116</v>
      </c>
      <c r="L1870" s="195"/>
      <c r="M1870" s="195"/>
      <c r="N1870" s="195"/>
      <c r="O1870" s="199"/>
      <c r="P1870" s="188"/>
      <c r="Q1870" s="174">
        <f>IF(ISNUMBER(VLOOKUP(A1870,NotghiID!A:A,1,FALSE)),1,0)</f>
        <v>0</v>
      </c>
    </row>
    <row r="1871" spans="1:17" ht="14.25" hidden="1"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1025</v>
      </c>
      <c r="K1871" s="187" t="s">
        <v>116</v>
      </c>
      <c r="L1871" s="195"/>
      <c r="M1871" s="195"/>
      <c r="N1871" s="195"/>
      <c r="O1871" s="199"/>
      <c r="P1871" s="188"/>
      <c r="Q1871" s="174">
        <f>IF(ISNUMBER(VLOOKUP(A1871,NotghiID!A:A,1,FALSE)),1,0)</f>
        <v>0</v>
      </c>
    </row>
    <row r="1872" spans="1:17" ht="14.25" hidden="1"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1025</v>
      </c>
      <c r="K1872" s="187" t="s">
        <v>116</v>
      </c>
      <c r="L1872" s="195"/>
      <c r="M1872" s="195"/>
      <c r="N1872" s="195"/>
      <c r="O1872" s="199"/>
      <c r="P1872" s="188"/>
      <c r="Q1872" s="174">
        <f>IF(ISNUMBER(VLOOKUP(A1872,NotghiID!A:A,1,FALSE)),1,0)</f>
        <v>0</v>
      </c>
    </row>
    <row r="1873" spans="1:17" ht="14.25" hidden="1"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1025</v>
      </c>
      <c r="K1873" s="187" t="s">
        <v>116</v>
      </c>
      <c r="L1873" s="195"/>
      <c r="M1873" s="195"/>
      <c r="N1873" s="195"/>
      <c r="O1873" s="199"/>
      <c r="P1873" s="188"/>
      <c r="Q1873" s="174">
        <f>IF(ISNUMBER(VLOOKUP(A1873,NotghiID!A:A,1,FALSE)),1,0)</f>
        <v>0</v>
      </c>
    </row>
    <row r="1874" spans="1:17" ht="14.25" hidden="1"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1025</v>
      </c>
      <c r="K1874" s="187" t="s">
        <v>116</v>
      </c>
      <c r="L1874" s="195"/>
      <c r="M1874" s="195"/>
      <c r="N1874" s="195"/>
      <c r="O1874" s="199"/>
      <c r="P1874" s="188"/>
      <c r="Q1874" s="174">
        <f>IF(ISNUMBER(VLOOKUP(A1874,NotghiID!A:A,1,FALSE)),1,0)</f>
        <v>0</v>
      </c>
    </row>
    <row r="1875" spans="1:17" ht="14.25" hidden="1"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1025</v>
      </c>
      <c r="K1875" s="187" t="s">
        <v>116</v>
      </c>
      <c r="L1875" s="195"/>
      <c r="M1875" s="195"/>
      <c r="N1875" s="195"/>
      <c r="O1875" s="199"/>
      <c r="P1875" s="188"/>
      <c r="Q1875" s="174">
        <f>IF(ISNUMBER(VLOOKUP(A1875,NotghiID!A:A,1,FALSE)),1,0)</f>
        <v>0</v>
      </c>
    </row>
    <row r="1876" spans="1:17" ht="14.25" hidden="1"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1025</v>
      </c>
      <c r="K1876" s="187" t="s">
        <v>116</v>
      </c>
      <c r="L1876" s="195"/>
      <c r="M1876" s="195"/>
      <c r="N1876" s="195"/>
      <c r="O1876" s="199"/>
      <c r="P1876" s="188"/>
      <c r="Q1876" s="174">
        <f>IF(ISNUMBER(VLOOKUP(A1876,NotghiID!A:A,1,FALSE)),1,0)</f>
        <v>0</v>
      </c>
    </row>
    <row r="1877" spans="1:17" ht="14.25" hidden="1"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1025</v>
      </c>
      <c r="K1877" s="187" t="s">
        <v>116</v>
      </c>
      <c r="L1877" s="195"/>
      <c r="M1877" s="195"/>
      <c r="N1877" s="195"/>
      <c r="O1877" s="199"/>
      <c r="P1877" s="188"/>
      <c r="Q1877" s="174">
        <f>IF(ISNUMBER(VLOOKUP(A1877,NotghiID!A:A,1,FALSE)),1,0)</f>
        <v>0</v>
      </c>
    </row>
    <row r="1878" spans="1:17" ht="14.25" hidden="1"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1025</v>
      </c>
      <c r="K1878" s="187" t="s">
        <v>116</v>
      </c>
      <c r="L1878" s="195"/>
      <c r="M1878" s="195"/>
      <c r="N1878" s="195"/>
      <c r="O1878" s="199"/>
      <c r="P1878" s="188"/>
      <c r="Q1878" s="174">
        <f>IF(ISNUMBER(VLOOKUP(A1878,NotghiID!A:A,1,FALSE)),1,0)</f>
        <v>0</v>
      </c>
    </row>
    <row r="1879" spans="1:17" ht="14.25" hidden="1"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1025</v>
      </c>
      <c r="K1879" s="187" t="s">
        <v>116</v>
      </c>
      <c r="L1879" s="195"/>
      <c r="M1879" s="195"/>
      <c r="N1879" s="195"/>
      <c r="O1879" s="199"/>
      <c r="P1879" s="188"/>
      <c r="Q1879" s="174">
        <f>IF(ISNUMBER(VLOOKUP(A1879,NotghiID!A:A,1,FALSE)),1,0)</f>
        <v>0</v>
      </c>
    </row>
    <row r="1880" spans="1:17" ht="14.25" hidden="1"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1025</v>
      </c>
      <c r="K1880" s="187" t="s">
        <v>116</v>
      </c>
      <c r="L1880" s="195"/>
      <c r="M1880" s="195"/>
      <c r="N1880" s="195"/>
      <c r="O1880" s="199"/>
      <c r="P1880" s="188"/>
      <c r="Q1880" s="174">
        <f>IF(ISNUMBER(VLOOKUP(A1880,NotghiID!A:A,1,FALSE)),1,0)</f>
        <v>0</v>
      </c>
    </row>
    <row r="1881" spans="1:17" ht="14.25" hidden="1"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1025</v>
      </c>
      <c r="K1881" s="187" t="s">
        <v>116</v>
      </c>
      <c r="L1881" s="195"/>
      <c r="M1881" s="195"/>
      <c r="N1881" s="195"/>
      <c r="O1881" s="199"/>
      <c r="P1881" s="188"/>
      <c r="Q1881" s="174">
        <f>IF(ISNUMBER(VLOOKUP(A1881,NotghiID!A:A,1,FALSE)),1,0)</f>
        <v>0</v>
      </c>
    </row>
    <row r="1882" spans="1:17" ht="14.25" hidden="1"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1025</v>
      </c>
      <c r="K1882" s="187" t="s">
        <v>116</v>
      </c>
      <c r="L1882" s="195"/>
      <c r="M1882" s="195"/>
      <c r="N1882" s="195"/>
      <c r="O1882" s="199"/>
      <c r="P1882" s="188"/>
      <c r="Q1882" s="174">
        <f>IF(ISNUMBER(VLOOKUP(A1882,NotghiID!A:A,1,FALSE)),1,0)</f>
        <v>0</v>
      </c>
    </row>
    <row r="1883" spans="1:17" ht="14.25" hidden="1"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1025</v>
      </c>
      <c r="K1883" s="187" t="s">
        <v>116</v>
      </c>
      <c r="L1883" s="195"/>
      <c r="M1883" s="195"/>
      <c r="N1883" s="195"/>
      <c r="O1883" s="199"/>
      <c r="P1883" s="188"/>
      <c r="Q1883" s="174">
        <f>IF(ISNUMBER(VLOOKUP(A1883,NotghiID!A:A,1,FALSE)),1,0)</f>
        <v>0</v>
      </c>
    </row>
    <row r="1884" spans="1:17" ht="14.25" hidden="1"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1025</v>
      </c>
      <c r="K1884" s="187" t="s">
        <v>116</v>
      </c>
      <c r="L1884" s="195"/>
      <c r="M1884" s="195"/>
      <c r="N1884" s="195"/>
      <c r="O1884" s="199"/>
      <c r="P1884" s="188"/>
      <c r="Q1884" s="174">
        <f>IF(ISNUMBER(VLOOKUP(A1884,NotghiID!A:A,1,FALSE)),1,0)</f>
        <v>0</v>
      </c>
    </row>
    <row r="1885" spans="1:17" ht="14.25" hidden="1"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1025</v>
      </c>
      <c r="K1885" s="187" t="s">
        <v>116</v>
      </c>
      <c r="L1885" s="195"/>
      <c r="M1885" s="195"/>
      <c r="N1885" s="195"/>
      <c r="O1885" s="199"/>
      <c r="P1885" s="188"/>
      <c r="Q1885" s="174">
        <f>IF(ISNUMBER(VLOOKUP(A1885,NotghiID!A:A,1,FALSE)),1,0)</f>
        <v>0</v>
      </c>
    </row>
    <row r="1886" spans="1:17" ht="14.25" hidden="1"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1025</v>
      </c>
      <c r="K1886" s="187" t="s">
        <v>116</v>
      </c>
      <c r="L1886" s="195"/>
      <c r="M1886" s="195"/>
      <c r="N1886" s="195"/>
      <c r="O1886" s="199"/>
      <c r="P1886" s="188"/>
      <c r="Q1886" s="174">
        <f>IF(ISNUMBER(VLOOKUP(A1886,NotghiID!A:A,1,FALSE)),1,0)</f>
        <v>0</v>
      </c>
    </row>
    <row r="1887" spans="1:17" ht="14.25" hidden="1"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1025</v>
      </c>
      <c r="K1887" s="187" t="s">
        <v>116</v>
      </c>
      <c r="L1887" s="195"/>
      <c r="M1887" s="195"/>
      <c r="N1887" s="195"/>
      <c r="O1887" s="199"/>
      <c r="P1887" s="188"/>
      <c r="Q1887" s="174">
        <f>IF(ISNUMBER(VLOOKUP(A1887,NotghiID!A:A,1,FALSE)),1,0)</f>
        <v>0</v>
      </c>
    </row>
    <row r="1888" spans="1:17" ht="14.25" hidden="1"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1025</v>
      </c>
      <c r="K1888" s="187" t="s">
        <v>116</v>
      </c>
      <c r="L1888" s="195"/>
      <c r="M1888" s="195"/>
      <c r="N1888" s="195"/>
      <c r="O1888" s="199"/>
      <c r="P1888" s="188"/>
      <c r="Q1888" s="174">
        <f>IF(ISNUMBER(VLOOKUP(A1888,NotghiID!A:A,1,FALSE)),1,0)</f>
        <v>0</v>
      </c>
    </row>
    <row r="1889" spans="1:17" ht="14.25" hidden="1"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1025</v>
      </c>
      <c r="K1889" s="187" t="s">
        <v>116</v>
      </c>
      <c r="L1889" s="195"/>
      <c r="M1889" s="195"/>
      <c r="N1889" s="195"/>
      <c r="O1889" s="199"/>
      <c r="P1889" s="188"/>
      <c r="Q1889" s="174">
        <f>IF(ISNUMBER(VLOOKUP(A1889,NotghiID!A:A,1,FALSE)),1,0)</f>
        <v>0</v>
      </c>
    </row>
    <row r="1890" spans="1:17" ht="14.25" hidden="1"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1025</v>
      </c>
      <c r="K1890" s="187" t="s">
        <v>116</v>
      </c>
      <c r="L1890" s="195"/>
      <c r="M1890" s="195"/>
      <c r="N1890" s="195"/>
      <c r="O1890" s="199"/>
      <c r="P1890" s="188"/>
      <c r="Q1890" s="174">
        <f>IF(ISNUMBER(VLOOKUP(A1890,NotghiID!A:A,1,FALSE)),1,0)</f>
        <v>0</v>
      </c>
    </row>
    <row r="1891" spans="1:17" ht="14.25" hidden="1"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1025</v>
      </c>
      <c r="K1891" s="187" t="s">
        <v>116</v>
      </c>
      <c r="L1891" s="195"/>
      <c r="M1891" s="195"/>
      <c r="N1891" s="195"/>
      <c r="O1891" s="199"/>
      <c r="P1891" s="188"/>
      <c r="Q1891" s="174">
        <f>IF(ISNUMBER(VLOOKUP(A1891,NotghiID!A:A,1,FALSE)),1,0)</f>
        <v>0</v>
      </c>
    </row>
    <row r="1892" spans="1:17" ht="14.25" hidden="1"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1025</v>
      </c>
      <c r="K1892" s="187" t="s">
        <v>116</v>
      </c>
      <c r="L1892" s="195"/>
      <c r="M1892" s="195"/>
      <c r="N1892" s="195"/>
      <c r="O1892" s="199"/>
      <c r="P1892" s="188"/>
      <c r="Q1892" s="174">
        <f>IF(ISNUMBER(VLOOKUP(A1892,NotghiID!A:A,1,FALSE)),1,0)</f>
        <v>0</v>
      </c>
    </row>
    <row r="1893" spans="1:17" ht="14.25" hidden="1"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1025</v>
      </c>
      <c r="K1893" s="187" t="s">
        <v>116</v>
      </c>
      <c r="L1893" s="195"/>
      <c r="M1893" s="195"/>
      <c r="N1893" s="195"/>
      <c r="O1893" s="199"/>
      <c r="P1893" s="188"/>
      <c r="Q1893" s="174">
        <f>IF(ISNUMBER(VLOOKUP(A1893,NotghiID!A:A,1,FALSE)),1,0)</f>
        <v>0</v>
      </c>
    </row>
    <row r="1894" spans="1:17" ht="14.25" hidden="1"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1025</v>
      </c>
      <c r="K1894" s="187" t="s">
        <v>116</v>
      </c>
      <c r="L1894" s="195"/>
      <c r="M1894" s="195"/>
      <c r="N1894" s="195"/>
      <c r="O1894" s="199"/>
      <c r="P1894" s="188"/>
      <c r="Q1894" s="174">
        <f>IF(ISNUMBER(VLOOKUP(A1894,NotghiID!A:A,1,FALSE)),1,0)</f>
        <v>0</v>
      </c>
    </row>
    <row r="1895" spans="1:17" ht="14.25" hidden="1"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1025</v>
      </c>
      <c r="K1895" s="187" t="s">
        <v>116</v>
      </c>
      <c r="L1895" s="195"/>
      <c r="M1895" s="195"/>
      <c r="N1895" s="195"/>
      <c r="O1895" s="199"/>
      <c r="P1895" s="188"/>
      <c r="Q1895" s="174">
        <f>IF(ISNUMBER(VLOOKUP(A1895,NotghiID!A:A,1,FALSE)),1,0)</f>
        <v>0</v>
      </c>
    </row>
    <row r="1896" spans="1:17" ht="14.25" hidden="1"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1025</v>
      </c>
      <c r="K1896" s="187" t="s">
        <v>116</v>
      </c>
      <c r="L1896" s="195"/>
      <c r="M1896" s="195"/>
      <c r="N1896" s="195"/>
      <c r="O1896" s="199"/>
      <c r="P1896" s="188"/>
      <c r="Q1896" s="174">
        <f>IF(ISNUMBER(VLOOKUP(A1896,NotghiID!A:A,1,FALSE)),1,0)</f>
        <v>0</v>
      </c>
    </row>
    <row r="1897" spans="1:17" ht="14.25" hidden="1"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1025</v>
      </c>
      <c r="K1897" s="187" t="s">
        <v>116</v>
      </c>
      <c r="L1897" s="195"/>
      <c r="M1897" s="195"/>
      <c r="N1897" s="195"/>
      <c r="O1897" s="199"/>
      <c r="P1897" s="188"/>
      <c r="Q1897" s="174">
        <f>IF(ISNUMBER(VLOOKUP(A1897,NotghiID!A:A,1,FALSE)),1,0)</f>
        <v>0</v>
      </c>
    </row>
    <row r="1898" spans="1:17" ht="14.25" hidden="1"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1025</v>
      </c>
      <c r="K1898" s="187" t="s">
        <v>116</v>
      </c>
      <c r="L1898" s="195"/>
      <c r="M1898" s="195"/>
      <c r="N1898" s="195"/>
      <c r="O1898" s="199"/>
      <c r="P1898" s="188"/>
      <c r="Q1898" s="174">
        <f>IF(ISNUMBER(VLOOKUP(A1898,NotghiID!A:A,1,FALSE)),1,0)</f>
        <v>0</v>
      </c>
    </row>
    <row r="1899" spans="1:17" ht="14.25" hidden="1"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1025</v>
      </c>
      <c r="K1899" s="187" t="s">
        <v>116</v>
      </c>
      <c r="L1899" s="195"/>
      <c r="M1899" s="195"/>
      <c r="N1899" s="195"/>
      <c r="O1899" s="199"/>
      <c r="P1899" s="188"/>
      <c r="Q1899" s="174">
        <f>IF(ISNUMBER(VLOOKUP(A1899,NotghiID!A:A,1,FALSE)),1,0)</f>
        <v>0</v>
      </c>
    </row>
    <row r="1900" spans="1:17" ht="14.25" hidden="1"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1025</v>
      </c>
      <c r="K1900" s="187" t="s">
        <v>116</v>
      </c>
      <c r="L1900" s="195"/>
      <c r="M1900" s="195"/>
      <c r="N1900" s="195"/>
      <c r="O1900" s="199"/>
      <c r="P1900" s="188"/>
      <c r="Q1900" s="174">
        <f>IF(ISNUMBER(VLOOKUP(A1900,NotghiID!A:A,1,FALSE)),1,0)</f>
        <v>0</v>
      </c>
    </row>
    <row r="1901" spans="1:17" ht="14.25" hidden="1"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1025</v>
      </c>
      <c r="K1901" s="187" t="s">
        <v>116</v>
      </c>
      <c r="L1901" s="195"/>
      <c r="M1901" s="195"/>
      <c r="N1901" s="195"/>
      <c r="O1901" s="199"/>
      <c r="P1901" s="188"/>
      <c r="Q1901" s="174">
        <f>IF(ISNUMBER(VLOOKUP(A1901,NotghiID!A:A,1,FALSE)),1,0)</f>
        <v>0</v>
      </c>
    </row>
    <row r="1902" spans="1:17" ht="14.25" hidden="1"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1025</v>
      </c>
      <c r="K1902" s="187" t="s">
        <v>116</v>
      </c>
      <c r="L1902" s="195"/>
      <c r="M1902" s="195"/>
      <c r="N1902" s="195"/>
      <c r="O1902" s="199"/>
      <c r="P1902" s="188"/>
      <c r="Q1902" s="174">
        <f>IF(ISNUMBER(VLOOKUP(A1902,NotghiID!A:A,1,FALSE)),1,0)</f>
        <v>0</v>
      </c>
    </row>
    <row r="1903" spans="1:17" ht="14.25" hidden="1"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1025</v>
      </c>
      <c r="K1903" s="187" t="s">
        <v>116</v>
      </c>
      <c r="L1903" s="195"/>
      <c r="M1903" s="195"/>
      <c r="N1903" s="195"/>
      <c r="O1903" s="199"/>
      <c r="P1903" s="188"/>
      <c r="Q1903" s="174">
        <f>IF(ISNUMBER(VLOOKUP(A1903,NotghiID!A:A,1,FALSE)),1,0)</f>
        <v>0</v>
      </c>
    </row>
    <row r="1904" spans="1:17" ht="14.25" hidden="1"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1025</v>
      </c>
      <c r="K1904" s="187" t="s">
        <v>116</v>
      </c>
      <c r="L1904" s="195"/>
      <c r="M1904" s="195"/>
      <c r="N1904" s="195"/>
      <c r="O1904" s="199"/>
      <c r="P1904" s="188"/>
      <c r="Q1904" s="174">
        <f>IF(ISNUMBER(VLOOKUP(A1904,NotghiID!A:A,1,FALSE)),1,0)</f>
        <v>0</v>
      </c>
    </row>
    <row r="1905" spans="1:17" ht="14.25" hidden="1"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1025</v>
      </c>
      <c r="K1905" s="187" t="s">
        <v>116</v>
      </c>
      <c r="L1905" s="195"/>
      <c r="M1905" s="195"/>
      <c r="N1905" s="195"/>
      <c r="O1905" s="199"/>
      <c r="P1905" s="188"/>
      <c r="Q1905" s="174">
        <f>IF(ISNUMBER(VLOOKUP(A1905,NotghiID!A:A,1,FALSE)),1,0)</f>
        <v>0</v>
      </c>
    </row>
    <row r="1906" spans="1:17" ht="14.25" hidden="1"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1025</v>
      </c>
      <c r="K1906" s="187" t="s">
        <v>116</v>
      </c>
      <c r="L1906" s="195"/>
      <c r="M1906" s="195"/>
      <c r="N1906" s="195"/>
      <c r="O1906" s="199"/>
      <c r="P1906" s="188"/>
      <c r="Q1906" s="174">
        <f>IF(ISNUMBER(VLOOKUP(A1906,NotghiID!A:A,1,FALSE)),1,0)</f>
        <v>0</v>
      </c>
    </row>
    <row r="1907" spans="1:17" ht="14.25" hidden="1"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1025</v>
      </c>
      <c r="K1907" s="187" t="s">
        <v>116</v>
      </c>
      <c r="L1907" s="195"/>
      <c r="M1907" s="195"/>
      <c r="N1907" s="195"/>
      <c r="O1907" s="199"/>
      <c r="P1907" s="188"/>
      <c r="Q1907" s="174">
        <f>IF(ISNUMBER(VLOOKUP(A1907,NotghiID!A:A,1,FALSE)),1,0)</f>
        <v>0</v>
      </c>
    </row>
    <row r="1908" spans="1:17" ht="14.25" hidden="1"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1025</v>
      </c>
      <c r="K1908" s="187" t="s">
        <v>116</v>
      </c>
      <c r="L1908" s="195"/>
      <c r="M1908" s="195"/>
      <c r="N1908" s="195"/>
      <c r="O1908" s="199"/>
      <c r="P1908" s="188"/>
      <c r="Q1908" s="174">
        <f>IF(ISNUMBER(VLOOKUP(A1908,NotghiID!A:A,1,FALSE)),1,0)</f>
        <v>0</v>
      </c>
    </row>
    <row r="1909" spans="1:17" ht="14.25" hidden="1"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1025</v>
      </c>
      <c r="K1909" s="187" t="s">
        <v>116</v>
      </c>
      <c r="L1909" s="195"/>
      <c r="M1909" s="195"/>
      <c r="N1909" s="195"/>
      <c r="O1909" s="199"/>
      <c r="P1909" s="188"/>
      <c r="Q1909" s="174">
        <f>IF(ISNUMBER(VLOOKUP(A1909,NotghiID!A:A,1,FALSE)),1,0)</f>
        <v>0</v>
      </c>
    </row>
    <row r="1910" spans="1:17" ht="14.25" hidden="1"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1025</v>
      </c>
      <c r="K1910" s="187" t="s">
        <v>116</v>
      </c>
      <c r="L1910" s="195"/>
      <c r="M1910" s="195"/>
      <c r="N1910" s="195"/>
      <c r="O1910" s="199"/>
      <c r="P1910" s="188"/>
      <c r="Q1910" s="174">
        <f>IF(ISNUMBER(VLOOKUP(A1910,NotghiID!A:A,1,FALSE)),1,0)</f>
        <v>0</v>
      </c>
    </row>
    <row r="1911" spans="1:17" ht="14.25" hidden="1"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1025</v>
      </c>
      <c r="K1911" s="187" t="s">
        <v>116</v>
      </c>
      <c r="L1911" s="195"/>
      <c r="M1911" s="195"/>
      <c r="N1911" s="195"/>
      <c r="O1911" s="199"/>
      <c r="P1911" s="188"/>
      <c r="Q1911" s="174">
        <f>IF(ISNUMBER(VLOOKUP(A1911,NotghiID!A:A,1,FALSE)),1,0)</f>
        <v>0</v>
      </c>
    </row>
    <row r="1912" spans="1:17" ht="14.25" hidden="1"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1025</v>
      </c>
      <c r="K1912" s="187" t="s">
        <v>116</v>
      </c>
      <c r="L1912" s="195"/>
      <c r="M1912" s="195"/>
      <c r="N1912" s="195"/>
      <c r="O1912" s="199"/>
      <c r="P1912" s="188"/>
      <c r="Q1912" s="174">
        <f>IF(ISNUMBER(VLOOKUP(A1912,NotghiID!A:A,1,FALSE)),1,0)</f>
        <v>0</v>
      </c>
    </row>
    <row r="1913" spans="1:17" ht="14.25" hidden="1"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1025</v>
      </c>
      <c r="K1913" s="187" t="s">
        <v>116</v>
      </c>
      <c r="L1913" s="195"/>
      <c r="M1913" s="195"/>
      <c r="N1913" s="195"/>
      <c r="O1913" s="199"/>
      <c r="P1913" s="188"/>
      <c r="Q1913" s="174">
        <f>IF(ISNUMBER(VLOOKUP(A1913,NotghiID!A:A,1,FALSE)),1,0)</f>
        <v>0</v>
      </c>
    </row>
    <row r="1914" spans="1:17" ht="14.25" hidden="1"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1025</v>
      </c>
      <c r="K1914" s="187" t="s">
        <v>116</v>
      </c>
      <c r="L1914" s="195"/>
      <c r="M1914" s="195"/>
      <c r="N1914" s="195"/>
      <c r="O1914" s="199"/>
      <c r="P1914" s="188"/>
      <c r="Q1914" s="174">
        <f>IF(ISNUMBER(VLOOKUP(A1914,NotghiID!A:A,1,FALSE)),1,0)</f>
        <v>0</v>
      </c>
    </row>
    <row r="1915" spans="1:17" ht="14.25" hidden="1"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1025</v>
      </c>
      <c r="K1915" s="187" t="s">
        <v>116</v>
      </c>
      <c r="L1915" s="195"/>
      <c r="M1915" s="195"/>
      <c r="N1915" s="195"/>
      <c r="O1915" s="199"/>
      <c r="P1915" s="188"/>
      <c r="Q1915" s="174">
        <f>IF(ISNUMBER(VLOOKUP(A1915,NotghiID!A:A,1,FALSE)),1,0)</f>
        <v>0</v>
      </c>
    </row>
    <row r="1916" spans="1:17" ht="14.25" hidden="1"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1025</v>
      </c>
      <c r="K1916" s="187" t="s">
        <v>116</v>
      </c>
      <c r="L1916" s="195"/>
      <c r="M1916" s="195"/>
      <c r="N1916" s="195"/>
      <c r="O1916" s="199"/>
      <c r="P1916" s="188"/>
      <c r="Q1916" s="174">
        <f>IF(ISNUMBER(VLOOKUP(A1916,NotghiID!A:A,1,FALSE)),1,0)</f>
        <v>0</v>
      </c>
    </row>
    <row r="1917" spans="1:17" ht="14.25" hidden="1"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1025</v>
      </c>
      <c r="K1917" s="187" t="s">
        <v>116</v>
      </c>
      <c r="L1917" s="195"/>
      <c r="M1917" s="195"/>
      <c r="N1917" s="195"/>
      <c r="O1917" s="199"/>
      <c r="P1917" s="188"/>
      <c r="Q1917" s="174">
        <f>IF(ISNUMBER(VLOOKUP(A1917,NotghiID!A:A,1,FALSE)),1,0)</f>
        <v>0</v>
      </c>
    </row>
    <row r="1918" spans="1:17" ht="14.25" hidden="1"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1025</v>
      </c>
      <c r="K1918" s="187" t="s">
        <v>116</v>
      </c>
      <c r="L1918" s="195"/>
      <c r="M1918" s="195"/>
      <c r="N1918" s="195"/>
      <c r="O1918" s="199"/>
      <c r="P1918" s="188"/>
      <c r="Q1918" s="174">
        <f>IF(ISNUMBER(VLOOKUP(A1918,NotghiID!A:A,1,FALSE)),1,0)</f>
        <v>0</v>
      </c>
    </row>
    <row r="1919" spans="1:17" ht="14.25" hidden="1"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1025</v>
      </c>
      <c r="K1919" s="187" t="s">
        <v>116</v>
      </c>
      <c r="L1919" s="195"/>
      <c r="M1919" s="195"/>
      <c r="N1919" s="195"/>
      <c r="O1919" s="199"/>
      <c r="P1919" s="188"/>
      <c r="Q1919" s="174">
        <f>IF(ISNUMBER(VLOOKUP(A1919,NotghiID!A:A,1,FALSE)),1,0)</f>
        <v>0</v>
      </c>
    </row>
    <row r="1920" spans="1:17" ht="14.25" hidden="1"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1025</v>
      </c>
      <c r="K1920" s="187" t="s">
        <v>116</v>
      </c>
      <c r="L1920" s="195"/>
      <c r="M1920" s="195"/>
      <c r="N1920" s="195"/>
      <c r="O1920" s="199"/>
      <c r="P1920" s="188"/>
      <c r="Q1920" s="174">
        <f>IF(ISNUMBER(VLOOKUP(A1920,NotghiID!A:A,1,FALSE)),1,0)</f>
        <v>0</v>
      </c>
    </row>
    <row r="1921" spans="1:17" ht="14.25" hidden="1"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1025</v>
      </c>
      <c r="K1921" s="187" t="s">
        <v>116</v>
      </c>
      <c r="L1921" s="195"/>
      <c r="M1921" s="195"/>
      <c r="N1921" s="195"/>
      <c r="O1921" s="199"/>
      <c r="P1921" s="188"/>
      <c r="Q1921" s="174">
        <f>IF(ISNUMBER(VLOOKUP(A1921,NotghiID!A:A,1,FALSE)),1,0)</f>
        <v>0</v>
      </c>
    </row>
    <row r="1922" spans="1:17" ht="14.25" hidden="1"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1025</v>
      </c>
      <c r="K1922" s="187" t="s">
        <v>116</v>
      </c>
      <c r="L1922" s="195"/>
      <c r="M1922" s="195"/>
      <c r="N1922" s="195"/>
      <c r="O1922" s="199"/>
      <c r="P1922" s="188"/>
      <c r="Q1922" s="174">
        <f>IF(ISNUMBER(VLOOKUP(A1922,NotghiID!A:A,1,FALSE)),1,0)</f>
        <v>0</v>
      </c>
    </row>
    <row r="1923" spans="1:17" ht="14.25" hidden="1"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1025</v>
      </c>
      <c r="K1923" s="187" t="s">
        <v>116</v>
      </c>
      <c r="L1923" s="195"/>
      <c r="M1923" s="195"/>
      <c r="N1923" s="195"/>
      <c r="O1923" s="199"/>
      <c r="P1923" s="188"/>
      <c r="Q1923" s="174">
        <f>IF(ISNUMBER(VLOOKUP(A1923,NotghiID!A:A,1,FALSE)),1,0)</f>
        <v>0</v>
      </c>
    </row>
    <row r="1924" spans="1:17" ht="14.25" hidden="1"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1025</v>
      </c>
      <c r="K1924" s="187" t="s">
        <v>116</v>
      </c>
      <c r="L1924" s="195"/>
      <c r="M1924" s="195"/>
      <c r="N1924" s="195"/>
      <c r="O1924" s="199"/>
      <c r="P1924" s="188"/>
      <c r="Q1924" s="174">
        <f>IF(ISNUMBER(VLOOKUP(A1924,NotghiID!A:A,1,FALSE)),1,0)</f>
        <v>0</v>
      </c>
    </row>
    <row r="1925" spans="1:17" ht="14.25" hidden="1"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1025</v>
      </c>
      <c r="K1925" s="187" t="s">
        <v>116</v>
      </c>
      <c r="L1925" s="195"/>
      <c r="M1925" s="195"/>
      <c r="N1925" s="195"/>
      <c r="O1925" s="199"/>
      <c r="P1925" s="188"/>
      <c r="Q1925" s="174">
        <f>IF(ISNUMBER(VLOOKUP(A1925,NotghiID!A:A,1,FALSE)),1,0)</f>
        <v>0</v>
      </c>
    </row>
    <row r="1926" spans="1:17" ht="14.25" hidden="1"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1025</v>
      </c>
      <c r="K1926" s="187" t="s">
        <v>116</v>
      </c>
      <c r="L1926" s="195"/>
      <c r="M1926" s="195"/>
      <c r="N1926" s="195"/>
      <c r="O1926" s="199"/>
      <c r="P1926" s="188"/>
      <c r="Q1926" s="174">
        <f>IF(ISNUMBER(VLOOKUP(A1926,NotghiID!A:A,1,FALSE)),1,0)</f>
        <v>0</v>
      </c>
    </row>
    <row r="1927" spans="1:17" ht="14.25" hidden="1"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1025</v>
      </c>
      <c r="K1927" s="187" t="s">
        <v>116</v>
      </c>
      <c r="L1927" s="195"/>
      <c r="M1927" s="195"/>
      <c r="N1927" s="195"/>
      <c r="O1927" s="199"/>
      <c r="P1927" s="188"/>
      <c r="Q1927" s="174">
        <f>IF(ISNUMBER(VLOOKUP(A1927,NotghiID!A:A,1,FALSE)),1,0)</f>
        <v>0</v>
      </c>
    </row>
    <row r="1928" spans="1:17" ht="14.25" hidden="1"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1025</v>
      </c>
      <c r="K1928" s="187" t="s">
        <v>116</v>
      </c>
      <c r="L1928" s="195"/>
      <c r="M1928" s="195"/>
      <c r="N1928" s="195"/>
      <c r="O1928" s="199"/>
      <c r="P1928" s="188"/>
      <c r="Q1928" s="174">
        <f>IF(ISNUMBER(VLOOKUP(A1928,NotghiID!A:A,1,FALSE)),1,0)</f>
        <v>0</v>
      </c>
    </row>
    <row r="1929" spans="1:17" ht="14.25" hidden="1"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1025</v>
      </c>
      <c r="K1929" s="187" t="s">
        <v>116</v>
      </c>
      <c r="L1929" s="195"/>
      <c r="M1929" s="195"/>
      <c r="N1929" s="195"/>
      <c r="O1929" s="199"/>
      <c r="P1929" s="188"/>
      <c r="Q1929" s="174">
        <f>IF(ISNUMBER(VLOOKUP(A1929,NotghiID!A:A,1,FALSE)),1,0)</f>
        <v>0</v>
      </c>
    </row>
    <row r="1930" spans="1:17" ht="14.25" hidden="1"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1025</v>
      </c>
      <c r="K1930" s="187" t="s">
        <v>116</v>
      </c>
      <c r="L1930" s="195"/>
      <c r="M1930" s="195"/>
      <c r="N1930" s="195"/>
      <c r="O1930" s="199"/>
      <c r="P1930" s="188"/>
      <c r="Q1930" s="174">
        <f>IF(ISNUMBER(VLOOKUP(A1930,NotghiID!A:A,1,FALSE)),1,0)</f>
        <v>0</v>
      </c>
    </row>
    <row r="1931" spans="1:17" ht="14.25" hidden="1"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1025</v>
      </c>
      <c r="K1931" s="187" t="s">
        <v>116</v>
      </c>
      <c r="L1931" s="195"/>
      <c r="M1931" s="195"/>
      <c r="N1931" s="195"/>
      <c r="O1931" s="199"/>
      <c r="P1931" s="188"/>
      <c r="Q1931" s="174">
        <f>IF(ISNUMBER(VLOOKUP(A1931,NotghiID!A:A,1,FALSE)),1,0)</f>
        <v>0</v>
      </c>
    </row>
    <row r="1932" spans="1:17" ht="14.25" hidden="1"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1025</v>
      </c>
      <c r="K1932" s="187" t="s">
        <v>116</v>
      </c>
      <c r="L1932" s="195"/>
      <c r="M1932" s="195"/>
      <c r="N1932" s="195"/>
      <c r="O1932" s="199"/>
      <c r="P1932" s="188"/>
      <c r="Q1932" s="174">
        <f>IF(ISNUMBER(VLOOKUP(A1932,NotghiID!A:A,1,FALSE)),1,0)</f>
        <v>0</v>
      </c>
    </row>
    <row r="1933" spans="1:17" ht="14.25" hidden="1"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1025</v>
      </c>
      <c r="K1933" s="187" t="s">
        <v>116</v>
      </c>
      <c r="L1933" s="195"/>
      <c r="M1933" s="195"/>
      <c r="N1933" s="195"/>
      <c r="O1933" s="199"/>
      <c r="P1933" s="188"/>
      <c r="Q1933" s="174">
        <f>IF(ISNUMBER(VLOOKUP(A1933,NotghiID!A:A,1,FALSE)),1,0)</f>
        <v>0</v>
      </c>
    </row>
    <row r="1934" spans="1:17" ht="14.25" hidden="1"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1025</v>
      </c>
      <c r="K1934" s="187" t="s">
        <v>116</v>
      </c>
      <c r="L1934" s="195"/>
      <c r="M1934" s="195"/>
      <c r="N1934" s="195"/>
      <c r="O1934" s="199"/>
      <c r="P1934" s="188"/>
      <c r="Q1934" s="174">
        <f>IF(ISNUMBER(VLOOKUP(A1934,NotghiID!A:A,1,FALSE)),1,0)</f>
        <v>0</v>
      </c>
    </row>
    <row r="1935" spans="1:17" ht="14.25" hidden="1"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1025</v>
      </c>
      <c r="K1935" s="187" t="s">
        <v>116</v>
      </c>
      <c r="L1935" s="195"/>
      <c r="M1935" s="195"/>
      <c r="N1935" s="195"/>
      <c r="O1935" s="199"/>
      <c r="P1935" s="188"/>
      <c r="Q1935" s="174">
        <f>IF(ISNUMBER(VLOOKUP(A1935,NotghiID!A:A,1,FALSE)),1,0)</f>
        <v>0</v>
      </c>
    </row>
    <row r="1936" spans="1:17" ht="14.25" hidden="1"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1025</v>
      </c>
      <c r="K1936" s="187" t="s">
        <v>116</v>
      </c>
      <c r="L1936" s="195"/>
      <c r="M1936" s="195"/>
      <c r="N1936" s="195"/>
      <c r="O1936" s="199"/>
      <c r="P1936" s="188"/>
      <c r="Q1936" s="174">
        <f>IF(ISNUMBER(VLOOKUP(A1936,NotghiID!A:A,1,FALSE)),1,0)</f>
        <v>0</v>
      </c>
    </row>
    <row r="1937" spans="1:17" ht="14.25" hidden="1"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1025</v>
      </c>
      <c r="K1937" s="187" t="s">
        <v>116</v>
      </c>
      <c r="L1937" s="195"/>
      <c r="M1937" s="195"/>
      <c r="N1937" s="195"/>
      <c r="O1937" s="199"/>
      <c r="P1937" s="188"/>
      <c r="Q1937" s="174">
        <f>IF(ISNUMBER(VLOOKUP(A1937,NotghiID!A:A,1,FALSE)),1,0)</f>
        <v>0</v>
      </c>
    </row>
    <row r="1938" spans="1:17" ht="14.25" hidden="1"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1025</v>
      </c>
      <c r="K1938" s="187" t="s">
        <v>116</v>
      </c>
      <c r="L1938" s="195"/>
      <c r="M1938" s="195"/>
      <c r="N1938" s="195"/>
      <c r="O1938" s="199"/>
      <c r="P1938" s="188"/>
      <c r="Q1938" s="174">
        <f>IF(ISNUMBER(VLOOKUP(A1938,NotghiID!A:A,1,FALSE)),1,0)</f>
        <v>0</v>
      </c>
    </row>
    <row r="1939" spans="1:17" ht="14.25" hidden="1"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1025</v>
      </c>
      <c r="K1939" s="187" t="s">
        <v>116</v>
      </c>
      <c r="L1939" s="195"/>
      <c r="M1939" s="195"/>
      <c r="N1939" s="195"/>
      <c r="O1939" s="199"/>
      <c r="P1939" s="188"/>
      <c r="Q1939" s="174">
        <f>IF(ISNUMBER(VLOOKUP(A1939,NotghiID!A:A,1,FALSE)),1,0)</f>
        <v>0</v>
      </c>
    </row>
    <row r="1940" spans="1:17" ht="14.25" hidden="1"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1025</v>
      </c>
      <c r="K1940" s="187" t="s">
        <v>116</v>
      </c>
      <c r="L1940" s="195"/>
      <c r="M1940" s="195"/>
      <c r="N1940" s="195"/>
      <c r="O1940" s="199"/>
      <c r="P1940" s="188"/>
      <c r="Q1940" s="174">
        <f>IF(ISNUMBER(VLOOKUP(A1940,NotghiID!A:A,1,FALSE)),1,0)</f>
        <v>0</v>
      </c>
    </row>
    <row r="1941" spans="1:17" ht="14.25" hidden="1"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1025</v>
      </c>
      <c r="K1941" s="187" t="s">
        <v>116</v>
      </c>
      <c r="L1941" s="195"/>
      <c r="M1941" s="195"/>
      <c r="N1941" s="195"/>
      <c r="O1941" s="199"/>
      <c r="P1941" s="188"/>
      <c r="Q1941" s="174">
        <f>IF(ISNUMBER(VLOOKUP(A1941,NotghiID!A:A,1,FALSE)),1,0)</f>
        <v>0</v>
      </c>
    </row>
    <row r="1942" spans="1:17" ht="14.25" hidden="1"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1025</v>
      </c>
      <c r="K1942" s="187" t="s">
        <v>116</v>
      </c>
      <c r="L1942" s="195"/>
      <c r="M1942" s="195"/>
      <c r="N1942" s="195"/>
      <c r="O1942" s="199"/>
      <c r="P1942" s="188"/>
      <c r="Q1942" s="174">
        <f>IF(ISNUMBER(VLOOKUP(A1942,NotghiID!A:A,1,FALSE)),1,0)</f>
        <v>0</v>
      </c>
    </row>
    <row r="1943" spans="1:17" ht="14.25" hidden="1"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1025</v>
      </c>
      <c r="K1943" s="187" t="s">
        <v>116</v>
      </c>
      <c r="L1943" s="195"/>
      <c r="M1943" s="195"/>
      <c r="N1943" s="195"/>
      <c r="O1943" s="199"/>
      <c r="P1943" s="188"/>
      <c r="Q1943" s="174">
        <f>IF(ISNUMBER(VLOOKUP(A1943,NotghiID!A:A,1,FALSE)),1,0)</f>
        <v>0</v>
      </c>
    </row>
    <row r="1944" spans="1:17" ht="14.25" hidden="1"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1025</v>
      </c>
      <c r="K1944" s="187" t="s">
        <v>116</v>
      </c>
      <c r="L1944" s="195"/>
      <c r="M1944" s="195"/>
      <c r="N1944" s="195"/>
      <c r="O1944" s="199"/>
      <c r="P1944" s="188"/>
      <c r="Q1944" s="174">
        <f>IF(ISNUMBER(VLOOKUP(A1944,NotghiID!A:A,1,FALSE)),1,0)</f>
        <v>0</v>
      </c>
    </row>
    <row r="1945" spans="1:17" ht="14.25" hidden="1"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1025</v>
      </c>
      <c r="K1945" s="187" t="s">
        <v>116</v>
      </c>
      <c r="L1945" s="195"/>
      <c r="M1945" s="195"/>
      <c r="N1945" s="195"/>
      <c r="O1945" s="199"/>
      <c r="P1945" s="188"/>
      <c r="Q1945" s="174">
        <f>IF(ISNUMBER(VLOOKUP(A1945,NotghiID!A:A,1,FALSE)),1,0)</f>
        <v>0</v>
      </c>
    </row>
    <row r="1946" spans="1:17" ht="14.25" hidden="1"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1025</v>
      </c>
      <c r="K1946" s="187" t="s">
        <v>116</v>
      </c>
      <c r="L1946" s="195"/>
      <c r="M1946" s="195"/>
      <c r="N1946" s="195"/>
      <c r="O1946" s="199"/>
      <c r="P1946" s="188"/>
      <c r="Q1946" s="174">
        <f>IF(ISNUMBER(VLOOKUP(A1946,NotghiID!A:A,1,FALSE)),1,0)</f>
        <v>0</v>
      </c>
    </row>
    <row r="1947" spans="1:17" ht="14.25" hidden="1"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1025</v>
      </c>
      <c r="K1947" s="187" t="s">
        <v>116</v>
      </c>
      <c r="L1947" s="195"/>
      <c r="M1947" s="195"/>
      <c r="N1947" s="195"/>
      <c r="O1947" s="199"/>
      <c r="P1947" s="188"/>
      <c r="Q1947" s="174">
        <f>IF(ISNUMBER(VLOOKUP(A1947,NotghiID!A:A,1,FALSE)),1,0)</f>
        <v>0</v>
      </c>
    </row>
    <row r="1948" spans="1:17" ht="14.25" hidden="1"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1025</v>
      </c>
      <c r="K1948" s="187" t="s">
        <v>116</v>
      </c>
      <c r="L1948" s="195"/>
      <c r="M1948" s="195"/>
      <c r="N1948" s="195"/>
      <c r="O1948" s="199"/>
      <c r="P1948" s="188"/>
      <c r="Q1948" s="174">
        <f>IF(ISNUMBER(VLOOKUP(A1948,NotghiID!A:A,1,FALSE)),1,0)</f>
        <v>0</v>
      </c>
    </row>
    <row r="1949" spans="1:17" ht="14.25" hidden="1"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1025</v>
      </c>
      <c r="K1949" s="187" t="s">
        <v>116</v>
      </c>
      <c r="L1949" s="195"/>
      <c r="M1949" s="195"/>
      <c r="N1949" s="195"/>
      <c r="O1949" s="199"/>
      <c r="P1949" s="188"/>
      <c r="Q1949" s="174">
        <f>IF(ISNUMBER(VLOOKUP(A1949,NotghiID!A:A,1,FALSE)),1,0)</f>
        <v>0</v>
      </c>
    </row>
    <row r="1950" spans="1:17" ht="14.25" hidden="1"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1025</v>
      </c>
      <c r="K1950" s="187" t="s">
        <v>116</v>
      </c>
      <c r="L1950" s="195"/>
      <c r="M1950" s="195"/>
      <c r="N1950" s="195"/>
      <c r="O1950" s="199"/>
      <c r="P1950" s="188"/>
      <c r="Q1950" s="174">
        <f>IF(ISNUMBER(VLOOKUP(A1950,NotghiID!A:A,1,FALSE)),1,0)</f>
        <v>0</v>
      </c>
    </row>
    <row r="1951" spans="1:17" ht="14.25" hidden="1"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1025</v>
      </c>
      <c r="K1951" s="187" t="s">
        <v>116</v>
      </c>
      <c r="L1951" s="195"/>
      <c r="M1951" s="195"/>
      <c r="N1951" s="195"/>
      <c r="O1951" s="199"/>
      <c r="P1951" s="188"/>
      <c r="Q1951" s="174">
        <f>IF(ISNUMBER(VLOOKUP(A1951,NotghiID!A:A,1,FALSE)),1,0)</f>
        <v>0</v>
      </c>
    </row>
    <row r="1952" spans="1:17" ht="14.25" hidden="1"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1025</v>
      </c>
      <c r="K1952" s="187" t="s">
        <v>116</v>
      </c>
      <c r="L1952" s="195"/>
      <c r="M1952" s="195"/>
      <c r="N1952" s="195"/>
      <c r="O1952" s="199"/>
      <c r="P1952" s="188"/>
      <c r="Q1952" s="174">
        <f>IF(ISNUMBER(VLOOKUP(A1952,NotghiID!A:A,1,FALSE)),1,0)</f>
        <v>0</v>
      </c>
    </row>
    <row r="1953" spans="1:17" ht="14.25" hidden="1"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1025</v>
      </c>
      <c r="K1953" s="187" t="s">
        <v>116</v>
      </c>
      <c r="L1953" s="195"/>
      <c r="M1953" s="195"/>
      <c r="N1953" s="195"/>
      <c r="O1953" s="199"/>
      <c r="P1953" s="188"/>
      <c r="Q1953" s="174">
        <f>IF(ISNUMBER(VLOOKUP(A1953,NotghiID!A:A,1,FALSE)),1,0)</f>
        <v>0</v>
      </c>
    </row>
    <row r="1954" spans="1:17" ht="14.25" hidden="1"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1025</v>
      </c>
      <c r="K1954" s="187" t="s">
        <v>116</v>
      </c>
      <c r="L1954" s="195"/>
      <c r="M1954" s="195"/>
      <c r="N1954" s="195"/>
      <c r="O1954" s="199"/>
      <c r="P1954" s="188"/>
      <c r="Q1954" s="174">
        <f>IF(ISNUMBER(VLOOKUP(A1954,NotghiID!A:A,1,FALSE)),1,0)</f>
        <v>0</v>
      </c>
    </row>
    <row r="1955" spans="1:17" ht="14.25" hidden="1"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1025</v>
      </c>
      <c r="K1955" s="187" t="s">
        <v>116</v>
      </c>
      <c r="L1955" s="195"/>
      <c r="M1955" s="195"/>
      <c r="N1955" s="195"/>
      <c r="O1955" s="199"/>
      <c r="P1955" s="188"/>
      <c r="Q1955" s="174">
        <f>IF(ISNUMBER(VLOOKUP(A1955,NotghiID!A:A,1,FALSE)),1,0)</f>
        <v>0</v>
      </c>
    </row>
    <row r="1956" spans="1:17" ht="14.25" hidden="1"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1025</v>
      </c>
      <c r="K1956" s="187" t="s">
        <v>116</v>
      </c>
      <c r="L1956" s="195"/>
      <c r="M1956" s="195"/>
      <c r="N1956" s="195"/>
      <c r="O1956" s="199"/>
      <c r="P1956" s="188"/>
      <c r="Q1956" s="174">
        <f>IF(ISNUMBER(VLOOKUP(A1956,NotghiID!A:A,1,FALSE)),1,0)</f>
        <v>0</v>
      </c>
    </row>
    <row r="1957" spans="1:17" ht="14.25" hidden="1"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1025</v>
      </c>
      <c r="K1957" s="187" t="s">
        <v>116</v>
      </c>
      <c r="L1957" s="195"/>
      <c r="M1957" s="195"/>
      <c r="N1957" s="195"/>
      <c r="O1957" s="199"/>
      <c r="P1957" s="188"/>
      <c r="Q1957" s="174">
        <f>IF(ISNUMBER(VLOOKUP(A1957,NotghiID!A:A,1,FALSE)),1,0)</f>
        <v>0</v>
      </c>
    </row>
    <row r="1958" spans="1:17" ht="14.25" hidden="1"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1025</v>
      </c>
      <c r="K1958" s="187" t="s">
        <v>116</v>
      </c>
      <c r="L1958" s="195"/>
      <c r="M1958" s="195"/>
      <c r="N1958" s="195"/>
      <c r="O1958" s="199"/>
      <c r="P1958" s="188"/>
      <c r="Q1958" s="174">
        <f>IF(ISNUMBER(VLOOKUP(A1958,NotghiID!A:A,1,FALSE)),1,0)</f>
        <v>0</v>
      </c>
    </row>
    <row r="1959" spans="1:17" ht="14.25" hidden="1"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1025</v>
      </c>
      <c r="K1959" s="187" t="s">
        <v>116</v>
      </c>
      <c r="L1959" s="195"/>
      <c r="M1959" s="195"/>
      <c r="N1959" s="195"/>
      <c r="O1959" s="199"/>
      <c r="P1959" s="188"/>
      <c r="Q1959" s="174">
        <f>IF(ISNUMBER(VLOOKUP(A1959,NotghiID!A:A,1,FALSE)),1,0)</f>
        <v>0</v>
      </c>
    </row>
    <row r="1960" spans="1:17" ht="14.25" hidden="1"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1025</v>
      </c>
      <c r="K1960" s="187" t="s">
        <v>116</v>
      </c>
      <c r="L1960" s="195"/>
      <c r="M1960" s="195"/>
      <c r="N1960" s="195"/>
      <c r="O1960" s="199"/>
      <c r="P1960" s="188"/>
      <c r="Q1960" s="174">
        <f>IF(ISNUMBER(VLOOKUP(A1960,NotghiID!A:A,1,FALSE)),1,0)</f>
        <v>0</v>
      </c>
    </row>
    <row r="1961" spans="1:17" ht="14.25" hidden="1"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1025</v>
      </c>
      <c r="K1961" s="187" t="s">
        <v>116</v>
      </c>
      <c r="L1961" s="195"/>
      <c r="M1961" s="195"/>
      <c r="N1961" s="195"/>
      <c r="O1961" s="199"/>
      <c r="P1961" s="188"/>
      <c r="Q1961" s="174">
        <f>IF(ISNUMBER(VLOOKUP(A1961,NotghiID!A:A,1,FALSE)),1,0)</f>
        <v>0</v>
      </c>
    </row>
    <row r="1962" spans="1:17" ht="14.25" hidden="1"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1025</v>
      </c>
      <c r="K1962" s="187" t="s">
        <v>116</v>
      </c>
      <c r="L1962" s="195"/>
      <c r="M1962" s="195"/>
      <c r="N1962" s="195"/>
      <c r="O1962" s="199"/>
      <c r="P1962" s="188"/>
      <c r="Q1962" s="174">
        <f>IF(ISNUMBER(VLOOKUP(A1962,NotghiID!A:A,1,FALSE)),1,0)</f>
        <v>0</v>
      </c>
    </row>
    <row r="1963" spans="1:17" ht="14.25" hidden="1"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1025</v>
      </c>
      <c r="K1963" s="187" t="s">
        <v>116</v>
      </c>
      <c r="L1963" s="195"/>
      <c r="M1963" s="195"/>
      <c r="N1963" s="195"/>
      <c r="O1963" s="199"/>
      <c r="P1963" s="188"/>
      <c r="Q1963" s="174">
        <f>IF(ISNUMBER(VLOOKUP(A1963,NotghiID!A:A,1,FALSE)),1,0)</f>
        <v>0</v>
      </c>
    </row>
    <row r="1964" spans="1:17" ht="14.25" hidden="1"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1025</v>
      </c>
      <c r="K1964" s="187" t="s">
        <v>116</v>
      </c>
      <c r="L1964" s="195"/>
      <c r="M1964" s="195"/>
      <c r="N1964" s="195"/>
      <c r="O1964" s="199"/>
      <c r="P1964" s="188"/>
      <c r="Q1964" s="174">
        <f>IF(ISNUMBER(VLOOKUP(A1964,NotghiID!A:A,1,FALSE)),1,0)</f>
        <v>0</v>
      </c>
    </row>
    <row r="1965" spans="1:17" ht="14.25" hidden="1"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1025</v>
      </c>
      <c r="K1965" s="187" t="s">
        <v>116</v>
      </c>
      <c r="L1965" s="195"/>
      <c r="M1965" s="195"/>
      <c r="N1965" s="195"/>
      <c r="O1965" s="199"/>
      <c r="P1965" s="188"/>
      <c r="Q1965" s="174">
        <f>IF(ISNUMBER(VLOOKUP(A1965,NotghiID!A:A,1,FALSE)),1,0)</f>
        <v>0</v>
      </c>
    </row>
    <row r="1966" spans="1:17" ht="14.25" hidden="1"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1025</v>
      </c>
      <c r="K1966" s="187" t="s">
        <v>116</v>
      </c>
      <c r="L1966" s="195"/>
      <c r="M1966" s="195"/>
      <c r="N1966" s="195"/>
      <c r="O1966" s="199"/>
      <c r="P1966" s="188"/>
      <c r="Q1966" s="174">
        <f>IF(ISNUMBER(VLOOKUP(A1966,NotghiID!A:A,1,FALSE)),1,0)</f>
        <v>0</v>
      </c>
    </row>
    <row r="1967" spans="1:17" ht="14.25" hidden="1"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1025</v>
      </c>
      <c r="K1967" s="187" t="s">
        <v>116</v>
      </c>
      <c r="L1967" s="195"/>
      <c r="M1967" s="195"/>
      <c r="N1967" s="195"/>
      <c r="O1967" s="199"/>
      <c r="P1967" s="188"/>
      <c r="Q1967" s="174">
        <f>IF(ISNUMBER(VLOOKUP(A1967,NotghiID!A:A,1,FALSE)),1,0)</f>
        <v>0</v>
      </c>
    </row>
    <row r="1968" spans="1:17" ht="14.25" hidden="1"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1025</v>
      </c>
      <c r="K1968" s="187" t="s">
        <v>116</v>
      </c>
      <c r="L1968" s="195"/>
      <c r="M1968" s="195"/>
      <c r="N1968" s="195"/>
      <c r="O1968" s="199"/>
      <c r="P1968" s="188"/>
      <c r="Q1968" s="174">
        <f>IF(ISNUMBER(VLOOKUP(A1968,NotghiID!A:A,1,FALSE)),1,0)</f>
        <v>0</v>
      </c>
    </row>
    <row r="1969" spans="1:17" ht="14.25" hidden="1"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1025</v>
      </c>
      <c r="K1969" s="187" t="s">
        <v>116</v>
      </c>
      <c r="L1969" s="195"/>
      <c r="M1969" s="195"/>
      <c r="N1969" s="195"/>
      <c r="O1969" s="199"/>
      <c r="P1969" s="188"/>
      <c r="Q1969" s="174">
        <f>IF(ISNUMBER(VLOOKUP(A1969,NotghiID!A:A,1,FALSE)),1,0)</f>
        <v>0</v>
      </c>
    </row>
    <row r="1970" spans="1:17" ht="14.25" hidden="1"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1025</v>
      </c>
      <c r="K1970" s="187" t="s">
        <v>116</v>
      </c>
      <c r="L1970" s="195"/>
      <c r="M1970" s="195"/>
      <c r="N1970" s="195"/>
      <c r="O1970" s="199"/>
      <c r="P1970" s="188"/>
      <c r="Q1970" s="174">
        <f>IF(ISNUMBER(VLOOKUP(A1970,NotghiID!A:A,1,FALSE)),1,0)</f>
        <v>0</v>
      </c>
    </row>
    <row r="1971" spans="1:17" ht="14.25" hidden="1"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1025</v>
      </c>
      <c r="K1971" s="187" t="s">
        <v>116</v>
      </c>
      <c r="L1971" s="195"/>
      <c r="M1971" s="195"/>
      <c r="N1971" s="195"/>
      <c r="O1971" s="199"/>
      <c r="P1971" s="188"/>
      <c r="Q1971" s="174">
        <f>IF(ISNUMBER(VLOOKUP(A1971,NotghiID!A:A,1,FALSE)),1,0)</f>
        <v>0</v>
      </c>
    </row>
    <row r="1972" spans="1:17" ht="14.25" hidden="1"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1025</v>
      </c>
      <c r="K1972" s="187" t="s">
        <v>116</v>
      </c>
      <c r="L1972" s="195"/>
      <c r="M1972" s="195"/>
      <c r="N1972" s="195"/>
      <c r="O1972" s="199"/>
      <c r="P1972" s="188"/>
      <c r="Q1972" s="174">
        <f>IF(ISNUMBER(VLOOKUP(A1972,NotghiID!A:A,1,FALSE)),1,0)</f>
        <v>0</v>
      </c>
    </row>
    <row r="1973" spans="1:17" ht="14.25" hidden="1"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1025</v>
      </c>
      <c r="K1973" s="187" t="s">
        <v>116</v>
      </c>
      <c r="L1973" s="195"/>
      <c r="M1973" s="195"/>
      <c r="N1973" s="195"/>
      <c r="O1973" s="199"/>
      <c r="P1973" s="188"/>
      <c r="Q1973" s="174">
        <f>IF(ISNUMBER(VLOOKUP(A1973,NotghiID!A:A,1,FALSE)),1,0)</f>
        <v>0</v>
      </c>
    </row>
    <row r="1974" spans="1:17" ht="14.25" hidden="1"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1025</v>
      </c>
      <c r="K1974" s="187" t="s">
        <v>116</v>
      </c>
      <c r="L1974" s="195"/>
      <c r="M1974" s="195"/>
      <c r="N1974" s="195"/>
      <c r="O1974" s="199"/>
      <c r="P1974" s="188"/>
      <c r="Q1974" s="174">
        <f>IF(ISNUMBER(VLOOKUP(A1974,NotghiID!A:A,1,FALSE)),1,0)</f>
        <v>0</v>
      </c>
    </row>
    <row r="1975" spans="1:17" ht="14.25" hidden="1"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1025</v>
      </c>
      <c r="K1975" s="187" t="s">
        <v>116</v>
      </c>
      <c r="L1975" s="195"/>
      <c r="M1975" s="195"/>
      <c r="N1975" s="195"/>
      <c r="O1975" s="199"/>
      <c r="P1975" s="188"/>
      <c r="Q1975" s="174">
        <f>IF(ISNUMBER(VLOOKUP(A1975,NotghiID!A:A,1,FALSE)),1,0)</f>
        <v>0</v>
      </c>
    </row>
    <row r="1976" spans="1:17" ht="14.25" hidden="1"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1025</v>
      </c>
      <c r="K1976" s="187" t="s">
        <v>116</v>
      </c>
      <c r="L1976" s="195"/>
      <c r="M1976" s="195"/>
      <c r="N1976" s="195"/>
      <c r="O1976" s="199"/>
      <c r="P1976" s="188"/>
      <c r="Q1976" s="174">
        <f>IF(ISNUMBER(VLOOKUP(A1976,NotghiID!A:A,1,FALSE)),1,0)</f>
        <v>0</v>
      </c>
    </row>
    <row r="1977" spans="1:17" ht="14.25" hidden="1"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1025</v>
      </c>
      <c r="K1977" s="187" t="s">
        <v>116</v>
      </c>
      <c r="L1977" s="195"/>
      <c r="M1977" s="195"/>
      <c r="N1977" s="195"/>
      <c r="O1977" s="199"/>
      <c r="P1977" s="188"/>
      <c r="Q1977" s="174">
        <f>IF(ISNUMBER(VLOOKUP(A1977,NotghiID!A:A,1,FALSE)),1,0)</f>
        <v>0</v>
      </c>
    </row>
    <row r="1978" spans="1:17" ht="14.25" hidden="1"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1025</v>
      </c>
      <c r="K1978" s="187" t="s">
        <v>116</v>
      </c>
      <c r="L1978" s="195"/>
      <c r="M1978" s="195"/>
      <c r="N1978" s="195"/>
      <c r="O1978" s="199"/>
      <c r="P1978" s="188"/>
      <c r="Q1978" s="174">
        <f>IF(ISNUMBER(VLOOKUP(A1978,NotghiID!A:A,1,FALSE)),1,0)</f>
        <v>0</v>
      </c>
    </row>
    <row r="1979" spans="1:17" ht="14.25" hidden="1"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1025</v>
      </c>
      <c r="K1979" s="187" t="s">
        <v>116</v>
      </c>
      <c r="L1979" s="195"/>
      <c r="M1979" s="195"/>
      <c r="N1979" s="195"/>
      <c r="O1979" s="199"/>
      <c r="P1979" s="188"/>
      <c r="Q1979" s="174">
        <f>IF(ISNUMBER(VLOOKUP(A1979,NotghiID!A:A,1,FALSE)),1,0)</f>
        <v>0</v>
      </c>
    </row>
    <row r="1980" spans="1:17" ht="14.25" hidden="1"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1025</v>
      </c>
      <c r="K1980" s="187" t="s">
        <v>116</v>
      </c>
      <c r="L1980" s="195"/>
      <c r="M1980" s="195"/>
      <c r="N1980" s="195"/>
      <c r="O1980" s="199"/>
      <c r="P1980" s="188"/>
      <c r="Q1980" s="174">
        <f>IF(ISNUMBER(VLOOKUP(A1980,NotghiID!A:A,1,FALSE)),1,0)</f>
        <v>0</v>
      </c>
    </row>
    <row r="1981" spans="1:17" ht="14.25" hidden="1"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1025</v>
      </c>
      <c r="K1981" s="187" t="s">
        <v>116</v>
      </c>
      <c r="L1981" s="195"/>
      <c r="M1981" s="195"/>
      <c r="N1981" s="195"/>
      <c r="O1981" s="199"/>
      <c r="P1981" s="188"/>
      <c r="Q1981" s="174">
        <f>IF(ISNUMBER(VLOOKUP(A1981,NotghiID!A:A,1,FALSE)),1,0)</f>
        <v>0</v>
      </c>
    </row>
    <row r="1982" spans="1:17" ht="14.25" hidden="1"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1025</v>
      </c>
      <c r="K1982" s="187" t="s">
        <v>116</v>
      </c>
      <c r="L1982" s="195"/>
      <c r="M1982" s="195"/>
      <c r="N1982" s="195"/>
      <c r="O1982" s="199"/>
      <c r="P1982" s="188"/>
      <c r="Q1982" s="174">
        <f>IF(ISNUMBER(VLOOKUP(A1982,NotghiID!A:A,1,FALSE)),1,0)</f>
        <v>0</v>
      </c>
    </row>
    <row r="1983" spans="1:17" ht="14.25" hidden="1"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1025</v>
      </c>
      <c r="K1983" s="187" t="s">
        <v>116</v>
      </c>
      <c r="L1983" s="195"/>
      <c r="M1983" s="195"/>
      <c r="N1983" s="195"/>
      <c r="O1983" s="199"/>
      <c r="P1983" s="188"/>
      <c r="Q1983" s="174">
        <f>IF(ISNUMBER(VLOOKUP(A1983,NotghiID!A:A,1,FALSE)),1,0)</f>
        <v>0</v>
      </c>
    </row>
    <row r="1984" spans="1:17" ht="14.25" hidden="1"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1025</v>
      </c>
      <c r="K1984" s="187" t="s">
        <v>116</v>
      </c>
      <c r="L1984" s="195"/>
      <c r="M1984" s="195"/>
      <c r="N1984" s="195"/>
      <c r="O1984" s="199"/>
      <c r="P1984" s="188"/>
      <c r="Q1984" s="174">
        <f>IF(ISNUMBER(VLOOKUP(A1984,NotghiID!A:A,1,FALSE)),1,0)</f>
        <v>0</v>
      </c>
    </row>
    <row r="1985" spans="1:17" ht="14.25" hidden="1"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1025</v>
      </c>
      <c r="K1985" s="187" t="s">
        <v>116</v>
      </c>
      <c r="L1985" s="195"/>
      <c r="M1985" s="195"/>
      <c r="N1985" s="195"/>
      <c r="O1985" s="199"/>
      <c r="P1985" s="188"/>
      <c r="Q1985" s="174">
        <f>IF(ISNUMBER(VLOOKUP(A1985,NotghiID!A:A,1,FALSE)),1,0)</f>
        <v>0</v>
      </c>
    </row>
    <row r="1986" spans="1:17" ht="14.25" hidden="1"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1025</v>
      </c>
      <c r="K1986" s="187" t="s">
        <v>116</v>
      </c>
      <c r="L1986" s="195"/>
      <c r="M1986" s="195"/>
      <c r="N1986" s="195"/>
      <c r="O1986" s="199"/>
      <c r="P1986" s="188"/>
      <c r="Q1986" s="174">
        <f>IF(ISNUMBER(VLOOKUP(A1986,NotghiID!A:A,1,FALSE)),1,0)</f>
        <v>0</v>
      </c>
    </row>
    <row r="1987" spans="1:17" ht="14.25" hidden="1"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1025</v>
      </c>
      <c r="K1987" s="187" t="s">
        <v>116</v>
      </c>
      <c r="L1987" s="195"/>
      <c r="M1987" s="195"/>
      <c r="N1987" s="195"/>
      <c r="O1987" s="199"/>
      <c r="P1987" s="188"/>
      <c r="Q1987" s="174">
        <f>IF(ISNUMBER(VLOOKUP(A1987,NotghiID!A:A,1,FALSE)),1,0)</f>
        <v>0</v>
      </c>
    </row>
    <row r="1988" spans="1:17" ht="14.25" hidden="1"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1025</v>
      </c>
      <c r="K1988" s="187" t="s">
        <v>116</v>
      </c>
      <c r="L1988" s="195"/>
      <c r="M1988" s="195"/>
      <c r="N1988" s="195"/>
      <c r="O1988" s="199"/>
      <c r="P1988" s="188"/>
      <c r="Q1988" s="174">
        <f>IF(ISNUMBER(VLOOKUP(A1988,NotghiID!A:A,1,FALSE)),1,0)</f>
        <v>0</v>
      </c>
    </row>
    <row r="1989" spans="1:17" ht="14.25" hidden="1"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1025</v>
      </c>
      <c r="K1989" s="187" t="s">
        <v>116</v>
      </c>
      <c r="L1989" s="195"/>
      <c r="M1989" s="195"/>
      <c r="N1989" s="195"/>
      <c r="O1989" s="199"/>
      <c r="P1989" s="188"/>
      <c r="Q1989" s="174">
        <f>IF(ISNUMBER(VLOOKUP(A1989,NotghiID!A:A,1,FALSE)),1,0)</f>
        <v>0</v>
      </c>
    </row>
    <row r="1990" spans="1:17" ht="14.25" hidden="1"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1025</v>
      </c>
      <c r="K1990" s="187" t="s">
        <v>116</v>
      </c>
      <c r="L1990" s="195"/>
      <c r="M1990" s="195"/>
      <c r="N1990" s="195"/>
      <c r="O1990" s="199"/>
      <c r="P1990" s="188"/>
      <c r="Q1990" s="174">
        <f>IF(ISNUMBER(VLOOKUP(A1990,NotghiID!A:A,1,FALSE)),1,0)</f>
        <v>0</v>
      </c>
    </row>
    <row r="1991" spans="1:17" ht="14.25" hidden="1"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1025</v>
      </c>
      <c r="K1991" s="187" t="s">
        <v>116</v>
      </c>
      <c r="L1991" s="195"/>
      <c r="M1991" s="195"/>
      <c r="N1991" s="195"/>
      <c r="O1991" s="199"/>
      <c r="P1991" s="188"/>
      <c r="Q1991" s="174">
        <f>IF(ISNUMBER(VLOOKUP(A1991,NotghiID!A:A,1,FALSE)),1,0)</f>
        <v>0</v>
      </c>
    </row>
    <row r="1992" spans="1:17" ht="14.25" hidden="1"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1025</v>
      </c>
      <c r="K1992" s="187" t="s">
        <v>116</v>
      </c>
      <c r="L1992" s="195"/>
      <c r="M1992" s="195"/>
      <c r="N1992" s="195"/>
      <c r="O1992" s="199"/>
      <c r="P1992" s="188"/>
      <c r="Q1992" s="174">
        <f>IF(ISNUMBER(VLOOKUP(A1992,NotghiID!A:A,1,FALSE)),1,0)</f>
        <v>0</v>
      </c>
    </row>
    <row r="1993" spans="1:17" ht="14.25" hidden="1"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1025</v>
      </c>
      <c r="K1993" s="187" t="s">
        <v>116</v>
      </c>
      <c r="L1993" s="195"/>
      <c r="M1993" s="195"/>
      <c r="N1993" s="195"/>
      <c r="O1993" s="199"/>
      <c r="P1993" s="188"/>
      <c r="Q1993" s="174">
        <f>IF(ISNUMBER(VLOOKUP(A1993,NotghiID!A:A,1,FALSE)),1,0)</f>
        <v>0</v>
      </c>
    </row>
    <row r="1994" spans="1:17" ht="14.25" hidden="1"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1025</v>
      </c>
      <c r="K1994" s="187" t="s">
        <v>116</v>
      </c>
      <c r="L1994" s="195"/>
      <c r="M1994" s="195"/>
      <c r="N1994" s="195"/>
      <c r="O1994" s="199"/>
      <c r="P1994" s="188"/>
      <c r="Q1994" s="174">
        <f>IF(ISNUMBER(VLOOKUP(A1994,NotghiID!A:A,1,FALSE)),1,0)</f>
        <v>0</v>
      </c>
    </row>
    <row r="1995" spans="1:17" ht="14.25" hidden="1"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1025</v>
      </c>
      <c r="K1995" s="187" t="s">
        <v>116</v>
      </c>
      <c r="L1995" s="195"/>
      <c r="M1995" s="195"/>
      <c r="N1995" s="195"/>
      <c r="O1995" s="199"/>
      <c r="P1995" s="188"/>
      <c r="Q1995" s="174">
        <f>IF(ISNUMBER(VLOOKUP(A1995,NotghiID!A:A,1,FALSE)),1,0)</f>
        <v>0</v>
      </c>
    </row>
    <row r="1996" spans="1:17" ht="14.25" hidden="1"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1025</v>
      </c>
      <c r="K1996" s="187" t="s">
        <v>116</v>
      </c>
      <c r="L1996" s="195"/>
      <c r="M1996" s="195"/>
      <c r="N1996" s="195"/>
      <c r="O1996" s="199"/>
      <c r="P1996" s="188"/>
      <c r="Q1996" s="174">
        <f>IF(ISNUMBER(VLOOKUP(A1996,NotghiID!A:A,1,FALSE)),1,0)</f>
        <v>0</v>
      </c>
    </row>
    <row r="1997" spans="1:17" ht="14.25" hidden="1"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1025</v>
      </c>
      <c r="K1997" s="187" t="s">
        <v>116</v>
      </c>
      <c r="L1997" s="195"/>
      <c r="M1997" s="195"/>
      <c r="N1997" s="195"/>
      <c r="O1997" s="199"/>
      <c r="P1997" s="188"/>
      <c r="Q1997" s="174">
        <f>IF(ISNUMBER(VLOOKUP(A1997,NotghiID!A:A,1,FALSE)),1,0)</f>
        <v>0</v>
      </c>
    </row>
    <row r="1998" spans="1:17" ht="14.25" hidden="1"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1025</v>
      </c>
      <c r="K1998" s="187" t="s">
        <v>116</v>
      </c>
      <c r="L1998" s="195"/>
      <c r="M1998" s="195"/>
      <c r="N1998" s="195"/>
      <c r="O1998" s="199"/>
      <c r="P1998" s="188"/>
      <c r="Q1998" s="174">
        <f>IF(ISNUMBER(VLOOKUP(A1998,NotghiID!A:A,1,FALSE)),1,0)</f>
        <v>0</v>
      </c>
    </row>
    <row r="1999" spans="1:17" ht="14.25" hidden="1"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1025</v>
      </c>
      <c r="K1999" s="187" t="s">
        <v>116</v>
      </c>
      <c r="L1999" s="195"/>
      <c r="M1999" s="195"/>
      <c r="N1999" s="195"/>
      <c r="O1999" s="199"/>
      <c r="P1999" s="188"/>
      <c r="Q1999" s="174">
        <f>IF(ISNUMBER(VLOOKUP(A1999,NotghiID!A:A,1,FALSE)),1,0)</f>
        <v>0</v>
      </c>
    </row>
    <row r="2000" spans="1:17" ht="14.25" hidden="1"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1025</v>
      </c>
      <c r="K2000" s="187" t="s">
        <v>116</v>
      </c>
      <c r="L2000" s="195"/>
      <c r="M2000" s="195"/>
      <c r="N2000" s="195"/>
      <c r="O2000" s="199"/>
      <c r="P2000" s="188"/>
      <c r="Q2000" s="174">
        <f>IF(ISNUMBER(VLOOKUP(A2000,NotghiID!A:A,1,FALSE)),1,0)</f>
        <v>0</v>
      </c>
    </row>
    <row r="2001" spans="1:17" ht="14.25" hidden="1"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1025</v>
      </c>
      <c r="K2001" s="187" t="s">
        <v>116</v>
      </c>
      <c r="L2001" s="195"/>
      <c r="M2001" s="195"/>
      <c r="N2001" s="195"/>
      <c r="O2001" s="199"/>
      <c r="P2001" s="188"/>
      <c r="Q2001" s="174">
        <f>IF(ISNUMBER(VLOOKUP(A2001,NotghiID!A:A,1,FALSE)),1,0)</f>
        <v>0</v>
      </c>
    </row>
    <row r="2002" spans="1:17" ht="14.25" hidden="1"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1025</v>
      </c>
      <c r="K2002" s="187" t="s">
        <v>116</v>
      </c>
      <c r="L2002" s="195"/>
      <c r="M2002" s="195"/>
      <c r="N2002" s="195"/>
      <c r="O2002" s="199"/>
      <c r="P2002" s="188"/>
      <c r="Q2002" s="174">
        <f>IF(ISNUMBER(VLOOKUP(A2002,NotghiID!A:A,1,FALSE)),1,0)</f>
        <v>0</v>
      </c>
    </row>
    <row r="2003" spans="1:17" ht="14.25" hidden="1"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1025</v>
      </c>
      <c r="K2003" s="187" t="s">
        <v>116</v>
      </c>
      <c r="L2003" s="195"/>
      <c r="M2003" s="195"/>
      <c r="N2003" s="195"/>
      <c r="O2003" s="199"/>
      <c r="P2003" s="188"/>
      <c r="Q2003" s="174">
        <f>IF(ISNUMBER(VLOOKUP(A2003,NotghiID!A:A,1,FALSE)),1,0)</f>
        <v>0</v>
      </c>
    </row>
    <row r="2004" spans="1:17" ht="14.25" hidden="1"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1025</v>
      </c>
      <c r="K2004" s="187" t="s">
        <v>116</v>
      </c>
      <c r="L2004" s="195"/>
      <c r="M2004" s="195"/>
      <c r="N2004" s="195"/>
      <c r="O2004" s="199"/>
      <c r="P2004" s="188"/>
      <c r="Q2004" s="174">
        <f>IF(ISNUMBER(VLOOKUP(A2004,NotghiID!A:A,1,FALSE)),1,0)</f>
        <v>0</v>
      </c>
    </row>
    <row r="2005" spans="1:17" ht="14.25" hidden="1"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1025</v>
      </c>
      <c r="K2005" s="187" t="s">
        <v>116</v>
      </c>
      <c r="L2005" s="195"/>
      <c r="M2005" s="195"/>
      <c r="N2005" s="195"/>
      <c r="O2005" s="199"/>
      <c r="P2005" s="188"/>
      <c r="Q2005" s="174">
        <f>IF(ISNUMBER(VLOOKUP(A2005,NotghiID!A:A,1,FALSE)),1,0)</f>
        <v>0</v>
      </c>
    </row>
    <row r="2006" spans="1:17" ht="14.25" hidden="1"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1025</v>
      </c>
      <c r="K2006" s="187" t="s">
        <v>116</v>
      </c>
      <c r="L2006" s="195"/>
      <c r="M2006" s="195"/>
      <c r="N2006" s="195"/>
      <c r="O2006" s="199"/>
      <c r="P2006" s="188"/>
      <c r="Q2006" s="174">
        <f>IF(ISNUMBER(VLOOKUP(A2006,NotghiID!A:A,1,FALSE)),1,0)</f>
        <v>0</v>
      </c>
    </row>
    <row r="2007" spans="1:17" ht="14.25" hidden="1"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1025</v>
      </c>
      <c r="K2007" s="187" t="s">
        <v>116</v>
      </c>
      <c r="L2007" s="195"/>
      <c r="M2007" s="195"/>
      <c r="N2007" s="195"/>
      <c r="O2007" s="199"/>
      <c r="P2007" s="188"/>
      <c r="Q2007" s="174">
        <f>IF(ISNUMBER(VLOOKUP(A2007,NotghiID!A:A,1,FALSE)),1,0)</f>
        <v>0</v>
      </c>
    </row>
    <row r="2008" spans="1:17" ht="14.25" hidden="1"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1025</v>
      </c>
      <c r="K2008" s="187" t="s">
        <v>116</v>
      </c>
      <c r="L2008" s="195"/>
      <c r="M2008" s="195"/>
      <c r="N2008" s="195"/>
      <c r="O2008" s="199"/>
      <c r="P2008" s="188"/>
      <c r="Q2008" s="174">
        <f>IF(ISNUMBER(VLOOKUP(A2008,NotghiID!A:A,1,FALSE)),1,0)</f>
        <v>0</v>
      </c>
    </row>
    <row r="2009" spans="1:17" ht="14.25" hidden="1"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1025</v>
      </c>
      <c r="K2009" s="187" t="s">
        <v>116</v>
      </c>
      <c r="L2009" s="195"/>
      <c r="M2009" s="195"/>
      <c r="N2009" s="195"/>
      <c r="O2009" s="199"/>
      <c r="P2009" s="188"/>
      <c r="Q2009" s="174">
        <f>IF(ISNUMBER(VLOOKUP(A2009,NotghiID!A:A,1,FALSE)),1,0)</f>
        <v>0</v>
      </c>
    </row>
    <row r="2010" spans="1:17" ht="14.25" hidden="1"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1025</v>
      </c>
      <c r="K2010" s="187" t="s">
        <v>116</v>
      </c>
      <c r="L2010" s="195"/>
      <c r="M2010" s="195"/>
      <c r="N2010" s="195"/>
      <c r="O2010" s="199"/>
      <c r="P2010" s="188"/>
      <c r="Q2010" s="174">
        <f>IF(ISNUMBER(VLOOKUP(A2010,NotghiID!A:A,1,FALSE)),1,0)</f>
        <v>0</v>
      </c>
    </row>
    <row r="2011" spans="1:17" ht="14.25" hidden="1"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1025</v>
      </c>
      <c r="K2011" s="187" t="s">
        <v>116</v>
      </c>
      <c r="L2011" s="195"/>
      <c r="M2011" s="195"/>
      <c r="N2011" s="195"/>
      <c r="O2011" s="199"/>
      <c r="P2011" s="188"/>
      <c r="Q2011" s="174">
        <f>IF(ISNUMBER(VLOOKUP(A2011,NotghiID!A:A,1,FALSE)),1,0)</f>
        <v>0</v>
      </c>
    </row>
    <row r="2012" spans="1:17" ht="14.25" hidden="1"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1025</v>
      </c>
      <c r="K2012" s="187" t="s">
        <v>116</v>
      </c>
      <c r="L2012" s="195"/>
      <c r="M2012" s="195"/>
      <c r="N2012" s="195"/>
      <c r="O2012" s="199"/>
      <c r="P2012" s="188"/>
      <c r="Q2012" s="174">
        <f>IF(ISNUMBER(VLOOKUP(A2012,NotghiID!A:A,1,FALSE)),1,0)</f>
        <v>0</v>
      </c>
    </row>
    <row r="2013" spans="1:17" ht="14.25" hidden="1"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1025</v>
      </c>
      <c r="K2013" s="187" t="s">
        <v>116</v>
      </c>
      <c r="L2013" s="195"/>
      <c r="M2013" s="195"/>
      <c r="N2013" s="195"/>
      <c r="O2013" s="199"/>
      <c r="P2013" s="188"/>
      <c r="Q2013" s="174">
        <f>IF(ISNUMBER(VLOOKUP(A2013,NotghiID!A:A,1,FALSE)),1,0)</f>
        <v>0</v>
      </c>
    </row>
    <row r="2014" spans="1:17" ht="14.25" hidden="1"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1025</v>
      </c>
      <c r="K2014" s="187" t="s">
        <v>116</v>
      </c>
      <c r="L2014" s="195"/>
      <c r="M2014" s="195"/>
      <c r="N2014" s="195"/>
      <c r="O2014" s="199"/>
      <c r="P2014" s="188"/>
      <c r="Q2014" s="174">
        <f>IF(ISNUMBER(VLOOKUP(A2014,NotghiID!A:A,1,FALSE)),1,0)</f>
        <v>0</v>
      </c>
    </row>
    <row r="2015" spans="1:17" ht="14.25" hidden="1"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1025</v>
      </c>
      <c r="K2015" s="187" t="s">
        <v>116</v>
      </c>
      <c r="L2015" s="195"/>
      <c r="M2015" s="195"/>
      <c r="N2015" s="195"/>
      <c r="O2015" s="199"/>
      <c r="P2015" s="188"/>
      <c r="Q2015" s="174">
        <f>IF(ISNUMBER(VLOOKUP(A2015,NotghiID!A:A,1,FALSE)),1,0)</f>
        <v>0</v>
      </c>
    </row>
    <row r="2016" spans="1:17" ht="14.25" hidden="1"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1025</v>
      </c>
      <c r="K2016" s="187" t="s">
        <v>116</v>
      </c>
      <c r="L2016" s="195"/>
      <c r="M2016" s="195"/>
      <c r="N2016" s="195"/>
      <c r="O2016" s="199"/>
      <c r="P2016" s="188"/>
      <c r="Q2016" s="174">
        <f>IF(ISNUMBER(VLOOKUP(A2016,NotghiID!A:A,1,FALSE)),1,0)</f>
        <v>0</v>
      </c>
    </row>
    <row r="2017" spans="1:17" ht="14.25" hidden="1"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1025</v>
      </c>
      <c r="K2017" s="187" t="s">
        <v>116</v>
      </c>
      <c r="L2017" s="195"/>
      <c r="M2017" s="195"/>
      <c r="N2017" s="195"/>
      <c r="O2017" s="199"/>
      <c r="P2017" s="188"/>
      <c r="Q2017" s="174">
        <f>IF(ISNUMBER(VLOOKUP(A2017,NotghiID!A:A,1,FALSE)),1,0)</f>
        <v>0</v>
      </c>
    </row>
    <row r="2018" spans="1:17" ht="14.25" hidden="1"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1025</v>
      </c>
      <c r="K2018" s="187" t="s">
        <v>116</v>
      </c>
      <c r="L2018" s="195"/>
      <c r="M2018" s="195"/>
      <c r="N2018" s="195"/>
      <c r="O2018" s="199"/>
      <c r="P2018" s="188"/>
      <c r="Q2018" s="174">
        <f>IF(ISNUMBER(VLOOKUP(A2018,NotghiID!A:A,1,FALSE)),1,0)</f>
        <v>0</v>
      </c>
    </row>
    <row r="2019" spans="1:17" ht="14.25" hidden="1"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1025</v>
      </c>
      <c r="K2019" s="187" t="s">
        <v>116</v>
      </c>
      <c r="L2019" s="195"/>
      <c r="M2019" s="195"/>
      <c r="N2019" s="195"/>
      <c r="O2019" s="199"/>
      <c r="P2019" s="188"/>
      <c r="Q2019" s="174">
        <f>IF(ISNUMBER(VLOOKUP(A2019,NotghiID!A:A,1,FALSE)),1,0)</f>
        <v>0</v>
      </c>
    </row>
    <row r="2020" spans="1:17" ht="14.25" hidden="1"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1025</v>
      </c>
      <c r="K2020" s="187" t="s">
        <v>116</v>
      </c>
      <c r="L2020" s="195"/>
      <c r="M2020" s="195"/>
      <c r="N2020" s="195"/>
      <c r="O2020" s="199"/>
      <c r="P2020" s="188"/>
      <c r="Q2020" s="174">
        <f>IF(ISNUMBER(VLOOKUP(A2020,NotghiID!A:A,1,FALSE)),1,0)</f>
        <v>0</v>
      </c>
    </row>
    <row r="2021" spans="1:17" ht="14.25" hidden="1"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1025</v>
      </c>
      <c r="K2021" s="187" t="s">
        <v>116</v>
      </c>
      <c r="L2021" s="195"/>
      <c r="M2021" s="195"/>
      <c r="N2021" s="195"/>
      <c r="O2021" s="199"/>
      <c r="P2021" s="188"/>
      <c r="Q2021" s="174">
        <f>IF(ISNUMBER(VLOOKUP(A2021,NotghiID!A:A,1,FALSE)),1,0)</f>
        <v>0</v>
      </c>
    </row>
    <row r="2022" spans="1:17" ht="14.25" hidden="1"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1025</v>
      </c>
      <c r="K2022" s="187" t="s">
        <v>116</v>
      </c>
      <c r="L2022" s="195"/>
      <c r="M2022" s="195"/>
      <c r="N2022" s="195"/>
      <c r="O2022" s="199"/>
      <c r="P2022" s="188" t="s">
        <v>1123</v>
      </c>
      <c r="Q2022" s="174">
        <f>IF(ISNUMBER(VLOOKUP(A2022,NotghiID!A:A,1,FALSE)),1,0)</f>
        <v>0</v>
      </c>
    </row>
    <row r="2023" spans="1:17" ht="14.25" hidden="1"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1025</v>
      </c>
      <c r="K2023" s="187" t="s">
        <v>116</v>
      </c>
      <c r="L2023" s="195"/>
      <c r="M2023" s="195"/>
      <c r="N2023" s="195"/>
      <c r="O2023" s="199"/>
      <c r="P2023" s="188" t="s">
        <v>1123</v>
      </c>
      <c r="Q2023" s="174">
        <f>IF(ISNUMBER(VLOOKUP(A2023,NotghiID!A:A,1,FALSE)),1,0)</f>
        <v>0</v>
      </c>
    </row>
    <row r="2024" spans="1:17" ht="14.25" hidden="1"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1025</v>
      </c>
      <c r="K2024" s="187" t="s">
        <v>116</v>
      </c>
      <c r="L2024" s="195"/>
      <c r="M2024" s="195"/>
      <c r="N2024" s="195"/>
      <c r="O2024" s="199"/>
      <c r="P2024" s="188" t="s">
        <v>1123</v>
      </c>
      <c r="Q2024" s="174">
        <f>IF(ISNUMBER(VLOOKUP(A2024,NotghiID!A:A,1,FALSE)),1,0)</f>
        <v>0</v>
      </c>
    </row>
    <row r="2025" spans="1:17" ht="14.25" hidden="1"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1025</v>
      </c>
      <c r="K2025" s="187" t="s">
        <v>116</v>
      </c>
      <c r="L2025" s="195"/>
      <c r="M2025" s="195"/>
      <c r="N2025" s="195"/>
      <c r="O2025" s="199"/>
      <c r="P2025" s="188" t="s">
        <v>1123</v>
      </c>
      <c r="Q2025" s="174">
        <f>IF(ISNUMBER(VLOOKUP(A2025,NotghiID!A:A,1,FALSE)),1,0)</f>
        <v>0</v>
      </c>
    </row>
    <row r="2026" spans="1:17" ht="14.25" hidden="1"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1025</v>
      </c>
      <c r="K2026" s="187" t="s">
        <v>116</v>
      </c>
      <c r="L2026" s="195"/>
      <c r="M2026" s="195"/>
      <c r="N2026" s="195"/>
      <c r="O2026" s="199"/>
      <c r="P2026" s="188" t="s">
        <v>1123</v>
      </c>
      <c r="Q2026" s="174">
        <f>IF(ISNUMBER(VLOOKUP(A2026,NotghiID!A:A,1,FALSE)),1,0)</f>
        <v>0</v>
      </c>
    </row>
    <row r="2027" spans="1:17" ht="14.25" hidden="1"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1025</v>
      </c>
      <c r="K2027" s="187" t="s">
        <v>116</v>
      </c>
      <c r="L2027" s="195"/>
      <c r="M2027" s="195"/>
      <c r="N2027" s="195"/>
      <c r="O2027" s="199"/>
      <c r="P2027" s="188" t="s">
        <v>1123</v>
      </c>
      <c r="Q2027" s="174">
        <f>IF(ISNUMBER(VLOOKUP(A2027,NotghiID!A:A,1,FALSE)),1,0)</f>
        <v>0</v>
      </c>
    </row>
    <row r="2028" spans="1:17" ht="14.25" hidden="1"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1025</v>
      </c>
      <c r="K2028" s="187" t="s">
        <v>116</v>
      </c>
      <c r="L2028" s="195"/>
      <c r="M2028" s="195"/>
      <c r="N2028" s="195"/>
      <c r="O2028" s="199"/>
      <c r="P2028" s="188" t="s">
        <v>1123</v>
      </c>
      <c r="Q2028" s="174">
        <f>IF(ISNUMBER(VLOOKUP(A2028,NotghiID!A:A,1,FALSE)),1,0)</f>
        <v>0</v>
      </c>
    </row>
    <row r="2029" spans="1:17" ht="14.25" hidden="1"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1025</v>
      </c>
      <c r="K2029" s="187" t="s">
        <v>116</v>
      </c>
      <c r="L2029" s="195"/>
      <c r="M2029" s="195"/>
      <c r="N2029" s="195"/>
      <c r="O2029" s="199"/>
      <c r="P2029" s="188" t="s">
        <v>1123</v>
      </c>
      <c r="Q2029" s="174">
        <f>IF(ISNUMBER(VLOOKUP(A2029,NotghiID!A:A,1,FALSE)),1,0)</f>
        <v>0</v>
      </c>
    </row>
    <row r="2030" spans="1:17" ht="14.25" hidden="1"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1025</v>
      </c>
      <c r="K2030" s="187" t="s">
        <v>116</v>
      </c>
      <c r="L2030" s="195"/>
      <c r="M2030" s="195"/>
      <c r="N2030" s="195"/>
      <c r="O2030" s="199"/>
      <c r="P2030" s="188" t="s">
        <v>1123</v>
      </c>
      <c r="Q2030" s="174">
        <f>IF(ISNUMBER(VLOOKUP(A2030,NotghiID!A:A,1,FALSE)),1,0)</f>
        <v>0</v>
      </c>
    </row>
    <row r="2031" spans="1:17" ht="14.25" hidden="1"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1025</v>
      </c>
      <c r="K2031" s="187" t="s">
        <v>116</v>
      </c>
      <c r="L2031" s="195"/>
      <c r="M2031" s="195"/>
      <c r="N2031" s="195"/>
      <c r="O2031" s="199"/>
      <c r="P2031" s="188" t="s">
        <v>1123</v>
      </c>
      <c r="Q2031" s="174">
        <f>IF(ISNUMBER(VLOOKUP(A2031,NotghiID!A:A,1,FALSE)),1,0)</f>
        <v>0</v>
      </c>
    </row>
    <row r="2032" spans="1:17" ht="14.25" hidden="1"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1025</v>
      </c>
      <c r="K2032" s="187" t="s">
        <v>116</v>
      </c>
      <c r="L2032" s="195"/>
      <c r="M2032" s="195"/>
      <c r="N2032" s="195"/>
      <c r="O2032" s="199"/>
      <c r="P2032" s="188" t="s">
        <v>1123</v>
      </c>
      <c r="Q2032" s="174">
        <f>IF(ISNUMBER(VLOOKUP(A2032,NotghiID!A:A,1,FALSE)),1,0)</f>
        <v>0</v>
      </c>
    </row>
    <row r="2033" spans="1:17" ht="14.25" hidden="1"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1025</v>
      </c>
      <c r="K2033" s="187" t="s">
        <v>116</v>
      </c>
      <c r="L2033" s="195"/>
      <c r="M2033" s="195"/>
      <c r="N2033" s="195"/>
      <c r="O2033" s="199"/>
      <c r="P2033" s="188" t="s">
        <v>1123</v>
      </c>
      <c r="Q2033" s="174">
        <f>IF(ISNUMBER(VLOOKUP(A2033,NotghiID!A:A,1,FALSE)),1,0)</f>
        <v>0</v>
      </c>
    </row>
    <row r="2034" spans="1:17" ht="14.25" hidden="1"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1025</v>
      </c>
      <c r="K2034" s="187" t="s">
        <v>116</v>
      </c>
      <c r="L2034" s="195"/>
      <c r="M2034" s="195"/>
      <c r="N2034" s="195"/>
      <c r="O2034" s="199"/>
      <c r="P2034" s="188" t="s">
        <v>1123</v>
      </c>
      <c r="Q2034" s="174">
        <f>IF(ISNUMBER(VLOOKUP(A2034,NotghiID!A:A,1,FALSE)),1,0)</f>
        <v>0</v>
      </c>
    </row>
    <row r="2035" spans="1:17" ht="14.25" hidden="1"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1025</v>
      </c>
      <c r="K2035" s="187" t="s">
        <v>116</v>
      </c>
      <c r="L2035" s="195"/>
      <c r="M2035" s="195"/>
      <c r="N2035" s="195"/>
      <c r="O2035" s="199"/>
      <c r="P2035" s="188" t="s">
        <v>1123</v>
      </c>
      <c r="Q2035" s="174">
        <f>IF(ISNUMBER(VLOOKUP(A2035,NotghiID!A:A,1,FALSE)),1,0)</f>
        <v>0</v>
      </c>
    </row>
    <row r="2036" spans="1:17" ht="14.25" hidden="1"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1025</v>
      </c>
      <c r="K2036" s="187" t="s">
        <v>116</v>
      </c>
      <c r="L2036" s="195"/>
      <c r="M2036" s="195"/>
      <c r="N2036" s="195"/>
      <c r="O2036" s="199"/>
      <c r="P2036" s="188" t="s">
        <v>1123</v>
      </c>
      <c r="Q2036" s="174">
        <f>IF(ISNUMBER(VLOOKUP(A2036,NotghiID!A:A,1,FALSE)),1,0)</f>
        <v>0</v>
      </c>
    </row>
    <row r="2037" spans="1:17" ht="14.25" hidden="1"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1025</v>
      </c>
      <c r="K2037" s="187" t="s">
        <v>116</v>
      </c>
      <c r="L2037" s="195"/>
      <c r="M2037" s="195"/>
      <c r="N2037" s="195"/>
      <c r="O2037" s="199"/>
      <c r="P2037" s="188" t="s">
        <v>1123</v>
      </c>
      <c r="Q2037" s="174">
        <f>IF(ISNUMBER(VLOOKUP(A2037,NotghiID!A:A,1,FALSE)),1,0)</f>
        <v>0</v>
      </c>
    </row>
    <row r="2038" spans="1:17" ht="14.25" hidden="1"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1025</v>
      </c>
      <c r="K2038" s="187" t="s">
        <v>116</v>
      </c>
      <c r="L2038" s="195"/>
      <c r="M2038" s="195"/>
      <c r="N2038" s="195"/>
      <c r="O2038" s="199"/>
      <c r="P2038" s="188" t="s">
        <v>1123</v>
      </c>
      <c r="Q2038" s="174">
        <f>IF(ISNUMBER(VLOOKUP(A2038,NotghiID!A:A,1,FALSE)),1,0)</f>
        <v>0</v>
      </c>
    </row>
    <row r="2039" spans="1:17" ht="14.25" hidden="1"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1025</v>
      </c>
      <c r="K2039" s="187" t="s">
        <v>116</v>
      </c>
      <c r="L2039" s="195"/>
      <c r="M2039" s="195"/>
      <c r="N2039" s="195"/>
      <c r="O2039" s="199"/>
      <c r="P2039" s="188" t="s">
        <v>1123</v>
      </c>
      <c r="Q2039" s="174">
        <f>IF(ISNUMBER(VLOOKUP(A2039,NotghiID!A:A,1,FALSE)),1,0)</f>
        <v>0</v>
      </c>
    </row>
    <row r="2040" spans="1:17" ht="14.25" hidden="1"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1025</v>
      </c>
      <c r="K2040" s="187" t="s">
        <v>116</v>
      </c>
      <c r="L2040" s="195"/>
      <c r="M2040" s="195"/>
      <c r="N2040" s="195"/>
      <c r="O2040" s="199"/>
      <c r="P2040" s="188" t="s">
        <v>1123</v>
      </c>
      <c r="Q2040" s="174">
        <f>IF(ISNUMBER(VLOOKUP(A2040,NotghiID!A:A,1,FALSE)),1,0)</f>
        <v>0</v>
      </c>
    </row>
    <row r="2041" spans="1:17" ht="14.25" hidden="1"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1025</v>
      </c>
      <c r="K2041" s="187" t="s">
        <v>116</v>
      </c>
      <c r="L2041" s="195"/>
      <c r="M2041" s="195"/>
      <c r="N2041" s="195"/>
      <c r="O2041" s="199"/>
      <c r="P2041" s="188" t="s">
        <v>1123</v>
      </c>
      <c r="Q2041" s="174">
        <f>IF(ISNUMBER(VLOOKUP(A2041,NotghiID!A:A,1,FALSE)),1,0)</f>
        <v>0</v>
      </c>
    </row>
    <row r="2042" spans="1:17" ht="14.25" hidden="1"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1025</v>
      </c>
      <c r="K2042" s="187" t="s">
        <v>116</v>
      </c>
      <c r="L2042" s="195"/>
      <c r="M2042" s="195"/>
      <c r="N2042" s="195"/>
      <c r="O2042" s="199"/>
      <c r="P2042" s="188" t="s">
        <v>1123</v>
      </c>
      <c r="Q2042" s="174">
        <f>IF(ISNUMBER(VLOOKUP(A2042,NotghiID!A:A,1,FALSE)),1,0)</f>
        <v>0</v>
      </c>
    </row>
    <row r="2043" spans="1:17" ht="14.25" hidden="1"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1025</v>
      </c>
      <c r="K2043" s="187" t="s">
        <v>116</v>
      </c>
      <c r="L2043" s="195"/>
      <c r="M2043" s="195"/>
      <c r="N2043" s="195"/>
      <c r="O2043" s="199"/>
      <c r="P2043" s="188" t="s">
        <v>1123</v>
      </c>
      <c r="Q2043" s="174">
        <f>IF(ISNUMBER(VLOOKUP(A2043,NotghiID!A:A,1,FALSE)),1,0)</f>
        <v>0</v>
      </c>
    </row>
    <row r="2044" spans="1:17" ht="14.25" hidden="1"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1025</v>
      </c>
      <c r="K2044" s="187" t="s">
        <v>116</v>
      </c>
      <c r="L2044" s="195"/>
      <c r="M2044" s="195"/>
      <c r="N2044" s="195"/>
      <c r="O2044" s="199"/>
      <c r="P2044" s="188" t="s">
        <v>1123</v>
      </c>
      <c r="Q2044" s="174">
        <f>IF(ISNUMBER(VLOOKUP(A2044,NotghiID!A:A,1,FALSE)),1,0)</f>
        <v>0</v>
      </c>
    </row>
    <row r="2045" spans="1:17" ht="14.25" hidden="1"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1025</v>
      </c>
      <c r="K2045" s="187" t="s">
        <v>116</v>
      </c>
      <c r="L2045" s="195"/>
      <c r="M2045" s="195"/>
      <c r="N2045" s="195"/>
      <c r="O2045" s="199"/>
      <c r="P2045" s="188" t="s">
        <v>1123</v>
      </c>
      <c r="Q2045" s="174">
        <f>IF(ISNUMBER(VLOOKUP(A2045,NotghiID!A:A,1,FALSE)),1,0)</f>
        <v>0</v>
      </c>
    </row>
    <row r="2046" spans="1:17" ht="14.25" hidden="1"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1025</v>
      </c>
      <c r="K2046" s="187" t="s">
        <v>116</v>
      </c>
      <c r="L2046" s="195"/>
      <c r="M2046" s="195"/>
      <c r="N2046" s="195"/>
      <c r="O2046" s="199"/>
      <c r="P2046" s="188" t="s">
        <v>1123</v>
      </c>
      <c r="Q2046" s="174">
        <f>IF(ISNUMBER(VLOOKUP(A2046,NotghiID!A:A,1,FALSE)),1,0)</f>
        <v>0</v>
      </c>
    </row>
    <row r="2047" spans="1:17" ht="14.25" hidden="1"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1025</v>
      </c>
      <c r="K2047" s="187" t="s">
        <v>116</v>
      </c>
      <c r="L2047" s="195"/>
      <c r="M2047" s="195"/>
      <c r="N2047" s="195"/>
      <c r="O2047" s="199"/>
      <c r="P2047" s="188" t="s">
        <v>1123</v>
      </c>
      <c r="Q2047" s="174">
        <f>IF(ISNUMBER(VLOOKUP(A2047,NotghiID!A:A,1,FALSE)),1,0)</f>
        <v>0</v>
      </c>
    </row>
    <row r="2048" spans="1:17" ht="14.25" hidden="1"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1025</v>
      </c>
      <c r="K2048" s="187" t="s">
        <v>116</v>
      </c>
      <c r="L2048" s="195"/>
      <c r="M2048" s="195"/>
      <c r="N2048" s="195"/>
      <c r="O2048" s="199"/>
      <c r="P2048" s="188" t="s">
        <v>1123</v>
      </c>
      <c r="Q2048" s="174">
        <f>IF(ISNUMBER(VLOOKUP(A2048,NotghiID!A:A,1,FALSE)),1,0)</f>
        <v>0</v>
      </c>
    </row>
    <row r="2049" spans="1:17" ht="14.25" hidden="1"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1025</v>
      </c>
      <c r="K2049" s="187" t="s">
        <v>116</v>
      </c>
      <c r="L2049" s="195"/>
      <c r="M2049" s="195"/>
      <c r="N2049" s="195"/>
      <c r="O2049" s="199"/>
      <c r="P2049" s="188" t="s">
        <v>1123</v>
      </c>
      <c r="Q2049" s="174">
        <f>IF(ISNUMBER(VLOOKUP(A2049,NotghiID!A:A,1,FALSE)),1,0)</f>
        <v>0</v>
      </c>
    </row>
    <row r="2050" spans="1:17" ht="14.25" hidden="1"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1025</v>
      </c>
      <c r="K2050" s="187" t="s">
        <v>116</v>
      </c>
      <c r="L2050" s="195"/>
      <c r="M2050" s="195"/>
      <c r="N2050" s="195"/>
      <c r="O2050" s="199"/>
      <c r="P2050" s="188" t="s">
        <v>1123</v>
      </c>
      <c r="Q2050" s="174">
        <f>IF(ISNUMBER(VLOOKUP(A2050,NotghiID!A:A,1,FALSE)),1,0)</f>
        <v>0</v>
      </c>
    </row>
    <row r="2051" spans="1:17" ht="14.25" hidden="1"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1025</v>
      </c>
      <c r="K2051" s="187" t="s">
        <v>116</v>
      </c>
      <c r="L2051" s="195"/>
      <c r="M2051" s="195"/>
      <c r="N2051" s="195"/>
      <c r="O2051" s="199"/>
      <c r="P2051" s="188" t="s">
        <v>1123</v>
      </c>
      <c r="Q2051" s="174">
        <f>IF(ISNUMBER(VLOOKUP(A2051,NotghiID!A:A,1,FALSE)),1,0)</f>
        <v>0</v>
      </c>
    </row>
    <row r="2052" spans="1:17" ht="14.25" hidden="1"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1025</v>
      </c>
      <c r="K2052" s="187" t="s">
        <v>116</v>
      </c>
      <c r="L2052" s="195"/>
      <c r="M2052" s="195"/>
      <c r="N2052" s="195"/>
      <c r="O2052" s="199"/>
      <c r="P2052" s="188" t="s">
        <v>1123</v>
      </c>
      <c r="Q2052" s="174">
        <f>IF(ISNUMBER(VLOOKUP(A2052,NotghiID!A:A,1,FALSE)),1,0)</f>
        <v>0</v>
      </c>
    </row>
    <row r="2053" spans="1:17" ht="14.25" hidden="1"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1025</v>
      </c>
      <c r="K2053" s="187" t="s">
        <v>116</v>
      </c>
      <c r="L2053" s="195"/>
      <c r="M2053" s="195"/>
      <c r="N2053" s="195"/>
      <c r="O2053" s="199"/>
      <c r="P2053" s="188" t="s">
        <v>1123</v>
      </c>
      <c r="Q2053" s="174">
        <f>IF(ISNUMBER(VLOOKUP(A2053,NotghiID!A:A,1,FALSE)),1,0)</f>
        <v>0</v>
      </c>
    </row>
    <row r="2054" spans="1:17" ht="14.25" hidden="1"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1025</v>
      </c>
      <c r="K2054" s="187" t="s">
        <v>116</v>
      </c>
      <c r="L2054" s="195"/>
      <c r="M2054" s="195"/>
      <c r="N2054" s="195"/>
      <c r="O2054" s="199"/>
      <c r="P2054" s="188" t="s">
        <v>1123</v>
      </c>
      <c r="Q2054" s="174">
        <f>IF(ISNUMBER(VLOOKUP(A2054,NotghiID!A:A,1,FALSE)),1,0)</f>
        <v>0</v>
      </c>
    </row>
    <row r="2055" spans="1:17" ht="14.25" hidden="1"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1025</v>
      </c>
      <c r="K2055" s="187" t="s">
        <v>116</v>
      </c>
      <c r="L2055" s="195"/>
      <c r="M2055" s="195"/>
      <c r="N2055" s="195"/>
      <c r="O2055" s="199"/>
      <c r="P2055" s="188" t="s">
        <v>1123</v>
      </c>
      <c r="Q2055" s="174">
        <f>IF(ISNUMBER(VLOOKUP(A2055,NotghiID!A:A,1,FALSE)),1,0)</f>
        <v>0</v>
      </c>
    </row>
    <row r="2056" spans="1:17" ht="14.25" hidden="1"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1025</v>
      </c>
      <c r="K2056" s="187" t="s">
        <v>116</v>
      </c>
      <c r="L2056" s="195"/>
      <c r="M2056" s="195"/>
      <c r="N2056" s="195"/>
      <c r="O2056" s="199"/>
      <c r="P2056" s="188" t="s">
        <v>1123</v>
      </c>
      <c r="Q2056" s="174">
        <f>IF(ISNUMBER(VLOOKUP(A2056,NotghiID!A:A,1,FALSE)),1,0)</f>
        <v>0</v>
      </c>
    </row>
    <row r="2057" spans="1:17" ht="14.25" hidden="1"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1025</v>
      </c>
      <c r="K2057" s="187" t="s">
        <v>116</v>
      </c>
      <c r="L2057" s="195"/>
      <c r="M2057" s="195"/>
      <c r="N2057" s="195"/>
      <c r="O2057" s="199"/>
      <c r="P2057" s="188" t="s">
        <v>1123</v>
      </c>
      <c r="Q2057" s="174">
        <f>IF(ISNUMBER(VLOOKUP(A2057,NotghiID!A:A,1,FALSE)),1,0)</f>
        <v>0</v>
      </c>
    </row>
    <row r="2058" spans="1:17" ht="14.25" hidden="1"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1025</v>
      </c>
      <c r="K2058" s="187" t="s">
        <v>116</v>
      </c>
      <c r="L2058" s="195"/>
      <c r="M2058" s="195"/>
      <c r="N2058" s="195"/>
      <c r="O2058" s="199"/>
      <c r="P2058" s="188"/>
      <c r="Q2058" s="174">
        <f>IF(ISNUMBER(VLOOKUP(A2058,NotghiID!A:A,1,FALSE)),1,0)</f>
        <v>0</v>
      </c>
    </row>
    <row r="2059" spans="1:17" ht="14.25" hidden="1"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1025</v>
      </c>
      <c r="K2059" s="187" t="s">
        <v>116</v>
      </c>
      <c r="L2059" s="195"/>
      <c r="M2059" s="195"/>
      <c r="N2059" s="195"/>
      <c r="O2059" s="199"/>
      <c r="P2059" s="188"/>
      <c r="Q2059" s="174">
        <f>IF(ISNUMBER(VLOOKUP(A2059,NotghiID!A:A,1,FALSE)),1,0)</f>
        <v>0</v>
      </c>
    </row>
    <row r="2060" spans="1:17" ht="14.25" hidden="1"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1025</v>
      </c>
      <c r="K2060" s="187" t="s">
        <v>116</v>
      </c>
      <c r="L2060" s="195"/>
      <c r="M2060" s="195"/>
      <c r="N2060" s="195"/>
      <c r="O2060" s="199"/>
      <c r="P2060" s="188"/>
      <c r="Q2060" s="174">
        <f>IF(ISNUMBER(VLOOKUP(A2060,NotghiID!A:A,1,FALSE)),1,0)</f>
        <v>0</v>
      </c>
    </row>
    <row r="2061" spans="1:17" ht="14.25" hidden="1"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1025</v>
      </c>
      <c r="K2061" s="187" t="s">
        <v>116</v>
      </c>
      <c r="L2061" s="195"/>
      <c r="M2061" s="195"/>
      <c r="N2061" s="195"/>
      <c r="O2061" s="199"/>
      <c r="P2061" s="188"/>
      <c r="Q2061" s="174">
        <f>IF(ISNUMBER(VLOOKUP(A2061,NotghiID!A:A,1,FALSE)),1,0)</f>
        <v>0</v>
      </c>
    </row>
    <row r="2062" spans="1:17" ht="14.25" hidden="1"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1025</v>
      </c>
      <c r="K2062" s="187" t="s">
        <v>116</v>
      </c>
      <c r="L2062" s="195"/>
      <c r="M2062" s="195"/>
      <c r="N2062" s="195"/>
      <c r="O2062" s="199"/>
      <c r="P2062" s="188"/>
      <c r="Q2062" s="174">
        <f>IF(ISNUMBER(VLOOKUP(A2062,NotghiID!A:A,1,FALSE)),1,0)</f>
        <v>0</v>
      </c>
    </row>
    <row r="2063" spans="1:17" ht="14.25" hidden="1"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1025</v>
      </c>
      <c r="K2063" s="187" t="s">
        <v>116</v>
      </c>
      <c r="L2063" s="195"/>
      <c r="M2063" s="195"/>
      <c r="N2063" s="195"/>
      <c r="O2063" s="199"/>
      <c r="P2063" s="188"/>
      <c r="Q2063" s="174">
        <f>IF(ISNUMBER(VLOOKUP(A2063,NotghiID!A:A,1,FALSE)),1,0)</f>
        <v>0</v>
      </c>
    </row>
    <row r="2064" spans="1:17" ht="14.25" hidden="1"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1025</v>
      </c>
      <c r="K2064" s="187" t="s">
        <v>116</v>
      </c>
      <c r="L2064" s="195"/>
      <c r="M2064" s="195"/>
      <c r="N2064" s="195"/>
      <c r="O2064" s="199"/>
      <c r="P2064" s="188"/>
      <c r="Q2064" s="174">
        <f>IF(ISNUMBER(VLOOKUP(A2064,NotghiID!A:A,1,FALSE)),1,0)</f>
        <v>0</v>
      </c>
    </row>
    <row r="2065" spans="1:17" ht="14.25" hidden="1"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1025</v>
      </c>
      <c r="K2065" s="187" t="s">
        <v>116</v>
      </c>
      <c r="L2065" s="195"/>
      <c r="M2065" s="195"/>
      <c r="N2065" s="195"/>
      <c r="O2065" s="199"/>
      <c r="P2065" s="188"/>
      <c r="Q2065" s="174">
        <f>IF(ISNUMBER(VLOOKUP(A2065,NotghiID!A:A,1,FALSE)),1,0)</f>
        <v>0</v>
      </c>
    </row>
    <row r="2066" spans="1:17" ht="14.25" hidden="1"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1025</v>
      </c>
      <c r="K2066" s="187" t="s">
        <v>116</v>
      </c>
      <c r="L2066" s="195"/>
      <c r="M2066" s="195"/>
      <c r="N2066" s="195"/>
      <c r="O2066" s="199"/>
      <c r="P2066" s="188"/>
      <c r="Q2066" s="174">
        <f>IF(ISNUMBER(VLOOKUP(A2066,NotghiID!A:A,1,FALSE)),1,0)</f>
        <v>0</v>
      </c>
    </row>
    <row r="2067" spans="1:17" ht="14.25" hidden="1"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1025</v>
      </c>
      <c r="K2067" s="187" t="s">
        <v>116</v>
      </c>
      <c r="L2067" s="195"/>
      <c r="M2067" s="195"/>
      <c r="N2067" s="195"/>
      <c r="O2067" s="199"/>
      <c r="P2067" s="188"/>
      <c r="Q2067" s="174">
        <f>IF(ISNUMBER(VLOOKUP(A2067,NotghiID!A:A,1,FALSE)),1,0)</f>
        <v>0</v>
      </c>
    </row>
    <row r="2068" spans="1:17" ht="14.25" hidden="1"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1025</v>
      </c>
      <c r="K2068" s="187" t="s">
        <v>116</v>
      </c>
      <c r="L2068" s="195"/>
      <c r="M2068" s="195"/>
      <c r="N2068" s="195"/>
      <c r="O2068" s="199"/>
      <c r="P2068" s="188"/>
      <c r="Q2068" s="174">
        <f>IF(ISNUMBER(VLOOKUP(A2068,NotghiID!A:A,1,FALSE)),1,0)</f>
        <v>0</v>
      </c>
    </row>
    <row r="2069" spans="1:17" ht="14.25" hidden="1"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1025</v>
      </c>
      <c r="K2069" s="187" t="s">
        <v>116</v>
      </c>
      <c r="L2069" s="195"/>
      <c r="M2069" s="195"/>
      <c r="N2069" s="195"/>
      <c r="O2069" s="199"/>
      <c r="P2069" s="188"/>
      <c r="Q2069" s="174">
        <f>IF(ISNUMBER(VLOOKUP(A2069,NotghiID!A:A,1,FALSE)),1,0)</f>
        <v>0</v>
      </c>
    </row>
    <row r="2070" spans="1:17" ht="14.25" hidden="1"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1025</v>
      </c>
      <c r="K2070" s="187" t="s">
        <v>116</v>
      </c>
      <c r="L2070" s="195"/>
      <c r="M2070" s="195"/>
      <c r="N2070" s="195"/>
      <c r="O2070" s="199"/>
      <c r="P2070" s="188"/>
      <c r="Q2070" s="174">
        <f>IF(ISNUMBER(VLOOKUP(A2070,NotghiID!A:A,1,FALSE)),1,0)</f>
        <v>0</v>
      </c>
    </row>
    <row r="2071" spans="1:17" ht="14.25" hidden="1"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1025</v>
      </c>
      <c r="K2071" s="187" t="s">
        <v>116</v>
      </c>
      <c r="L2071" s="195"/>
      <c r="M2071" s="195"/>
      <c r="N2071" s="195"/>
      <c r="O2071" s="199"/>
      <c r="P2071" s="188"/>
      <c r="Q2071" s="174">
        <f>IF(ISNUMBER(VLOOKUP(A2071,NotghiID!A:A,1,FALSE)),1,0)</f>
        <v>0</v>
      </c>
    </row>
    <row r="2072" spans="1:17" ht="14.25" hidden="1"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1025</v>
      </c>
      <c r="K2072" s="187" t="s">
        <v>116</v>
      </c>
      <c r="L2072" s="195"/>
      <c r="M2072" s="195"/>
      <c r="N2072" s="195"/>
      <c r="O2072" s="199"/>
      <c r="P2072" s="188"/>
      <c r="Q2072" s="174">
        <f>IF(ISNUMBER(VLOOKUP(A2072,NotghiID!A:A,1,FALSE)),1,0)</f>
        <v>0</v>
      </c>
    </row>
    <row r="2073" spans="1:17" ht="14.25" hidden="1"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1025</v>
      </c>
      <c r="K2073" s="187" t="s">
        <v>116</v>
      </c>
      <c r="L2073" s="195"/>
      <c r="M2073" s="195"/>
      <c r="N2073" s="195"/>
      <c r="O2073" s="199"/>
      <c r="P2073" s="188"/>
      <c r="Q2073" s="174">
        <f>IF(ISNUMBER(VLOOKUP(A2073,NotghiID!A:A,1,FALSE)),1,0)</f>
        <v>0</v>
      </c>
    </row>
    <row r="2074" spans="1:17" ht="14.25" hidden="1"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1025</v>
      </c>
      <c r="K2074" s="187" t="s">
        <v>116</v>
      </c>
      <c r="L2074" s="195"/>
      <c r="M2074" s="195"/>
      <c r="N2074" s="195"/>
      <c r="O2074" s="199"/>
      <c r="P2074" s="188"/>
      <c r="Q2074" s="174">
        <f>IF(ISNUMBER(VLOOKUP(A2074,NotghiID!A:A,1,FALSE)),1,0)</f>
        <v>0</v>
      </c>
    </row>
    <row r="2075" spans="1:17" ht="14.25" hidden="1"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1025</v>
      </c>
      <c r="K2075" s="187" t="s">
        <v>116</v>
      </c>
      <c r="L2075" s="195"/>
      <c r="M2075" s="195"/>
      <c r="N2075" s="195"/>
      <c r="O2075" s="199"/>
      <c r="P2075" s="188"/>
      <c r="Q2075" s="174">
        <f>IF(ISNUMBER(VLOOKUP(A2075,NotghiID!A:A,1,FALSE)),1,0)</f>
        <v>0</v>
      </c>
    </row>
    <row r="2076" spans="1:17" ht="14.25" hidden="1"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1025</v>
      </c>
      <c r="K2076" s="187" t="s">
        <v>116</v>
      </c>
      <c r="L2076" s="195"/>
      <c r="M2076" s="195"/>
      <c r="N2076" s="195"/>
      <c r="O2076" s="199"/>
      <c r="P2076" s="188"/>
      <c r="Q2076" s="174">
        <f>IF(ISNUMBER(VLOOKUP(A2076,NotghiID!A:A,1,FALSE)),1,0)</f>
        <v>0</v>
      </c>
    </row>
    <row r="2077" spans="1:17" ht="14.25" hidden="1"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1025</v>
      </c>
      <c r="K2077" s="187" t="s">
        <v>116</v>
      </c>
      <c r="L2077" s="195"/>
      <c r="M2077" s="195"/>
      <c r="N2077" s="195"/>
      <c r="O2077" s="199"/>
      <c r="P2077" s="188"/>
      <c r="Q2077" s="174">
        <f>IF(ISNUMBER(VLOOKUP(A2077,NotghiID!A:A,1,FALSE)),1,0)</f>
        <v>0</v>
      </c>
    </row>
    <row r="2078" spans="1:17" ht="14.25" hidden="1"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1025</v>
      </c>
      <c r="K2078" s="187" t="s">
        <v>116</v>
      </c>
      <c r="L2078" s="195"/>
      <c r="M2078" s="195"/>
      <c r="N2078" s="195"/>
      <c r="O2078" s="199"/>
      <c r="P2078" s="188"/>
      <c r="Q2078" s="174">
        <f>IF(ISNUMBER(VLOOKUP(A2078,NotghiID!A:A,1,FALSE)),1,0)</f>
        <v>0</v>
      </c>
    </row>
    <row r="2079" spans="1:17" ht="14.25" hidden="1"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1025</v>
      </c>
      <c r="K2079" s="187" t="s">
        <v>116</v>
      </c>
      <c r="L2079" s="195"/>
      <c r="M2079" s="195"/>
      <c r="N2079" s="195"/>
      <c r="O2079" s="199"/>
      <c r="P2079" s="188"/>
      <c r="Q2079" s="174">
        <f>IF(ISNUMBER(VLOOKUP(A2079,NotghiID!A:A,1,FALSE)),1,0)</f>
        <v>0</v>
      </c>
    </row>
    <row r="2080" spans="1:17" ht="14.25" hidden="1"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1025</v>
      </c>
      <c r="K2080" s="187" t="s">
        <v>116</v>
      </c>
      <c r="L2080" s="195"/>
      <c r="M2080" s="195"/>
      <c r="N2080" s="195"/>
      <c r="O2080" s="199"/>
      <c r="P2080" s="188"/>
      <c r="Q2080" s="174">
        <f>IF(ISNUMBER(VLOOKUP(A2080,NotghiID!A:A,1,FALSE)),1,0)</f>
        <v>0</v>
      </c>
    </row>
    <row r="2081" spans="1:17" ht="14.25" hidden="1"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1025</v>
      </c>
      <c r="K2081" s="187" t="s">
        <v>116</v>
      </c>
      <c r="L2081" s="195"/>
      <c r="M2081" s="195"/>
      <c r="N2081" s="195"/>
      <c r="O2081" s="199"/>
      <c r="P2081" s="188"/>
      <c r="Q2081" s="174">
        <f>IF(ISNUMBER(VLOOKUP(A2081,NotghiID!A:A,1,FALSE)),1,0)</f>
        <v>0</v>
      </c>
    </row>
    <row r="2082" spans="1:17" ht="14.25" hidden="1"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1025</v>
      </c>
      <c r="K2082" s="187" t="s">
        <v>116</v>
      </c>
      <c r="L2082" s="195"/>
      <c r="M2082" s="195"/>
      <c r="N2082" s="195"/>
      <c r="O2082" s="199"/>
      <c r="P2082" s="188"/>
      <c r="Q2082" s="174">
        <f>IF(ISNUMBER(VLOOKUP(A2082,NotghiID!A:A,1,FALSE)),1,0)</f>
        <v>0</v>
      </c>
    </row>
    <row r="2083" spans="1:17" ht="14.25" hidden="1"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1025</v>
      </c>
      <c r="K2083" s="187" t="s">
        <v>116</v>
      </c>
      <c r="L2083" s="195"/>
      <c r="M2083" s="195"/>
      <c r="N2083" s="195"/>
      <c r="O2083" s="199"/>
      <c r="P2083" s="188"/>
      <c r="Q2083" s="174">
        <f>IF(ISNUMBER(VLOOKUP(A2083,NotghiID!A:A,1,FALSE)),1,0)</f>
        <v>0</v>
      </c>
    </row>
    <row r="2084" spans="1:17" ht="14.25" hidden="1"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1025</v>
      </c>
      <c r="K2084" s="187" t="s">
        <v>116</v>
      </c>
      <c r="L2084" s="195"/>
      <c r="M2084" s="195"/>
      <c r="N2084" s="195"/>
      <c r="O2084" s="199"/>
      <c r="P2084" s="188"/>
      <c r="Q2084" s="174">
        <f>IF(ISNUMBER(VLOOKUP(A2084,NotghiID!A:A,1,FALSE)),1,0)</f>
        <v>0</v>
      </c>
    </row>
    <row r="2085" spans="1:17" ht="14.25" hidden="1"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1025</v>
      </c>
      <c r="K2085" s="187" t="s">
        <v>116</v>
      </c>
      <c r="L2085" s="195"/>
      <c r="M2085" s="195"/>
      <c r="N2085" s="195"/>
      <c r="O2085" s="199"/>
      <c r="P2085" s="188"/>
      <c r="Q2085" s="174">
        <f>IF(ISNUMBER(VLOOKUP(A2085,NotghiID!A:A,1,FALSE)),1,0)</f>
        <v>0</v>
      </c>
    </row>
    <row r="2086" spans="1:17" ht="14.25" hidden="1"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1025</v>
      </c>
      <c r="K2086" s="187" t="s">
        <v>116</v>
      </c>
      <c r="L2086" s="195"/>
      <c r="M2086" s="195"/>
      <c r="N2086" s="195"/>
      <c r="O2086" s="199"/>
      <c r="P2086" s="188"/>
      <c r="Q2086" s="174">
        <f>IF(ISNUMBER(VLOOKUP(A2086,NotghiID!A:A,1,FALSE)),1,0)</f>
        <v>0</v>
      </c>
    </row>
    <row r="2087" spans="1:17" ht="14.25" hidden="1"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1025</v>
      </c>
      <c r="K2087" s="187" t="s">
        <v>116</v>
      </c>
      <c r="L2087" s="195"/>
      <c r="M2087" s="195"/>
      <c r="N2087" s="195"/>
      <c r="O2087" s="199"/>
      <c r="P2087" s="188"/>
      <c r="Q2087" s="174">
        <f>IF(ISNUMBER(VLOOKUP(A2087,NotghiID!A:A,1,FALSE)),1,0)</f>
        <v>0</v>
      </c>
    </row>
    <row r="2088" spans="1:17" ht="14.25" hidden="1"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1025</v>
      </c>
      <c r="K2088" s="187" t="s">
        <v>116</v>
      </c>
      <c r="L2088" s="195"/>
      <c r="M2088" s="195"/>
      <c r="N2088" s="195"/>
      <c r="O2088" s="199"/>
      <c r="P2088" s="188"/>
      <c r="Q2088" s="174">
        <f>IF(ISNUMBER(VLOOKUP(A2088,NotghiID!A:A,1,FALSE)),1,0)</f>
        <v>0</v>
      </c>
    </row>
    <row r="2089" spans="1:17" ht="14.25" hidden="1"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1025</v>
      </c>
      <c r="K2089" s="187" t="s">
        <v>116</v>
      </c>
      <c r="L2089" s="195"/>
      <c r="M2089" s="195"/>
      <c r="N2089" s="195"/>
      <c r="O2089" s="199"/>
      <c r="P2089" s="188"/>
      <c r="Q2089" s="174">
        <f>IF(ISNUMBER(VLOOKUP(A2089,NotghiID!A:A,1,FALSE)),1,0)</f>
        <v>0</v>
      </c>
    </row>
    <row r="2090" spans="1:17" ht="14.25" hidden="1"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1025</v>
      </c>
      <c r="K2090" s="187" t="s">
        <v>116</v>
      </c>
      <c r="L2090" s="195"/>
      <c r="M2090" s="195"/>
      <c r="N2090" s="195"/>
      <c r="O2090" s="199"/>
      <c r="P2090" s="188"/>
      <c r="Q2090" s="174">
        <f>IF(ISNUMBER(VLOOKUP(A2090,NotghiID!A:A,1,FALSE)),1,0)</f>
        <v>0</v>
      </c>
    </row>
    <row r="2091" spans="1:17" ht="14.25" hidden="1"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1025</v>
      </c>
      <c r="K2091" s="187" t="s">
        <v>116</v>
      </c>
      <c r="L2091" s="195"/>
      <c r="M2091" s="195"/>
      <c r="N2091" s="195"/>
      <c r="O2091" s="199"/>
      <c r="P2091" s="188"/>
      <c r="Q2091" s="174">
        <f>IF(ISNUMBER(VLOOKUP(A2091,NotghiID!A:A,1,FALSE)),1,0)</f>
        <v>0</v>
      </c>
    </row>
    <row r="2092" spans="1:17" ht="14.25" hidden="1"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1025</v>
      </c>
      <c r="K2092" s="187" t="s">
        <v>116</v>
      </c>
      <c r="L2092" s="195"/>
      <c r="M2092" s="195"/>
      <c r="N2092" s="195"/>
      <c r="O2092" s="199"/>
      <c r="P2092" s="188"/>
      <c r="Q2092" s="174">
        <f>IF(ISNUMBER(VLOOKUP(A2092,NotghiID!A:A,1,FALSE)),1,0)</f>
        <v>0</v>
      </c>
    </row>
    <row r="2093" spans="1:17" ht="14.25" hidden="1"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1025</v>
      </c>
      <c r="K2093" s="187" t="s">
        <v>116</v>
      </c>
      <c r="L2093" s="195"/>
      <c r="M2093" s="195"/>
      <c r="N2093" s="195"/>
      <c r="O2093" s="199"/>
      <c r="P2093" s="188"/>
      <c r="Q2093" s="174">
        <f>IF(ISNUMBER(VLOOKUP(A2093,NotghiID!A:A,1,FALSE)),1,0)</f>
        <v>0</v>
      </c>
    </row>
    <row r="2094" spans="1:17" ht="14.25" hidden="1"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1025</v>
      </c>
      <c r="K2094" s="187" t="s">
        <v>116</v>
      </c>
      <c r="L2094" s="195"/>
      <c r="M2094" s="195"/>
      <c r="N2094" s="195"/>
      <c r="O2094" s="199"/>
      <c r="P2094" s="188"/>
      <c r="Q2094" s="174">
        <f>IF(ISNUMBER(VLOOKUP(A2094,NotghiID!A:A,1,FALSE)),1,0)</f>
        <v>0</v>
      </c>
    </row>
    <row r="2095" spans="1:17" ht="14.25" hidden="1"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1025</v>
      </c>
      <c r="K2095" s="187" t="s">
        <v>116</v>
      </c>
      <c r="L2095" s="195"/>
      <c r="M2095" s="195"/>
      <c r="N2095" s="195"/>
      <c r="O2095" s="199"/>
      <c r="P2095" s="188"/>
      <c r="Q2095" s="174">
        <f>IF(ISNUMBER(VLOOKUP(A2095,NotghiID!A:A,1,FALSE)),1,0)</f>
        <v>0</v>
      </c>
    </row>
    <row r="2096" spans="1:17" ht="14.25" hidden="1"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1025</v>
      </c>
      <c r="K2096" s="187" t="s">
        <v>116</v>
      </c>
      <c r="L2096" s="195"/>
      <c r="M2096" s="195"/>
      <c r="N2096" s="195"/>
      <c r="O2096" s="199"/>
      <c r="P2096" s="188"/>
      <c r="Q2096" s="174">
        <f>IF(ISNUMBER(VLOOKUP(A2096,NotghiID!A:A,1,FALSE)),1,0)</f>
        <v>0</v>
      </c>
    </row>
    <row r="2097" spans="1:17" ht="14.25" hidden="1"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1025</v>
      </c>
      <c r="K2097" s="187" t="s">
        <v>116</v>
      </c>
      <c r="L2097" s="195"/>
      <c r="M2097" s="195"/>
      <c r="N2097" s="195"/>
      <c r="O2097" s="199"/>
      <c r="P2097" s="188"/>
      <c r="Q2097" s="174">
        <f>IF(ISNUMBER(VLOOKUP(A2097,NotghiID!A:A,1,FALSE)),1,0)</f>
        <v>0</v>
      </c>
    </row>
    <row r="2098" spans="1:17" ht="14.25" hidden="1"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1025</v>
      </c>
      <c r="K2098" s="187" t="s">
        <v>116</v>
      </c>
      <c r="L2098" s="195"/>
      <c r="M2098" s="195"/>
      <c r="N2098" s="195"/>
      <c r="O2098" s="199"/>
      <c r="P2098" s="188"/>
      <c r="Q2098" s="174">
        <f>IF(ISNUMBER(VLOOKUP(A2098,NotghiID!A:A,1,FALSE)),1,0)</f>
        <v>0</v>
      </c>
    </row>
    <row r="2099" spans="1:17" ht="14.25" hidden="1"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1025</v>
      </c>
      <c r="K2099" s="187" t="s">
        <v>116</v>
      </c>
      <c r="L2099" s="195"/>
      <c r="M2099" s="195"/>
      <c r="N2099" s="195"/>
      <c r="O2099" s="199"/>
      <c r="P2099" s="188"/>
      <c r="Q2099" s="174">
        <f>IF(ISNUMBER(VLOOKUP(A2099,NotghiID!A:A,1,FALSE)),1,0)</f>
        <v>0</v>
      </c>
    </row>
    <row r="2100" spans="1:17" ht="14.25" hidden="1"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1025</v>
      </c>
      <c r="K2100" s="187" t="s">
        <v>116</v>
      </c>
      <c r="L2100" s="195"/>
      <c r="M2100" s="195"/>
      <c r="N2100" s="195"/>
      <c r="O2100" s="199"/>
      <c r="P2100" s="188"/>
      <c r="Q2100" s="174">
        <f>IF(ISNUMBER(VLOOKUP(A2100,NotghiID!A:A,1,FALSE)),1,0)</f>
        <v>0</v>
      </c>
    </row>
    <row r="2101" spans="1:17" ht="14.25" hidden="1"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1025</v>
      </c>
      <c r="K2101" s="187" t="s">
        <v>116</v>
      </c>
      <c r="L2101" s="195"/>
      <c r="M2101" s="195"/>
      <c r="N2101" s="195"/>
      <c r="O2101" s="199"/>
      <c r="P2101" s="188"/>
      <c r="Q2101" s="174">
        <f>IF(ISNUMBER(VLOOKUP(A2101,NotghiID!A:A,1,FALSE)),1,0)</f>
        <v>0</v>
      </c>
    </row>
    <row r="2102" spans="1:17" ht="14.25" hidden="1"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1025</v>
      </c>
      <c r="K2102" s="187" t="s">
        <v>116</v>
      </c>
      <c r="L2102" s="195"/>
      <c r="M2102" s="195"/>
      <c r="N2102" s="195"/>
      <c r="O2102" s="199"/>
      <c r="P2102" s="188"/>
      <c r="Q2102" s="174">
        <f>IF(ISNUMBER(VLOOKUP(A2102,NotghiID!A:A,1,FALSE)),1,0)</f>
        <v>0</v>
      </c>
    </row>
    <row r="2103" spans="1:17" ht="14.25" hidden="1"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1025</v>
      </c>
      <c r="K2103" s="187" t="s">
        <v>116</v>
      </c>
      <c r="L2103" s="195"/>
      <c r="M2103" s="195"/>
      <c r="N2103" s="195"/>
      <c r="O2103" s="199"/>
      <c r="P2103" s="188"/>
      <c r="Q2103" s="174">
        <f>IF(ISNUMBER(VLOOKUP(A2103,NotghiID!A:A,1,FALSE)),1,0)</f>
        <v>0</v>
      </c>
    </row>
    <row r="2104" spans="1:17" ht="14.25" hidden="1"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1025</v>
      </c>
      <c r="K2104" s="187" t="s">
        <v>116</v>
      </c>
      <c r="L2104" s="195"/>
      <c r="M2104" s="195"/>
      <c r="N2104" s="195"/>
      <c r="O2104" s="199"/>
      <c r="P2104" s="188"/>
      <c r="Q2104" s="174">
        <f>IF(ISNUMBER(VLOOKUP(A2104,NotghiID!A:A,1,FALSE)),1,0)</f>
        <v>0</v>
      </c>
    </row>
    <row r="2105" spans="1:17" ht="14.25" hidden="1"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1025</v>
      </c>
      <c r="K2105" s="187" t="s">
        <v>116</v>
      </c>
      <c r="L2105" s="195"/>
      <c r="M2105" s="195"/>
      <c r="N2105" s="195"/>
      <c r="O2105" s="199"/>
      <c r="P2105" s="188"/>
      <c r="Q2105" s="174">
        <f>IF(ISNUMBER(VLOOKUP(A2105,NotghiID!A:A,1,FALSE)),1,0)</f>
        <v>0</v>
      </c>
    </row>
    <row r="2106" spans="1:17" ht="14.25" hidden="1"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1025</v>
      </c>
      <c r="K2106" s="187" t="s">
        <v>116</v>
      </c>
      <c r="L2106" s="195"/>
      <c r="M2106" s="195"/>
      <c r="N2106" s="195"/>
      <c r="O2106" s="199"/>
      <c r="P2106" s="188"/>
      <c r="Q2106" s="174">
        <f>IF(ISNUMBER(VLOOKUP(A2106,NotghiID!A:A,1,FALSE)),1,0)</f>
        <v>0</v>
      </c>
    </row>
    <row r="2107" spans="1:17" ht="14.25" hidden="1"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1025</v>
      </c>
      <c r="K2107" s="187" t="s">
        <v>116</v>
      </c>
      <c r="L2107" s="195"/>
      <c r="M2107" s="195"/>
      <c r="N2107" s="195"/>
      <c r="O2107" s="199"/>
      <c r="P2107" s="188"/>
      <c r="Q2107" s="174">
        <f>IF(ISNUMBER(VLOOKUP(A2107,NotghiID!A:A,1,FALSE)),1,0)</f>
        <v>0</v>
      </c>
    </row>
    <row r="2108" spans="1:17" ht="14.25" hidden="1"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1025</v>
      </c>
      <c r="K2108" s="187" t="s">
        <v>116</v>
      </c>
      <c r="L2108" s="195"/>
      <c r="M2108" s="195"/>
      <c r="N2108" s="195"/>
      <c r="O2108" s="199"/>
      <c r="P2108" s="188"/>
      <c r="Q2108" s="174">
        <f>IF(ISNUMBER(VLOOKUP(A2108,NotghiID!A:A,1,FALSE)),1,0)</f>
        <v>0</v>
      </c>
    </row>
    <row r="2109" spans="1:17" ht="14.25" hidden="1"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1025</v>
      </c>
      <c r="K2109" s="187" t="s">
        <v>116</v>
      </c>
      <c r="L2109" s="195"/>
      <c r="M2109" s="195"/>
      <c r="N2109" s="195"/>
      <c r="O2109" s="199"/>
      <c r="P2109" s="188"/>
      <c r="Q2109" s="174">
        <f>IF(ISNUMBER(VLOOKUP(A2109,NotghiID!A:A,1,FALSE)),1,0)</f>
        <v>0</v>
      </c>
    </row>
    <row r="2110" spans="1:17" ht="14.25" hidden="1"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1025</v>
      </c>
      <c r="K2110" s="187" t="s">
        <v>116</v>
      </c>
      <c r="L2110" s="195"/>
      <c r="M2110" s="195"/>
      <c r="N2110" s="195"/>
      <c r="O2110" s="199"/>
      <c r="P2110" s="188"/>
      <c r="Q2110" s="174">
        <f>IF(ISNUMBER(VLOOKUP(A2110,NotghiID!A:A,1,FALSE)),1,0)</f>
        <v>0</v>
      </c>
    </row>
    <row r="2111" spans="1:17" ht="14.25" hidden="1"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1025</v>
      </c>
      <c r="K2111" s="187" t="s">
        <v>116</v>
      </c>
      <c r="L2111" s="195"/>
      <c r="M2111" s="195"/>
      <c r="N2111" s="195"/>
      <c r="O2111" s="199"/>
      <c r="P2111" s="188"/>
      <c r="Q2111" s="174">
        <f>IF(ISNUMBER(VLOOKUP(A2111,NotghiID!A:A,1,FALSE)),1,0)</f>
        <v>0</v>
      </c>
    </row>
    <row r="2112" spans="1:17" ht="14.25" hidden="1"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1025</v>
      </c>
      <c r="K2112" s="187" t="s">
        <v>116</v>
      </c>
      <c r="L2112" s="195"/>
      <c r="M2112" s="195"/>
      <c r="N2112" s="195"/>
      <c r="O2112" s="199"/>
      <c r="P2112" s="188"/>
      <c r="Q2112" s="174">
        <f>IF(ISNUMBER(VLOOKUP(A2112,NotghiID!A:A,1,FALSE)),1,0)</f>
        <v>0</v>
      </c>
    </row>
    <row r="2113" spans="1:17" ht="14.25" hidden="1"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1025</v>
      </c>
      <c r="K2113" s="187" t="s">
        <v>116</v>
      </c>
      <c r="L2113" s="195"/>
      <c r="M2113" s="195"/>
      <c r="N2113" s="195"/>
      <c r="O2113" s="199"/>
      <c r="P2113" s="188"/>
      <c r="Q2113" s="174">
        <f>IF(ISNUMBER(VLOOKUP(A2113,NotghiID!A:A,1,FALSE)),1,0)</f>
        <v>0</v>
      </c>
    </row>
    <row r="2114" spans="1:17" ht="14.25" hidden="1"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1025</v>
      </c>
      <c r="K2114" s="187" t="s">
        <v>116</v>
      </c>
      <c r="L2114" s="195"/>
      <c r="M2114" s="195"/>
      <c r="N2114" s="195"/>
      <c r="O2114" s="199"/>
      <c r="P2114" s="188"/>
      <c r="Q2114" s="174">
        <f>IF(ISNUMBER(VLOOKUP(A2114,NotghiID!A:A,1,FALSE)),1,0)</f>
        <v>0</v>
      </c>
    </row>
    <row r="2115" spans="1:17" ht="14.25" hidden="1"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1025</v>
      </c>
      <c r="K2115" s="187" t="s">
        <v>116</v>
      </c>
      <c r="L2115" s="195"/>
      <c r="M2115" s="195"/>
      <c r="N2115" s="195"/>
      <c r="O2115" s="199"/>
      <c r="P2115" s="188"/>
      <c r="Q2115" s="174">
        <f>IF(ISNUMBER(VLOOKUP(A2115,NotghiID!A:A,1,FALSE)),1,0)</f>
        <v>0</v>
      </c>
    </row>
    <row r="2116" spans="1:17" ht="14.25" hidden="1"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1025</v>
      </c>
      <c r="K2116" s="187" t="s">
        <v>116</v>
      </c>
      <c r="L2116" s="195"/>
      <c r="M2116" s="195"/>
      <c r="N2116" s="195"/>
      <c r="O2116" s="199"/>
      <c r="P2116" s="188"/>
      <c r="Q2116" s="174">
        <f>IF(ISNUMBER(VLOOKUP(A2116,NotghiID!A:A,1,FALSE)),1,0)</f>
        <v>0</v>
      </c>
    </row>
    <row r="2117" spans="1:17" ht="14.25" hidden="1"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1025</v>
      </c>
      <c r="K2117" s="187" t="s">
        <v>116</v>
      </c>
      <c r="L2117" s="195"/>
      <c r="M2117" s="195"/>
      <c r="N2117" s="195"/>
      <c r="O2117" s="199"/>
      <c r="P2117" s="188"/>
      <c r="Q2117" s="174">
        <f>IF(ISNUMBER(VLOOKUP(A2117,NotghiID!A:A,1,FALSE)),1,0)</f>
        <v>0</v>
      </c>
    </row>
    <row r="2118" spans="1:17" ht="14.25" hidden="1"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1025</v>
      </c>
      <c r="K2118" s="187" t="s">
        <v>116</v>
      </c>
      <c r="L2118" s="195"/>
      <c r="M2118" s="195"/>
      <c r="N2118" s="195"/>
      <c r="O2118" s="199"/>
      <c r="P2118" s="188"/>
      <c r="Q2118" s="174">
        <f>IF(ISNUMBER(VLOOKUP(A2118,NotghiID!A:A,1,FALSE)),1,0)</f>
        <v>0</v>
      </c>
    </row>
    <row r="2119" spans="1:17" ht="14.25" hidden="1"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1025</v>
      </c>
      <c r="K2119" s="187" t="s">
        <v>116</v>
      </c>
      <c r="L2119" s="195"/>
      <c r="M2119" s="195"/>
      <c r="N2119" s="195"/>
      <c r="O2119" s="199"/>
      <c r="P2119" s="188"/>
      <c r="Q2119" s="174">
        <f>IF(ISNUMBER(VLOOKUP(A2119,NotghiID!A:A,1,FALSE)),1,0)</f>
        <v>0</v>
      </c>
    </row>
    <row r="2120" spans="1:17" ht="14.25" hidden="1"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1025</v>
      </c>
      <c r="K2120" s="187" t="s">
        <v>116</v>
      </c>
      <c r="L2120" s="195"/>
      <c r="M2120" s="195"/>
      <c r="N2120" s="195"/>
      <c r="O2120" s="199"/>
      <c r="P2120" s="188"/>
      <c r="Q2120" s="174">
        <f>IF(ISNUMBER(VLOOKUP(A2120,NotghiID!A:A,1,FALSE)),1,0)</f>
        <v>0</v>
      </c>
    </row>
    <row r="2121" spans="1:17" ht="14.25" hidden="1"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1025</v>
      </c>
      <c r="K2121" s="187" t="s">
        <v>116</v>
      </c>
      <c r="L2121" s="195"/>
      <c r="M2121" s="195"/>
      <c r="N2121" s="195"/>
      <c r="O2121" s="199"/>
      <c r="P2121" s="188"/>
      <c r="Q2121" s="174">
        <f>IF(ISNUMBER(VLOOKUP(A2121,NotghiID!A:A,1,FALSE)),1,0)</f>
        <v>0</v>
      </c>
    </row>
    <row r="2122" spans="1:17" ht="14.25" hidden="1"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1025</v>
      </c>
      <c r="K2122" s="187" t="s">
        <v>116</v>
      </c>
      <c r="L2122" s="195">
        <v>24.812165647745132</v>
      </c>
      <c r="M2122" s="195" t="s">
        <v>1025</v>
      </c>
      <c r="N2122" s="195" t="s">
        <v>117</v>
      </c>
      <c r="O2122" s="199"/>
      <c r="P2122" s="188"/>
      <c r="Q2122" s="174">
        <f>IF(ISNUMBER(VLOOKUP(A2122,NotghiID!A:A,1,FALSE)),1,0)</f>
        <v>0</v>
      </c>
    </row>
    <row r="2123" spans="1:17" ht="14.25" hidden="1"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1025</v>
      </c>
      <c r="K2123" s="187" t="s">
        <v>116</v>
      </c>
      <c r="L2123" s="195">
        <v>28.211090713739395</v>
      </c>
      <c r="M2123" s="195" t="s">
        <v>1025</v>
      </c>
      <c r="N2123" s="195" t="s">
        <v>117</v>
      </c>
      <c r="O2123" s="199"/>
      <c r="P2123" s="188"/>
      <c r="Q2123" s="174">
        <f>IF(ISNUMBER(VLOOKUP(A2123,NotghiID!A:A,1,FALSE)),1,0)</f>
        <v>0</v>
      </c>
    </row>
    <row r="2124" spans="1:17" ht="14.25" hidden="1"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1025</v>
      </c>
      <c r="K2124" s="187" t="s">
        <v>116</v>
      </c>
      <c r="L2124" s="195">
        <v>13.255813159048557</v>
      </c>
      <c r="M2124" s="195" t="s">
        <v>1025</v>
      </c>
      <c r="N2124" s="195" t="s">
        <v>117</v>
      </c>
      <c r="O2124" s="199"/>
      <c r="P2124" s="188"/>
      <c r="Q2124" s="174">
        <f>IF(ISNUMBER(VLOOKUP(A2124,NotghiID!A:A,1,FALSE)),1,0)</f>
        <v>0</v>
      </c>
    </row>
    <row r="2125" spans="1:17" ht="14.25" hidden="1"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1025</v>
      </c>
      <c r="K2125" s="187" t="s">
        <v>116</v>
      </c>
      <c r="L2125" s="195">
        <v>22.093016654253006</v>
      </c>
      <c r="M2125" s="195" t="s">
        <v>1025</v>
      </c>
      <c r="N2125" s="195" t="s">
        <v>117</v>
      </c>
      <c r="O2125" s="199"/>
      <c r="P2125" s="188"/>
      <c r="Q2125" s="174">
        <f>IF(ISNUMBER(VLOOKUP(A2125,NotghiID!A:A,1,FALSE)),1,0)</f>
        <v>0</v>
      </c>
    </row>
    <row r="2126" spans="1:17" ht="14.25" hidden="1"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1025</v>
      </c>
      <c r="K2126" s="187" t="s">
        <v>116</v>
      </c>
      <c r="L2126" s="195">
        <v>27.191421017050743</v>
      </c>
      <c r="M2126" s="195" t="s">
        <v>1025</v>
      </c>
      <c r="N2126" s="195" t="s">
        <v>117</v>
      </c>
      <c r="O2126" s="199"/>
      <c r="P2126" s="188"/>
      <c r="Q2126" s="174">
        <f>IF(ISNUMBER(VLOOKUP(A2126,NotghiID!A:A,1,FALSE)),1,0)</f>
        <v>0</v>
      </c>
    </row>
    <row r="2127" spans="1:17" ht="14.25" hidden="1"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1025</v>
      </c>
      <c r="K2127" s="187" t="s">
        <v>116</v>
      </c>
      <c r="L2127" s="195">
        <v>19.373871386051178</v>
      </c>
      <c r="M2127" s="195" t="s">
        <v>1025</v>
      </c>
      <c r="N2127" s="195" t="s">
        <v>117</v>
      </c>
      <c r="O2127" s="199"/>
      <c r="P2127" s="188"/>
      <c r="Q2127" s="174">
        <f>IF(ISNUMBER(VLOOKUP(A2127,NotghiID!A:A,1,FALSE)),1,0)</f>
        <v>0</v>
      </c>
    </row>
    <row r="2128" spans="1:17" ht="14.25" hidden="1"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1025</v>
      </c>
      <c r="K2128" s="187" t="s">
        <v>116</v>
      </c>
      <c r="L2128" s="195">
        <v>11.216453276574612</v>
      </c>
      <c r="M2128" s="195" t="s">
        <v>1025</v>
      </c>
      <c r="N2128" s="195" t="s">
        <v>117</v>
      </c>
      <c r="O2128" s="199"/>
      <c r="P2128" s="188"/>
      <c r="Q2128" s="174">
        <f>IF(ISNUMBER(VLOOKUP(A2128,NotghiID!A:A,1,FALSE)),1,0)</f>
        <v>0</v>
      </c>
    </row>
    <row r="2129" spans="1:17" ht="14.25" hidden="1"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1025</v>
      </c>
      <c r="K2129" s="187" t="s">
        <v>116</v>
      </c>
      <c r="L2129" s="195">
        <v>13.595703057944775</v>
      </c>
      <c r="M2129" s="195" t="s">
        <v>1025</v>
      </c>
      <c r="N2129" s="195" t="s">
        <v>117</v>
      </c>
      <c r="O2129" s="199"/>
      <c r="P2129" s="188"/>
      <c r="Q2129" s="174">
        <f>IF(ISNUMBER(VLOOKUP(A2129,NotghiID!A:A,1,FALSE)),1,0)</f>
        <v>0</v>
      </c>
    </row>
    <row r="2130" spans="1:17" ht="14.25" hidden="1"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1025</v>
      </c>
      <c r="K2130" s="187" t="s">
        <v>116</v>
      </c>
      <c r="L2130" s="195">
        <v>17.67442375421524</v>
      </c>
      <c r="M2130" s="195" t="s">
        <v>1025</v>
      </c>
      <c r="N2130" s="195" t="s">
        <v>117</v>
      </c>
      <c r="O2130" s="199"/>
      <c r="P2130" s="188"/>
      <c r="Q2130" s="174">
        <f>IF(ISNUMBER(VLOOKUP(A2130,NotghiID!A:A,1,FALSE)),1,0)</f>
        <v>0</v>
      </c>
    </row>
    <row r="2131" spans="1:17" ht="14.25" hidden="1"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1025</v>
      </c>
      <c r="K2131" s="187" t="s">
        <v>116</v>
      </c>
      <c r="L2131" s="195">
        <v>13.93559668213129</v>
      </c>
      <c r="M2131" s="195" t="s">
        <v>1025</v>
      </c>
      <c r="N2131" s="195" t="s">
        <v>117</v>
      </c>
      <c r="O2131" s="199"/>
      <c r="P2131" s="188"/>
      <c r="Q2131" s="174">
        <f>IF(ISNUMBER(VLOOKUP(A2131,NotghiID!A:A,1,FALSE)),1,0)</f>
        <v>0</v>
      </c>
    </row>
    <row r="2132" spans="1:17" ht="14.25" hidden="1"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1025</v>
      </c>
      <c r="K2132" s="187" t="s">
        <v>116</v>
      </c>
      <c r="L2132" s="195">
        <v>14.275490306317806</v>
      </c>
      <c r="M2132" s="195" t="s">
        <v>1025</v>
      </c>
      <c r="N2132" s="195" t="s">
        <v>117</v>
      </c>
      <c r="O2132" s="199"/>
      <c r="P2132" s="188"/>
      <c r="Q2132" s="174">
        <f>IF(ISNUMBER(VLOOKUP(A2132,NotghiID!A:A,1,FALSE)),1,0)</f>
        <v>0</v>
      </c>
    </row>
    <row r="2133" spans="1:17" ht="14.25" hidden="1"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1025</v>
      </c>
      <c r="K2133" s="187" t="s">
        <v>116</v>
      </c>
      <c r="L2133" s="195">
        <v>18.694095313549042</v>
      </c>
      <c r="M2133" s="195" t="s">
        <v>1025</v>
      </c>
      <c r="N2133" s="195" t="s">
        <v>117</v>
      </c>
      <c r="O2133" s="199"/>
      <c r="P2133" s="188"/>
      <c r="Q2133" s="174">
        <f>IF(ISNUMBER(VLOOKUP(A2133,NotghiID!A:A,1,FALSE)),1,0)</f>
        <v>0</v>
      </c>
    </row>
    <row r="2134" spans="1:17" ht="14.25" hidden="1"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1025</v>
      </c>
      <c r="K2134" s="187" t="s">
        <v>116</v>
      </c>
      <c r="L2134" s="195">
        <v>7.8175347298383713</v>
      </c>
      <c r="M2134" s="195" t="s">
        <v>1025</v>
      </c>
      <c r="N2134" s="195" t="s">
        <v>117</v>
      </c>
      <c r="O2134" s="199"/>
      <c r="P2134" s="188"/>
      <c r="Q2134" s="174">
        <f>IF(ISNUMBER(VLOOKUP(A2134,NotghiID!A:A,1,FALSE)),1,0)</f>
        <v>0</v>
      </c>
    </row>
    <row r="2135" spans="1:17" ht="14.25" hidden="1"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1025</v>
      </c>
      <c r="K2135" s="187" t="s">
        <v>116</v>
      </c>
      <c r="L2135" s="195">
        <v>7.8175198286771774</v>
      </c>
      <c r="M2135" s="195" t="s">
        <v>1025</v>
      </c>
      <c r="N2135" s="195" t="s">
        <v>117</v>
      </c>
      <c r="O2135" s="199"/>
      <c r="P2135" s="188"/>
      <c r="Q2135" s="174">
        <f>IF(ISNUMBER(VLOOKUP(A2135,NotghiID!A:A,1,FALSE)),1,0)</f>
        <v>0</v>
      </c>
    </row>
    <row r="2136" spans="1:17" ht="14.25" hidden="1"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1025</v>
      </c>
      <c r="K2136" s="187" t="s">
        <v>116</v>
      </c>
      <c r="L2136" s="195">
        <v>11.556350626051426</v>
      </c>
      <c r="M2136" s="195" t="s">
        <v>1025</v>
      </c>
      <c r="N2136" s="195" t="s">
        <v>117</v>
      </c>
      <c r="O2136" s="199"/>
      <c r="P2136" s="188"/>
      <c r="Q2136" s="174">
        <f>IF(ISNUMBER(VLOOKUP(A2136,NotghiID!A:A,1,FALSE)),1,0)</f>
        <v>0</v>
      </c>
    </row>
    <row r="2137" spans="1:17" ht="14.25" hidden="1"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1025</v>
      </c>
      <c r="K2137" s="187" t="s">
        <v>116</v>
      </c>
      <c r="L2137" s="195">
        <v>14.615386724472046</v>
      </c>
      <c r="M2137" s="195" t="s">
        <v>1025</v>
      </c>
      <c r="N2137" s="195" t="s">
        <v>117</v>
      </c>
      <c r="O2137" s="199"/>
      <c r="P2137" s="188"/>
      <c r="Q2137" s="174">
        <f>IF(ISNUMBER(VLOOKUP(A2137,NotghiID!A:A,1,FALSE)),1,0)</f>
        <v>0</v>
      </c>
    </row>
    <row r="2138" spans="1:17" ht="14.25" hidden="1"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1025</v>
      </c>
      <c r="K2138" s="187" t="s">
        <v>116</v>
      </c>
      <c r="L2138" s="195">
        <v>7.8175347298383713</v>
      </c>
      <c r="M2138" s="195" t="s">
        <v>1025</v>
      </c>
      <c r="N2138" s="195" t="s">
        <v>117</v>
      </c>
      <c r="O2138" s="199"/>
      <c r="P2138" s="188"/>
      <c r="Q2138" s="174">
        <f>IF(ISNUMBER(VLOOKUP(A2138,NotghiID!A:A,1,FALSE)),1,0)</f>
        <v>0</v>
      </c>
    </row>
    <row r="2139" spans="1:17" ht="14.25" hidden="1"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1025</v>
      </c>
      <c r="K2139" s="187" t="s">
        <v>116</v>
      </c>
      <c r="L2139" s="195">
        <v>18.354201689362526</v>
      </c>
      <c r="M2139" s="195" t="s">
        <v>1025</v>
      </c>
      <c r="N2139" s="195" t="s">
        <v>117</v>
      </c>
      <c r="O2139" s="199"/>
      <c r="P2139" s="188"/>
      <c r="Q2139" s="174">
        <f>IF(ISNUMBER(VLOOKUP(A2139,NotghiID!A:A,1,FALSE)),1,0)</f>
        <v>0</v>
      </c>
    </row>
    <row r="2140" spans="1:17" ht="14.25" hidden="1"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1025</v>
      </c>
      <c r="K2140" s="187" t="s">
        <v>116</v>
      </c>
      <c r="L2140" s="195">
        <v>11.216461658477783</v>
      </c>
      <c r="M2140" s="195" t="s">
        <v>1025</v>
      </c>
      <c r="N2140" s="195" t="s">
        <v>117</v>
      </c>
      <c r="O2140" s="199"/>
      <c r="P2140" s="188"/>
      <c r="Q2140" s="174">
        <f>IF(ISNUMBER(VLOOKUP(A2140,NotghiID!A:A,1,FALSE)),1,0)</f>
        <v>0</v>
      </c>
    </row>
    <row r="2141" spans="1:17" ht="14.25" hidden="1"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1025</v>
      </c>
      <c r="K2141" s="187" t="s">
        <v>116</v>
      </c>
      <c r="L2141" s="195">
        <v>22.093025967478752</v>
      </c>
      <c r="M2141" s="195" t="s">
        <v>1025</v>
      </c>
      <c r="N2141" s="195" t="s">
        <v>117</v>
      </c>
      <c r="O2141" s="199"/>
      <c r="P2141" s="188"/>
      <c r="Q2141" s="174">
        <f>IF(ISNUMBER(VLOOKUP(A2141,NotghiID!A:A,1,FALSE)),1,0)</f>
        <v>0</v>
      </c>
    </row>
    <row r="2142" spans="1:17" ht="14.25" hidden="1"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1025</v>
      </c>
      <c r="K2142" s="187" t="s">
        <v>116</v>
      </c>
      <c r="L2142" s="195">
        <v>24.472268298268318</v>
      </c>
      <c r="M2142" s="195" t="s">
        <v>1025</v>
      </c>
      <c r="N2142" s="195" t="s">
        <v>117</v>
      </c>
      <c r="O2142" s="199"/>
      <c r="P2142" s="188"/>
      <c r="Q2142" s="174">
        <f>IF(ISNUMBER(VLOOKUP(A2142,NotghiID!A:A,1,FALSE)),1,0)</f>
        <v>0</v>
      </c>
    </row>
    <row r="2143" spans="1:17" ht="14.25" hidden="1"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1025</v>
      </c>
      <c r="K2143" s="187" t="s">
        <v>116</v>
      </c>
      <c r="L2143" s="195">
        <v>25.152057409286499</v>
      </c>
      <c r="M2143" s="195" t="s">
        <v>1025</v>
      </c>
      <c r="N2143" s="195" t="s">
        <v>117</v>
      </c>
      <c r="O2143" s="199"/>
      <c r="P2143" s="188"/>
      <c r="Q2143" s="174">
        <f>IF(ISNUMBER(VLOOKUP(A2143,NotghiID!A:A,1,FALSE)),1,0)</f>
        <v>0</v>
      </c>
    </row>
    <row r="2144" spans="1:17" ht="14.25" hidden="1"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1025</v>
      </c>
      <c r="K2144" s="187" t="s">
        <v>116</v>
      </c>
      <c r="L2144" s="195">
        <v>39.087656885385513</v>
      </c>
      <c r="M2144" s="195" t="s">
        <v>1025</v>
      </c>
      <c r="N2144" s="195" t="s">
        <v>117</v>
      </c>
      <c r="O2144" s="199"/>
      <c r="P2144" s="188"/>
      <c r="Q2144" s="174">
        <f>IF(ISNUMBER(VLOOKUP(A2144,NotghiID!A:A,1,FALSE)),1,0)</f>
        <v>0</v>
      </c>
    </row>
    <row r="2145" spans="1:17" ht="14.25" hidden="1"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1025</v>
      </c>
      <c r="K2145" s="187" t="s">
        <v>116</v>
      </c>
      <c r="L2145" s="195">
        <v>34.669052809476852</v>
      </c>
      <c r="M2145" s="195" t="s">
        <v>1025</v>
      </c>
      <c r="N2145" s="195" t="s">
        <v>117</v>
      </c>
      <c r="O2145" s="199"/>
      <c r="P2145" s="188"/>
      <c r="Q2145" s="174">
        <f>IF(ISNUMBER(VLOOKUP(A2145,NotghiID!A:A,1,FALSE)),1,0)</f>
        <v>0</v>
      </c>
    </row>
    <row r="2146" spans="1:17" ht="14.25" hidden="1"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1025</v>
      </c>
      <c r="K2146" s="187" t="s">
        <v>116</v>
      </c>
      <c r="L2146" s="195">
        <v>21.413238719105721</v>
      </c>
      <c r="M2146" s="195" t="s">
        <v>1025</v>
      </c>
      <c r="N2146" s="195" t="s">
        <v>117</v>
      </c>
      <c r="O2146" s="199"/>
      <c r="P2146" s="188"/>
      <c r="Q2146" s="174">
        <f>IF(ISNUMBER(VLOOKUP(A2146,NotghiID!A:A,1,FALSE)),1,0)</f>
        <v>0</v>
      </c>
    </row>
    <row r="2147" spans="1:17" ht="14.25" hidden="1"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1025</v>
      </c>
      <c r="K2147" s="187" t="s">
        <v>116</v>
      </c>
      <c r="L2147" s="195">
        <v>12.44534</v>
      </c>
      <c r="M2147" s="195" t="s">
        <v>1025</v>
      </c>
      <c r="N2147" s="195" t="s">
        <v>117</v>
      </c>
      <c r="O2147" s="199"/>
      <c r="P2147" s="188"/>
      <c r="Q2147" s="174">
        <f>IF(ISNUMBER(VLOOKUP(A2147,NotghiID!A:A,1,FALSE)),1,0)</f>
        <v>0</v>
      </c>
    </row>
    <row r="2148" spans="1:17" ht="14.25" hidden="1"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1025</v>
      </c>
      <c r="K2148" s="187" t="s">
        <v>116</v>
      </c>
      <c r="L2148" s="195">
        <v>5.1138940000000002</v>
      </c>
      <c r="M2148" s="195" t="s">
        <v>1025</v>
      </c>
      <c r="N2148" s="195" t="s">
        <v>117</v>
      </c>
      <c r="O2148" s="199"/>
      <c r="P2148" s="188"/>
      <c r="Q2148" s="174">
        <f>IF(ISNUMBER(VLOOKUP(A2148,NotghiID!A:A,1,FALSE)),1,0)</f>
        <v>0</v>
      </c>
    </row>
    <row r="2149" spans="1:17" ht="14.25" hidden="1"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1025</v>
      </c>
      <c r="K2149" s="187" t="s">
        <v>116</v>
      </c>
      <c r="L2149" s="195">
        <v>4.263865</v>
      </c>
      <c r="M2149" s="195" t="s">
        <v>1025</v>
      </c>
      <c r="N2149" s="195" t="s">
        <v>117</v>
      </c>
      <c r="O2149" s="199"/>
      <c r="P2149" s="188"/>
      <c r="Q2149" s="174">
        <f>IF(ISNUMBER(VLOOKUP(A2149,NotghiID!A:A,1,FALSE)),1,0)</f>
        <v>0</v>
      </c>
    </row>
    <row r="2150" spans="1:17" ht="14.25" hidden="1"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1025</v>
      </c>
      <c r="K2150" s="187" t="s">
        <v>116</v>
      </c>
      <c r="L2150" s="195">
        <v>5.1154190000000002</v>
      </c>
      <c r="M2150" s="195" t="s">
        <v>1025</v>
      </c>
      <c r="N2150" s="195" t="s">
        <v>117</v>
      </c>
      <c r="O2150" s="199"/>
      <c r="P2150" s="188"/>
      <c r="Q2150" s="174">
        <f>IF(ISNUMBER(VLOOKUP(A2150,NotghiID!A:A,1,FALSE)),1,0)</f>
        <v>0</v>
      </c>
    </row>
    <row r="2151" spans="1:17" ht="14.25" hidden="1"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1025</v>
      </c>
      <c r="K2151" s="187" t="s">
        <v>116</v>
      </c>
      <c r="L2151" s="195">
        <v>3.2403230000000001</v>
      </c>
      <c r="M2151" s="195" t="s">
        <v>1025</v>
      </c>
      <c r="N2151" s="195" t="s">
        <v>117</v>
      </c>
      <c r="O2151" s="199"/>
      <c r="P2151" s="188"/>
      <c r="Q2151" s="174">
        <f>IF(ISNUMBER(VLOOKUP(A2151,NotghiID!A:A,1,FALSE)),1,0)</f>
        <v>0</v>
      </c>
    </row>
    <row r="2152" spans="1:17" ht="14.25" hidden="1"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1025</v>
      </c>
      <c r="K2152" s="187" t="s">
        <v>116</v>
      </c>
      <c r="L2152" s="195">
        <v>2.0478420000000002</v>
      </c>
      <c r="M2152" s="195" t="s">
        <v>1025</v>
      </c>
      <c r="N2152" s="195" t="s">
        <v>117</v>
      </c>
      <c r="O2152" s="199"/>
      <c r="P2152" s="188"/>
      <c r="Q2152" s="174">
        <f>IF(ISNUMBER(VLOOKUP(A2152,NotghiID!A:A,1,FALSE)),1,0)</f>
        <v>0</v>
      </c>
    </row>
    <row r="2153" spans="1:17" ht="14.25" hidden="1"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1025</v>
      </c>
      <c r="K2153" s="187" t="s">
        <v>116</v>
      </c>
      <c r="L2153" s="195">
        <v>1.0235399999999999</v>
      </c>
      <c r="M2153" s="195" t="s">
        <v>1025</v>
      </c>
      <c r="N2153" s="195" t="s">
        <v>117</v>
      </c>
      <c r="O2153" s="199"/>
      <c r="P2153" s="188"/>
      <c r="Q2153" s="174">
        <f>IF(ISNUMBER(VLOOKUP(A2153,NotghiID!A:A,1,FALSE)),1,0)</f>
        <v>0</v>
      </c>
    </row>
    <row r="2154" spans="1:17" ht="14.25" hidden="1"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1025</v>
      </c>
      <c r="K2154" s="187" t="s">
        <v>116</v>
      </c>
      <c r="L2154" s="195">
        <v>1.875</v>
      </c>
      <c r="M2154" s="195" t="s">
        <v>1025</v>
      </c>
      <c r="N2154" s="195" t="s">
        <v>117</v>
      </c>
      <c r="O2154" s="199"/>
      <c r="P2154" s="188"/>
      <c r="Q2154" s="174">
        <f>IF(ISNUMBER(VLOOKUP(A2154,NotghiID!A:A,1,FALSE)),1,0)</f>
        <v>0</v>
      </c>
    </row>
    <row r="2155" spans="1:17" ht="14.25" hidden="1"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1025</v>
      </c>
      <c r="K2155" s="187" t="s">
        <v>116</v>
      </c>
      <c r="L2155" s="195">
        <v>1.193182</v>
      </c>
      <c r="M2155" s="195" t="s">
        <v>1025</v>
      </c>
      <c r="N2155" s="195" t="s">
        <v>117</v>
      </c>
      <c r="O2155" s="199"/>
      <c r="P2155" s="188"/>
      <c r="Q2155" s="174">
        <f>IF(ISNUMBER(VLOOKUP(A2155,NotghiID!A:A,1,FALSE)),1,0)</f>
        <v>0</v>
      </c>
    </row>
    <row r="2156" spans="1:17" ht="14.25" hidden="1"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1025</v>
      </c>
      <c r="K2156" s="187" t="s">
        <v>116</v>
      </c>
      <c r="L2156" s="195">
        <v>0.68181820000000004</v>
      </c>
      <c r="M2156" s="195" t="s">
        <v>1025</v>
      </c>
      <c r="N2156" s="195" t="s">
        <v>117</v>
      </c>
      <c r="O2156" s="199"/>
      <c r="P2156" s="188"/>
      <c r="Q2156" s="174">
        <f>IF(ISNUMBER(VLOOKUP(A2156,NotghiID!A:A,1,FALSE)),1,0)</f>
        <v>0</v>
      </c>
    </row>
    <row r="2157" spans="1:17" ht="14.25" hidden="1"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1025</v>
      </c>
      <c r="K2157" s="187" t="s">
        <v>116</v>
      </c>
      <c r="L2157" s="195">
        <v>0.85227299999999995</v>
      </c>
      <c r="M2157" s="195" t="s">
        <v>1025</v>
      </c>
      <c r="N2157" s="195" t="s">
        <v>117</v>
      </c>
      <c r="O2157" s="199"/>
      <c r="P2157" s="188"/>
      <c r="Q2157" s="174">
        <f>IF(ISNUMBER(VLOOKUP(A2157,NotghiID!A:A,1,FALSE)),1,0)</f>
        <v>0</v>
      </c>
    </row>
    <row r="2158" spans="1:17" ht="14.25" hidden="1"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1025</v>
      </c>
      <c r="K2158" s="187" t="s">
        <v>116</v>
      </c>
      <c r="L2158" s="195">
        <v>0.34090939999999997</v>
      </c>
      <c r="M2158" s="195" t="s">
        <v>1025</v>
      </c>
      <c r="N2158" s="195" t="s">
        <v>117</v>
      </c>
      <c r="O2158" s="199"/>
      <c r="P2158" s="188"/>
      <c r="Q2158" s="174">
        <f>IF(ISNUMBER(VLOOKUP(A2158,NotghiID!A:A,1,FALSE)),1,0)</f>
        <v>0</v>
      </c>
    </row>
    <row r="2159" spans="1:17" ht="14.25" hidden="1"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1025</v>
      </c>
      <c r="K2159" s="187" t="s">
        <v>116</v>
      </c>
      <c r="L2159" s="195">
        <v>27.500060000000001</v>
      </c>
      <c r="M2159" s="195" t="s">
        <v>1025</v>
      </c>
      <c r="N2159" s="195" t="s">
        <v>117</v>
      </c>
      <c r="O2159" s="199"/>
      <c r="P2159" s="188"/>
      <c r="Q2159" s="174">
        <f>IF(ISNUMBER(VLOOKUP(A2159,NotghiID!A:A,1,FALSE)),1,0)</f>
        <v>0</v>
      </c>
    </row>
    <row r="2160" spans="1:17" ht="14.25" hidden="1"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1025</v>
      </c>
      <c r="K2160" s="187" t="s">
        <v>116</v>
      </c>
      <c r="L2160" s="195">
        <v>16.66724</v>
      </c>
      <c r="M2160" s="195" t="s">
        <v>1025</v>
      </c>
      <c r="N2160" s="195" t="s">
        <v>117</v>
      </c>
      <c r="O2160" s="199"/>
      <c r="P2160" s="188"/>
      <c r="Q2160" s="174">
        <f>IF(ISNUMBER(VLOOKUP(A2160,NotghiID!A:A,1,FALSE)),1,0)</f>
        <v>0</v>
      </c>
    </row>
    <row r="2161" spans="1:17" ht="14.25" hidden="1"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1025</v>
      </c>
      <c r="K2161" s="187" t="s">
        <v>116</v>
      </c>
      <c r="L2161" s="195">
        <v>12.33389</v>
      </c>
      <c r="M2161" s="195" t="s">
        <v>1025</v>
      </c>
      <c r="N2161" s="195" t="s">
        <v>117</v>
      </c>
      <c r="O2161" s="199"/>
      <c r="P2161" s="188"/>
      <c r="Q2161" s="174">
        <f>IF(ISNUMBER(VLOOKUP(A2161,NotghiID!A:A,1,FALSE)),1,0)</f>
        <v>0</v>
      </c>
    </row>
    <row r="2162" spans="1:17" ht="14.25" hidden="1"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1025</v>
      </c>
      <c r="K2162" s="187" t="s">
        <v>116</v>
      </c>
      <c r="L2162" s="195">
        <v>11.0002</v>
      </c>
      <c r="M2162" s="195" t="s">
        <v>1025</v>
      </c>
      <c r="N2162" s="195" t="s">
        <v>117</v>
      </c>
      <c r="O2162" s="199"/>
      <c r="P2162" s="188"/>
      <c r="Q2162" s="174">
        <f>IF(ISNUMBER(VLOOKUP(A2162,NotghiID!A:A,1,FALSE)),1,0)</f>
        <v>0</v>
      </c>
    </row>
    <row r="2163" spans="1:17" ht="14.25" hidden="1"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1025</v>
      </c>
      <c r="K2163" s="187" t="s">
        <v>116</v>
      </c>
      <c r="L2163" s="195">
        <v>7.5000210000000003</v>
      </c>
      <c r="M2163" s="195" t="s">
        <v>1025</v>
      </c>
      <c r="N2163" s="195" t="s">
        <v>117</v>
      </c>
      <c r="O2163" s="199"/>
      <c r="P2163" s="188"/>
      <c r="Q2163" s="174">
        <f>IF(ISNUMBER(VLOOKUP(A2163,NotghiID!A:A,1,FALSE)),1,0)</f>
        <v>0</v>
      </c>
    </row>
    <row r="2164" spans="1:17" ht="14.25" hidden="1"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1025</v>
      </c>
      <c r="K2164" s="187" t="s">
        <v>116</v>
      </c>
      <c r="L2164" s="195">
        <v>6.9998360000000002</v>
      </c>
      <c r="M2164" s="195" t="s">
        <v>1025</v>
      </c>
      <c r="N2164" s="195" t="s">
        <v>117</v>
      </c>
      <c r="O2164" s="199"/>
      <c r="P2164" s="188"/>
      <c r="Q2164" s="174">
        <f>IF(ISNUMBER(VLOOKUP(A2164,NotghiID!A:A,1,FALSE)),1,0)</f>
        <v>0</v>
      </c>
    </row>
    <row r="2165" spans="1:17" ht="14.25" hidden="1"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1025</v>
      </c>
      <c r="K2165" s="187" t="s">
        <v>116</v>
      </c>
      <c r="L2165" s="195">
        <v>4.6665029999999996</v>
      </c>
      <c r="M2165" s="195" t="s">
        <v>1025</v>
      </c>
      <c r="N2165" s="195" t="s">
        <v>117</v>
      </c>
      <c r="O2165" s="199"/>
      <c r="P2165" s="188"/>
      <c r="Q2165" s="174">
        <f>IF(ISNUMBER(VLOOKUP(A2165,NotghiID!A:A,1,FALSE)),1,0)</f>
        <v>0</v>
      </c>
    </row>
    <row r="2166" spans="1:17" ht="14.25" hidden="1"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1025</v>
      </c>
      <c r="K2166" s="187" t="s">
        <v>116</v>
      </c>
      <c r="L2166" s="195">
        <v>3.1673840000000002</v>
      </c>
      <c r="M2166" s="195" t="s">
        <v>1025</v>
      </c>
      <c r="N2166" s="195" t="s">
        <v>117</v>
      </c>
      <c r="O2166" s="199"/>
      <c r="P2166" s="188"/>
      <c r="Q2166" s="174">
        <f>IF(ISNUMBER(VLOOKUP(A2166,NotghiID!A:A,1,FALSE)),1,0)</f>
        <v>0</v>
      </c>
    </row>
    <row r="2167" spans="1:17" ht="14.25" hidden="1"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1025</v>
      </c>
      <c r="K2167" s="187" t="s">
        <v>116</v>
      </c>
      <c r="L2167" s="195">
        <v>2.5001829999999998</v>
      </c>
      <c r="M2167" s="195" t="s">
        <v>1025</v>
      </c>
      <c r="N2167" s="195" t="s">
        <v>117</v>
      </c>
      <c r="O2167" s="199"/>
      <c r="P2167" s="188"/>
      <c r="Q2167" s="174">
        <f>IF(ISNUMBER(VLOOKUP(A2167,NotghiID!A:A,1,FALSE)),1,0)</f>
        <v>0</v>
      </c>
    </row>
    <row r="2168" spans="1:17" ht="14.25" hidden="1"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1025</v>
      </c>
      <c r="K2168" s="187" t="s">
        <v>116</v>
      </c>
      <c r="L2168" s="195">
        <v>0.41379310000000002</v>
      </c>
      <c r="M2168" s="195" t="s">
        <v>1025</v>
      </c>
      <c r="N2168" s="195" t="s">
        <v>117</v>
      </c>
      <c r="O2168" s="199"/>
      <c r="P2168" s="188"/>
      <c r="Q2168" s="174">
        <f>IF(ISNUMBER(VLOOKUP(A2168,NotghiID!A:A,1,FALSE)),1,0)</f>
        <v>0</v>
      </c>
    </row>
    <row r="2169" spans="1:17" ht="14.25" hidden="1"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1025</v>
      </c>
      <c r="K2169" s="187" t="s">
        <v>116</v>
      </c>
      <c r="L2169" s="195">
        <v>2.7586210000000002</v>
      </c>
      <c r="M2169" s="195" t="s">
        <v>1025</v>
      </c>
      <c r="N2169" s="195" t="s">
        <v>117</v>
      </c>
      <c r="O2169" s="199"/>
      <c r="P2169" s="188"/>
      <c r="Q2169" s="174">
        <f>IF(ISNUMBER(VLOOKUP(A2169,NotghiID!A:A,1,FALSE)),1,0)</f>
        <v>0</v>
      </c>
    </row>
    <row r="2170" spans="1:17" ht="14.25" hidden="1"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1025</v>
      </c>
      <c r="K2170" s="187" t="s">
        <v>116</v>
      </c>
      <c r="L2170" s="195">
        <v>4.7586209999999998</v>
      </c>
      <c r="M2170" s="195" t="s">
        <v>1025</v>
      </c>
      <c r="N2170" s="195" t="s">
        <v>117</v>
      </c>
      <c r="O2170" s="199"/>
      <c r="P2170" s="188"/>
      <c r="Q2170" s="174">
        <f>IF(ISNUMBER(VLOOKUP(A2170,NotghiID!A:A,1,FALSE)),1,0)</f>
        <v>0</v>
      </c>
    </row>
    <row r="2171" spans="1:17" ht="14.25" hidden="1"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1025</v>
      </c>
      <c r="K2171" s="187" t="s">
        <v>116</v>
      </c>
      <c r="L2171" s="195">
        <v>3.9999989999999999</v>
      </c>
      <c r="M2171" s="195" t="s">
        <v>1025</v>
      </c>
      <c r="N2171" s="195" t="s">
        <v>117</v>
      </c>
      <c r="O2171" s="199"/>
      <c r="P2171" s="188"/>
      <c r="Q2171" s="174">
        <f>IF(ISNUMBER(VLOOKUP(A2171,NotghiID!A:A,1,FALSE)),1,0)</f>
        <v>0</v>
      </c>
    </row>
    <row r="2172" spans="1:17" ht="14.25" hidden="1"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1025</v>
      </c>
      <c r="K2172" s="187" t="s">
        <v>116</v>
      </c>
      <c r="L2172" s="195">
        <v>1.5172410000000001</v>
      </c>
      <c r="M2172" s="195" t="s">
        <v>1025</v>
      </c>
      <c r="N2172" s="195" t="s">
        <v>117</v>
      </c>
      <c r="O2172" s="199"/>
      <c r="P2172" s="188"/>
      <c r="Q2172" s="174">
        <f>IF(ISNUMBER(VLOOKUP(A2172,NotghiID!A:A,1,FALSE)),1,0)</f>
        <v>0</v>
      </c>
    </row>
    <row r="2173" spans="1:17" ht="14.25" hidden="1"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1025</v>
      </c>
      <c r="K2173" s="187" t="s">
        <v>116</v>
      </c>
      <c r="L2173" s="195">
        <v>2.137931</v>
      </c>
      <c r="M2173" s="195" t="s">
        <v>1025</v>
      </c>
      <c r="N2173" s="195" t="s">
        <v>117</v>
      </c>
      <c r="O2173" s="199"/>
      <c r="P2173" s="188"/>
      <c r="Q2173" s="174">
        <f>IF(ISNUMBER(VLOOKUP(A2173,NotghiID!A:A,1,FALSE)),1,0)</f>
        <v>0</v>
      </c>
    </row>
    <row r="2174" spans="1:17" ht="14.25" hidden="1"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1025</v>
      </c>
      <c r="K2174" s="187" t="s">
        <v>116</v>
      </c>
      <c r="L2174" s="195">
        <v>1.37931</v>
      </c>
      <c r="M2174" s="195" t="s">
        <v>1025</v>
      </c>
      <c r="N2174" s="195" t="s">
        <v>117</v>
      </c>
      <c r="O2174" s="199"/>
      <c r="P2174" s="188"/>
      <c r="Q2174" s="174">
        <f>IF(ISNUMBER(VLOOKUP(A2174,NotghiID!A:A,1,FALSE)),1,0)</f>
        <v>0</v>
      </c>
    </row>
    <row r="2175" spans="1:17" ht="14.25" hidden="1"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1025</v>
      </c>
      <c r="K2175" s="187" t="s">
        <v>116</v>
      </c>
      <c r="L2175" s="195">
        <v>0.48275869999999999</v>
      </c>
      <c r="M2175" s="195" t="s">
        <v>1025</v>
      </c>
      <c r="N2175" s="195" t="s">
        <v>117</v>
      </c>
      <c r="O2175" s="199"/>
      <c r="P2175" s="188"/>
      <c r="Q2175" s="174">
        <f>IF(ISNUMBER(VLOOKUP(A2175,NotghiID!A:A,1,FALSE)),1,0)</f>
        <v>0</v>
      </c>
    </row>
    <row r="2176" spans="1:17" ht="14.25" hidden="1"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1025</v>
      </c>
      <c r="K2176" s="187" t="s">
        <v>116</v>
      </c>
      <c r="L2176" s="195">
        <v>0.48554920000000001</v>
      </c>
      <c r="M2176" s="195" t="s">
        <v>1025</v>
      </c>
      <c r="N2176" s="195" t="s">
        <v>117</v>
      </c>
      <c r="O2176" s="199"/>
      <c r="P2176" s="188"/>
      <c r="Q2176" s="174">
        <f>IF(ISNUMBER(VLOOKUP(A2176,NotghiID!A:A,1,FALSE)),1,0)</f>
        <v>0</v>
      </c>
    </row>
    <row r="2177" spans="1:17" ht="14.25" hidden="1"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1025</v>
      </c>
      <c r="K2177" s="187" t="s">
        <v>116</v>
      </c>
      <c r="L2177" s="195">
        <v>0.76300570000000001</v>
      </c>
      <c r="M2177" s="195" t="s">
        <v>1025</v>
      </c>
      <c r="N2177" s="195" t="s">
        <v>117</v>
      </c>
      <c r="O2177" s="199"/>
      <c r="P2177" s="188"/>
      <c r="Q2177" s="174">
        <f>IF(ISNUMBER(VLOOKUP(A2177,NotghiID!A:A,1,FALSE)),1,0)</f>
        <v>0</v>
      </c>
    </row>
    <row r="2178" spans="1:17" ht="14.25" hidden="1"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1025</v>
      </c>
      <c r="K2178" s="187" t="s">
        <v>116</v>
      </c>
      <c r="L2178" s="195">
        <v>0.76300579999999996</v>
      </c>
      <c r="M2178" s="195" t="s">
        <v>1025</v>
      </c>
      <c r="N2178" s="195" t="s">
        <v>117</v>
      </c>
      <c r="O2178" s="199"/>
      <c r="P2178" s="188"/>
      <c r="Q2178" s="174">
        <f>IF(ISNUMBER(VLOOKUP(A2178,NotghiID!A:A,1,FALSE)),1,0)</f>
        <v>0</v>
      </c>
    </row>
    <row r="2179" spans="1:17" ht="14.25" hidden="1"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1025</v>
      </c>
      <c r="K2179" s="187" t="s">
        <v>116</v>
      </c>
      <c r="L2179" s="195">
        <v>0.62427750000000004</v>
      </c>
      <c r="M2179" s="195" t="s">
        <v>1025</v>
      </c>
      <c r="N2179" s="195" t="s">
        <v>117</v>
      </c>
      <c r="O2179" s="199"/>
      <c r="P2179" s="188"/>
      <c r="Q2179" s="174">
        <f>IF(ISNUMBER(VLOOKUP(A2179,NotghiID!A:A,1,FALSE)),1,0)</f>
        <v>0</v>
      </c>
    </row>
    <row r="2180" spans="1:17" ht="14.25" hidden="1"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1025</v>
      </c>
      <c r="K2180" s="187" t="s">
        <v>116</v>
      </c>
      <c r="L2180" s="195">
        <v>0.55491330000000005</v>
      </c>
      <c r="M2180" s="195" t="s">
        <v>1025</v>
      </c>
      <c r="N2180" s="195" t="s">
        <v>117</v>
      </c>
      <c r="O2180" s="199"/>
      <c r="P2180" s="188"/>
      <c r="Q2180" s="174">
        <f>IF(ISNUMBER(VLOOKUP(A2180,NotghiID!A:A,1,FALSE)),1,0)</f>
        <v>0</v>
      </c>
    </row>
    <row r="2181" spans="1:17" ht="14.25" hidden="1"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1025</v>
      </c>
      <c r="K2181" s="187" t="s">
        <v>116</v>
      </c>
      <c r="L2181" s="195">
        <v>0.55491330000000005</v>
      </c>
      <c r="M2181" s="195" t="s">
        <v>1025</v>
      </c>
      <c r="N2181" s="195" t="s">
        <v>117</v>
      </c>
      <c r="O2181" s="199"/>
      <c r="P2181" s="188"/>
      <c r="Q2181" s="174">
        <f>IF(ISNUMBER(VLOOKUP(A2181,NotghiID!A:A,1,FALSE)),1,0)</f>
        <v>0</v>
      </c>
    </row>
    <row r="2182" spans="1:17" ht="14.25" hidden="1"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1025</v>
      </c>
      <c r="K2182" s="187" t="s">
        <v>116</v>
      </c>
      <c r="L2182" s="195">
        <v>0.2774567</v>
      </c>
      <c r="M2182" s="195" t="s">
        <v>1025</v>
      </c>
      <c r="N2182" s="195" t="s">
        <v>117</v>
      </c>
      <c r="O2182" s="199"/>
      <c r="P2182" s="188"/>
      <c r="Q2182" s="174">
        <f>IF(ISNUMBER(VLOOKUP(A2182,NotghiID!A:A,1,FALSE)),1,0)</f>
        <v>0</v>
      </c>
    </row>
    <row r="2183" spans="1:17" ht="14.25" hidden="1"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1025</v>
      </c>
      <c r="K2183" s="187" t="s">
        <v>116</v>
      </c>
      <c r="L2183" s="195"/>
      <c r="M2183" s="195"/>
      <c r="N2183" s="195"/>
      <c r="O2183" s="199"/>
      <c r="P2183" s="188"/>
      <c r="Q2183" s="174">
        <f>IF(ISNUMBER(VLOOKUP(A2183,NotghiID!A:A,1,FALSE)),1,0)</f>
        <v>0</v>
      </c>
    </row>
    <row r="2184" spans="1:17" ht="14.25" hidden="1"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1025</v>
      </c>
      <c r="K2184" s="187" t="s">
        <v>116</v>
      </c>
      <c r="L2184" s="195">
        <v>27.89217</v>
      </c>
      <c r="M2184" s="195" t="s">
        <v>1025</v>
      </c>
      <c r="N2184" s="195" t="s">
        <v>117</v>
      </c>
      <c r="O2184" s="199"/>
      <c r="P2184" s="188"/>
      <c r="Q2184" s="174">
        <f>IF(ISNUMBER(VLOOKUP(A2184,NotghiID!A:A,1,FALSE)),1,0)</f>
        <v>0</v>
      </c>
    </row>
    <row r="2185" spans="1:17" ht="14.25" hidden="1"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1025</v>
      </c>
      <c r="K2185" s="187" t="s">
        <v>116</v>
      </c>
      <c r="L2185" s="195">
        <v>16.534669999999998</v>
      </c>
      <c r="M2185" s="195" t="s">
        <v>1025</v>
      </c>
      <c r="N2185" s="195" t="s">
        <v>117</v>
      </c>
      <c r="O2185" s="199"/>
      <c r="P2185" s="188"/>
      <c r="Q2185" s="174">
        <f>IF(ISNUMBER(VLOOKUP(A2185,NotghiID!A:A,1,FALSE)),1,0)</f>
        <v>0</v>
      </c>
    </row>
    <row r="2186" spans="1:17" ht="14.25" hidden="1"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1025</v>
      </c>
      <c r="K2186" s="187" t="s">
        <v>116</v>
      </c>
      <c r="L2186" s="195">
        <v>12.359249999999999</v>
      </c>
      <c r="M2186" s="195" t="s">
        <v>1025</v>
      </c>
      <c r="N2186" s="195" t="s">
        <v>117</v>
      </c>
      <c r="O2186" s="199"/>
      <c r="P2186" s="188"/>
      <c r="Q2186" s="174">
        <f>IF(ISNUMBER(VLOOKUP(A2186,NotghiID!A:A,1,FALSE)),1,0)</f>
        <v>0</v>
      </c>
    </row>
    <row r="2187" spans="1:17" ht="14.25" hidden="1"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1025</v>
      </c>
      <c r="K2187" s="187" t="s">
        <v>116</v>
      </c>
      <c r="L2187" s="195">
        <v>10.856450000000001</v>
      </c>
      <c r="M2187" s="195" t="s">
        <v>1025</v>
      </c>
      <c r="N2187" s="195" t="s">
        <v>117</v>
      </c>
      <c r="O2187" s="199"/>
      <c r="P2187" s="188"/>
      <c r="Q2187" s="174">
        <f>IF(ISNUMBER(VLOOKUP(A2187,NotghiID!A:A,1,FALSE)),1,0)</f>
        <v>0</v>
      </c>
    </row>
    <row r="2188" spans="1:17" ht="14.25" hidden="1"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1025</v>
      </c>
      <c r="K2188" s="187" t="s">
        <v>116</v>
      </c>
      <c r="L2188" s="195">
        <v>7.8494320000000002</v>
      </c>
      <c r="M2188" s="195" t="s">
        <v>1025</v>
      </c>
      <c r="N2188" s="195" t="s">
        <v>117</v>
      </c>
      <c r="O2188" s="199"/>
      <c r="P2188" s="188"/>
      <c r="Q2188" s="174">
        <f>IF(ISNUMBER(VLOOKUP(A2188,NotghiID!A:A,1,FALSE)),1,0)</f>
        <v>0</v>
      </c>
    </row>
    <row r="2189" spans="1:17" ht="14.25" hidden="1"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1025</v>
      </c>
      <c r="K2189" s="187" t="s">
        <v>116</v>
      </c>
      <c r="L2189" s="195">
        <v>6.5143719999999998</v>
      </c>
      <c r="M2189" s="195" t="s">
        <v>1025</v>
      </c>
      <c r="N2189" s="195" t="s">
        <v>117</v>
      </c>
      <c r="O2189" s="199"/>
      <c r="P2189" s="188"/>
      <c r="Q2189" s="174">
        <f>IF(ISNUMBER(VLOOKUP(A2189,NotghiID!A:A,1,FALSE)),1,0)</f>
        <v>0</v>
      </c>
    </row>
    <row r="2190" spans="1:17" ht="14.25" hidden="1"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1025</v>
      </c>
      <c r="K2190" s="187" t="s">
        <v>116</v>
      </c>
      <c r="L2190" s="195">
        <v>4.6764710000000003</v>
      </c>
      <c r="M2190" s="195" t="s">
        <v>1025</v>
      </c>
      <c r="N2190" s="195" t="s">
        <v>117</v>
      </c>
      <c r="O2190" s="199"/>
      <c r="P2190" s="188"/>
      <c r="Q2190" s="174">
        <f>IF(ISNUMBER(VLOOKUP(A2190,NotghiID!A:A,1,FALSE)),1,0)</f>
        <v>0</v>
      </c>
    </row>
    <row r="2191" spans="1:17" ht="14.25" hidden="1"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1025</v>
      </c>
      <c r="K2191" s="187" t="s">
        <v>116</v>
      </c>
      <c r="L2191" s="195">
        <v>3.0070139999999999</v>
      </c>
      <c r="M2191" s="195" t="s">
        <v>1025</v>
      </c>
      <c r="N2191" s="195" t="s">
        <v>117</v>
      </c>
      <c r="O2191" s="199"/>
      <c r="P2191" s="188"/>
      <c r="Q2191" s="174">
        <f>IF(ISNUMBER(VLOOKUP(A2191,NotghiID!A:A,1,FALSE)),1,0)</f>
        <v>0</v>
      </c>
    </row>
    <row r="2192" spans="1:17" ht="14.25" hidden="1"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1025</v>
      </c>
      <c r="K2192" s="187" t="s">
        <v>116</v>
      </c>
      <c r="L2192" s="195">
        <v>2.6719140000000001</v>
      </c>
      <c r="M2192" s="195" t="s">
        <v>1025</v>
      </c>
      <c r="N2192" s="195" t="s">
        <v>117</v>
      </c>
      <c r="O2192" s="199"/>
      <c r="P2192" s="188"/>
      <c r="Q2192" s="174">
        <f>IF(ISNUMBER(VLOOKUP(A2192,NotghiID!A:A,1,FALSE)),1,0)</f>
        <v>0</v>
      </c>
    </row>
    <row r="2193" spans="1:17" ht="14.25" hidden="1"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1025</v>
      </c>
      <c r="K2193" s="187" t="s">
        <v>116</v>
      </c>
      <c r="L2193" s="195"/>
      <c r="M2193" s="195"/>
      <c r="N2193" s="195"/>
      <c r="O2193" s="199"/>
      <c r="P2193" s="188"/>
      <c r="Q2193" s="174">
        <f>IF(ISNUMBER(VLOOKUP(A2193,NotghiID!A:A,1,FALSE)),1,0)</f>
        <v>0</v>
      </c>
    </row>
    <row r="2194" spans="1:17" ht="14.25" hidden="1"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1025</v>
      </c>
      <c r="K2194" s="187" t="s">
        <v>116</v>
      </c>
      <c r="L2194" s="195"/>
      <c r="M2194" s="195"/>
      <c r="N2194" s="195"/>
      <c r="O2194" s="199"/>
      <c r="P2194" s="188"/>
      <c r="Q2194" s="174">
        <f>IF(ISNUMBER(VLOOKUP(A2194,NotghiID!A:A,1,FALSE)),1,0)</f>
        <v>0</v>
      </c>
    </row>
    <row r="2195" spans="1:17" ht="14.25" hidden="1"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1025</v>
      </c>
      <c r="K2195" s="187" t="s">
        <v>116</v>
      </c>
      <c r="L2195" s="195"/>
      <c r="M2195" s="195"/>
      <c r="N2195" s="195"/>
      <c r="O2195" s="199"/>
      <c r="P2195" s="188"/>
      <c r="Q2195" s="174">
        <f>IF(ISNUMBER(VLOOKUP(A2195,NotghiID!A:A,1,FALSE)),1,0)</f>
        <v>0</v>
      </c>
    </row>
    <row r="2196" spans="1:17" ht="14.25" hidden="1"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1025</v>
      </c>
      <c r="K2196" s="187" t="s">
        <v>116</v>
      </c>
      <c r="L2196" s="195"/>
      <c r="M2196" s="195"/>
      <c r="N2196" s="195"/>
      <c r="O2196" s="199"/>
      <c r="P2196" s="188"/>
      <c r="Q2196" s="174">
        <f>IF(ISNUMBER(VLOOKUP(A2196,NotghiID!A:A,1,FALSE)),1,0)</f>
        <v>0</v>
      </c>
    </row>
    <row r="2197" spans="1:17" ht="14.25" hidden="1"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1025</v>
      </c>
      <c r="K2197" s="187" t="s">
        <v>116</v>
      </c>
      <c r="L2197" s="195"/>
      <c r="M2197" s="195"/>
      <c r="N2197" s="195"/>
      <c r="O2197" s="199"/>
      <c r="P2197" s="188"/>
      <c r="Q2197" s="174">
        <f>IF(ISNUMBER(VLOOKUP(A2197,NotghiID!A:A,1,FALSE)),1,0)</f>
        <v>0</v>
      </c>
    </row>
    <row r="2198" spans="1:17" ht="14.25" hidden="1"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1025</v>
      </c>
      <c r="K2198" s="187" t="s">
        <v>116</v>
      </c>
      <c r="L2198" s="195"/>
      <c r="M2198" s="195"/>
      <c r="N2198" s="195"/>
      <c r="O2198" s="199"/>
      <c r="P2198" s="188"/>
      <c r="Q2198" s="174">
        <f>IF(ISNUMBER(VLOOKUP(A2198,NotghiID!A:A,1,FALSE)),1,0)</f>
        <v>0</v>
      </c>
    </row>
    <row r="2199" spans="1:17" ht="14.25" hidden="1"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1025</v>
      </c>
      <c r="K2199" s="187" t="s">
        <v>116</v>
      </c>
      <c r="L2199" s="195"/>
      <c r="M2199" s="195"/>
      <c r="N2199" s="195"/>
      <c r="O2199" s="199"/>
      <c r="P2199" s="188"/>
      <c r="Q2199" s="174">
        <f>IF(ISNUMBER(VLOOKUP(A2199,NotghiID!A:A,1,FALSE)),1,0)</f>
        <v>0</v>
      </c>
    </row>
    <row r="2200" spans="1:17" ht="14.25" hidden="1"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1025</v>
      </c>
      <c r="K2200" s="187" t="s">
        <v>116</v>
      </c>
      <c r="L2200" s="195"/>
      <c r="M2200" s="195"/>
      <c r="N2200" s="195"/>
      <c r="O2200" s="199"/>
      <c r="P2200" s="188"/>
      <c r="Q2200" s="174">
        <f>IF(ISNUMBER(VLOOKUP(A2200,NotghiID!A:A,1,FALSE)),1,0)</f>
        <v>0</v>
      </c>
    </row>
    <row r="2201" spans="1:17" ht="14.25" hidden="1"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1025</v>
      </c>
      <c r="K2201" s="187" t="s">
        <v>116</v>
      </c>
      <c r="L2201" s="195"/>
      <c r="M2201" s="195"/>
      <c r="N2201" s="195"/>
      <c r="O2201" s="199"/>
      <c r="P2201" s="188"/>
      <c r="Q2201" s="174">
        <f>IF(ISNUMBER(VLOOKUP(A2201,NotghiID!A:A,1,FALSE)),1,0)</f>
        <v>0</v>
      </c>
    </row>
    <row r="2202" spans="1:17" ht="14.25" hidden="1"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1025</v>
      </c>
      <c r="K2202" s="187" t="s">
        <v>116</v>
      </c>
      <c r="L2202" s="195"/>
      <c r="M2202" s="195"/>
      <c r="N2202" s="195"/>
      <c r="O2202" s="199"/>
      <c r="P2202" s="188"/>
      <c r="Q2202" s="174">
        <f>IF(ISNUMBER(VLOOKUP(A2202,NotghiID!A:A,1,FALSE)),1,0)</f>
        <v>0</v>
      </c>
    </row>
    <row r="2203" spans="1:17" ht="14.25" hidden="1"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1025</v>
      </c>
      <c r="K2203" s="187" t="s">
        <v>116</v>
      </c>
      <c r="L2203" s="195"/>
      <c r="M2203" s="195"/>
      <c r="N2203" s="195"/>
      <c r="O2203" s="199"/>
      <c r="P2203" s="188"/>
      <c r="Q2203" s="174">
        <f>IF(ISNUMBER(VLOOKUP(A2203,NotghiID!A:A,1,FALSE)),1,0)</f>
        <v>0</v>
      </c>
    </row>
    <row r="2204" spans="1:17" ht="14.25" hidden="1"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1025</v>
      </c>
      <c r="K2204" s="187" t="s">
        <v>116</v>
      </c>
      <c r="L2204" s="195"/>
      <c r="M2204" s="195"/>
      <c r="N2204" s="195"/>
      <c r="O2204" s="199"/>
      <c r="P2204" s="188"/>
      <c r="Q2204" s="174">
        <f>IF(ISNUMBER(VLOOKUP(A2204,NotghiID!A:A,1,FALSE)),1,0)</f>
        <v>0</v>
      </c>
    </row>
    <row r="2205" spans="1:17" ht="14.25" hidden="1"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1025</v>
      </c>
      <c r="K2205" s="187" t="s">
        <v>116</v>
      </c>
      <c r="L2205" s="195"/>
      <c r="M2205" s="195"/>
      <c r="N2205" s="195"/>
      <c r="O2205" s="199"/>
      <c r="P2205" s="188"/>
      <c r="Q2205" s="174">
        <f>IF(ISNUMBER(VLOOKUP(A2205,NotghiID!A:A,1,FALSE)),1,0)</f>
        <v>0</v>
      </c>
    </row>
    <row r="2206" spans="1:17" ht="14.25" hidden="1"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1025</v>
      </c>
      <c r="K2206" s="187" t="s">
        <v>116</v>
      </c>
      <c r="L2206" s="195"/>
      <c r="M2206" s="195"/>
      <c r="N2206" s="195"/>
      <c r="O2206" s="199"/>
      <c r="P2206" s="188"/>
      <c r="Q2206" s="174">
        <f>IF(ISNUMBER(VLOOKUP(A2206,NotghiID!A:A,1,FALSE)),1,0)</f>
        <v>0</v>
      </c>
    </row>
    <row r="2207" spans="1:17" ht="14.25" hidden="1"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1025</v>
      </c>
      <c r="K2207" s="187" t="s">
        <v>116</v>
      </c>
      <c r="L2207" s="195"/>
      <c r="M2207" s="195"/>
      <c r="N2207" s="195"/>
      <c r="O2207" s="199"/>
      <c r="P2207" s="188"/>
      <c r="Q2207" s="174">
        <f>IF(ISNUMBER(VLOOKUP(A2207,NotghiID!A:A,1,FALSE)),1,0)</f>
        <v>0</v>
      </c>
    </row>
    <row r="2208" spans="1:17" ht="14.25" hidden="1"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1025</v>
      </c>
      <c r="K2208" s="187" t="s">
        <v>116</v>
      </c>
      <c r="L2208" s="195"/>
      <c r="M2208" s="195"/>
      <c r="N2208" s="195"/>
      <c r="O2208" s="199"/>
      <c r="P2208" s="188"/>
      <c r="Q2208" s="174">
        <f>IF(ISNUMBER(VLOOKUP(A2208,NotghiID!A:A,1,FALSE)),1,0)</f>
        <v>0</v>
      </c>
    </row>
    <row r="2209" spans="1:17" ht="14.25" hidden="1"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1025</v>
      </c>
      <c r="K2209" s="187" t="s">
        <v>116</v>
      </c>
      <c r="L2209" s="195"/>
      <c r="M2209" s="195"/>
      <c r="N2209" s="195"/>
      <c r="O2209" s="199"/>
      <c r="P2209" s="188"/>
      <c r="Q2209" s="174">
        <f>IF(ISNUMBER(VLOOKUP(A2209,NotghiID!A:A,1,FALSE)),1,0)</f>
        <v>0</v>
      </c>
    </row>
    <row r="2210" spans="1:17" ht="14.25" hidden="1"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1025</v>
      </c>
      <c r="K2210" s="187" t="s">
        <v>116</v>
      </c>
      <c r="L2210" s="195"/>
      <c r="M2210" s="195"/>
      <c r="N2210" s="195"/>
      <c r="O2210" s="199"/>
      <c r="P2210" s="188"/>
      <c r="Q2210" s="174">
        <f>IF(ISNUMBER(VLOOKUP(A2210,NotghiID!A:A,1,FALSE)),1,0)</f>
        <v>0</v>
      </c>
    </row>
    <row r="2211" spans="1:17" ht="14.25" hidden="1"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1025</v>
      </c>
      <c r="K2211" s="187" t="s">
        <v>116</v>
      </c>
      <c r="L2211" s="195"/>
      <c r="M2211" s="195"/>
      <c r="N2211" s="195"/>
      <c r="O2211" s="199"/>
      <c r="P2211" s="188"/>
      <c r="Q2211" s="174">
        <f>IF(ISNUMBER(VLOOKUP(A2211,NotghiID!A:A,1,FALSE)),1,0)</f>
        <v>0</v>
      </c>
    </row>
    <row r="2212" spans="1:17" ht="14.25" hidden="1"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1025</v>
      </c>
      <c r="K2212" s="187" t="s">
        <v>116</v>
      </c>
      <c r="L2212" s="195"/>
      <c r="M2212" s="195"/>
      <c r="N2212" s="195"/>
      <c r="O2212" s="199"/>
      <c r="P2212" s="188"/>
      <c r="Q2212" s="174">
        <f>IF(ISNUMBER(VLOOKUP(A2212,NotghiID!A:A,1,FALSE)),1,0)</f>
        <v>0</v>
      </c>
    </row>
    <row r="2213" spans="1:17" ht="14.25" hidden="1"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1025</v>
      </c>
      <c r="K2213" s="187" t="s">
        <v>116</v>
      </c>
      <c r="L2213" s="195"/>
      <c r="M2213" s="195"/>
      <c r="N2213" s="195"/>
      <c r="O2213" s="199"/>
      <c r="P2213" s="188"/>
      <c r="Q2213" s="174">
        <f>IF(ISNUMBER(VLOOKUP(A2213,NotghiID!A:A,1,FALSE)),1,0)</f>
        <v>0</v>
      </c>
    </row>
    <row r="2214" spans="1:17" ht="14.25" hidden="1"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1025</v>
      </c>
      <c r="K2214" s="187" t="s">
        <v>116</v>
      </c>
      <c r="L2214" s="195"/>
      <c r="M2214" s="195"/>
      <c r="N2214" s="195"/>
      <c r="O2214" s="199"/>
      <c r="P2214" s="188"/>
      <c r="Q2214" s="174">
        <f>IF(ISNUMBER(VLOOKUP(A2214,NotghiID!A:A,1,FALSE)),1,0)</f>
        <v>0</v>
      </c>
    </row>
    <row r="2215" spans="1:17" ht="14.25" hidden="1"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1025</v>
      </c>
      <c r="K2215" s="187" t="s">
        <v>116</v>
      </c>
      <c r="L2215" s="195"/>
      <c r="M2215" s="195"/>
      <c r="N2215" s="195"/>
      <c r="O2215" s="199"/>
      <c r="P2215" s="188"/>
      <c r="Q2215" s="174">
        <f>IF(ISNUMBER(VLOOKUP(A2215,NotghiID!A:A,1,FALSE)),1,0)</f>
        <v>0</v>
      </c>
    </row>
    <row r="2216" spans="1:17" ht="14.25" hidden="1"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1025</v>
      </c>
      <c r="K2216" s="187" t="s">
        <v>116</v>
      </c>
      <c r="L2216" s="195"/>
      <c r="M2216" s="195"/>
      <c r="N2216" s="195"/>
      <c r="O2216" s="199"/>
      <c r="P2216" s="188"/>
      <c r="Q2216" s="174">
        <f>IF(ISNUMBER(VLOOKUP(A2216,NotghiID!A:A,1,FALSE)),1,0)</f>
        <v>0</v>
      </c>
    </row>
    <row r="2217" spans="1:17" ht="14.25" hidden="1"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1025</v>
      </c>
      <c r="K2217" s="187" t="s">
        <v>116</v>
      </c>
      <c r="L2217" s="195"/>
      <c r="M2217" s="195"/>
      <c r="N2217" s="195"/>
      <c r="O2217" s="199"/>
      <c r="P2217" s="188"/>
      <c r="Q2217" s="174">
        <f>IF(ISNUMBER(VLOOKUP(A2217,NotghiID!A:A,1,FALSE)),1,0)</f>
        <v>0</v>
      </c>
    </row>
    <row r="2218" spans="1:17" ht="14.25" hidden="1"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1025</v>
      </c>
      <c r="K2218" s="187" t="s">
        <v>116</v>
      </c>
      <c r="L2218" s="195"/>
      <c r="M2218" s="195"/>
      <c r="N2218" s="195"/>
      <c r="O2218" s="199"/>
      <c r="P2218" s="188"/>
      <c r="Q2218" s="174">
        <f>IF(ISNUMBER(VLOOKUP(A2218,NotghiID!A:A,1,FALSE)),1,0)</f>
        <v>0</v>
      </c>
    </row>
    <row r="2219" spans="1:17" ht="14.25" hidden="1"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1025</v>
      </c>
      <c r="K2219" s="187" t="s">
        <v>116</v>
      </c>
      <c r="L2219" s="195"/>
      <c r="M2219" s="195"/>
      <c r="N2219" s="195"/>
      <c r="O2219" s="199"/>
      <c r="P2219" s="188"/>
      <c r="Q2219" s="174">
        <f>IF(ISNUMBER(VLOOKUP(A2219,NotghiID!A:A,1,FALSE)),1,0)</f>
        <v>0</v>
      </c>
    </row>
    <row r="2220" spans="1:17" ht="14.25" hidden="1"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1025</v>
      </c>
      <c r="K2220" s="187" t="s">
        <v>116</v>
      </c>
      <c r="L2220" s="195"/>
      <c r="M2220" s="195"/>
      <c r="N2220" s="195"/>
      <c r="O2220" s="199"/>
      <c r="P2220" s="188"/>
      <c r="Q2220" s="174">
        <f>IF(ISNUMBER(VLOOKUP(A2220,NotghiID!A:A,1,FALSE)),1,0)</f>
        <v>0</v>
      </c>
    </row>
    <row r="2221" spans="1:17" ht="14.25" hidden="1"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1025</v>
      </c>
      <c r="K2221" s="187" t="s">
        <v>116</v>
      </c>
      <c r="L2221" s="195"/>
      <c r="M2221" s="195"/>
      <c r="N2221" s="195"/>
      <c r="O2221" s="199"/>
      <c r="P2221" s="188"/>
      <c r="Q2221" s="174">
        <f>IF(ISNUMBER(VLOOKUP(A2221,NotghiID!A:A,1,FALSE)),1,0)</f>
        <v>0</v>
      </c>
    </row>
    <row r="2222" spans="1:17" ht="14.25" hidden="1"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1025</v>
      </c>
      <c r="K2222" s="187" t="s">
        <v>116</v>
      </c>
      <c r="L2222" s="195"/>
      <c r="M2222" s="195"/>
      <c r="N2222" s="195"/>
      <c r="O2222" s="199"/>
      <c r="P2222" s="188"/>
      <c r="Q2222" s="174">
        <f>IF(ISNUMBER(VLOOKUP(A2222,NotghiID!A:A,1,FALSE)),1,0)</f>
        <v>0</v>
      </c>
    </row>
    <row r="2223" spans="1:17" ht="14.25" hidden="1"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1025</v>
      </c>
      <c r="K2223" s="187" t="s">
        <v>116</v>
      </c>
      <c r="L2223" s="195"/>
      <c r="M2223" s="195"/>
      <c r="N2223" s="195"/>
      <c r="O2223" s="199"/>
      <c r="P2223" s="188"/>
      <c r="Q2223" s="174">
        <f>IF(ISNUMBER(VLOOKUP(A2223,NotghiID!A:A,1,FALSE)),1,0)</f>
        <v>0</v>
      </c>
    </row>
    <row r="2224" spans="1:17" ht="14.25" hidden="1"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1025</v>
      </c>
      <c r="K2224" s="187" t="s">
        <v>116</v>
      </c>
      <c r="L2224" s="195"/>
      <c r="M2224" s="195"/>
      <c r="N2224" s="195"/>
      <c r="O2224" s="199"/>
      <c r="P2224" s="188"/>
      <c r="Q2224" s="174">
        <f>IF(ISNUMBER(VLOOKUP(A2224,NotghiID!A:A,1,FALSE)),1,0)</f>
        <v>0</v>
      </c>
    </row>
    <row r="2225" spans="1:17" ht="14.25" hidden="1"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1025</v>
      </c>
      <c r="K2225" s="187" t="s">
        <v>116</v>
      </c>
      <c r="L2225" s="195"/>
      <c r="M2225" s="195"/>
      <c r="N2225" s="195"/>
      <c r="O2225" s="199"/>
      <c r="P2225" s="188"/>
      <c r="Q2225" s="174">
        <f>IF(ISNUMBER(VLOOKUP(A2225,NotghiID!A:A,1,FALSE)),1,0)</f>
        <v>0</v>
      </c>
    </row>
    <row r="2226" spans="1:17" ht="14.25" hidden="1"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1025</v>
      </c>
      <c r="K2226" s="187" t="s">
        <v>116</v>
      </c>
      <c r="L2226" s="195"/>
      <c r="M2226" s="195"/>
      <c r="N2226" s="195"/>
      <c r="O2226" s="199"/>
      <c r="P2226" s="188"/>
      <c r="Q2226" s="174">
        <f>IF(ISNUMBER(VLOOKUP(A2226,NotghiID!A:A,1,FALSE)),1,0)</f>
        <v>0</v>
      </c>
    </row>
    <row r="2227" spans="1:17" ht="14.25" hidden="1"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1025</v>
      </c>
      <c r="K2227" s="187" t="s">
        <v>116</v>
      </c>
      <c r="L2227" s="195"/>
      <c r="M2227" s="195"/>
      <c r="N2227" s="195"/>
      <c r="O2227" s="199"/>
      <c r="P2227" s="188"/>
      <c r="Q2227" s="174">
        <f>IF(ISNUMBER(VLOOKUP(A2227,NotghiID!A:A,1,FALSE)),1,0)</f>
        <v>0</v>
      </c>
    </row>
    <row r="2228" spans="1:17" ht="14.25" hidden="1"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1025</v>
      </c>
      <c r="K2228" s="187" t="s">
        <v>116</v>
      </c>
      <c r="L2228" s="195"/>
      <c r="M2228" s="195"/>
      <c r="N2228" s="195"/>
      <c r="O2228" s="199"/>
      <c r="P2228" s="188"/>
      <c r="Q2228" s="174">
        <f>IF(ISNUMBER(VLOOKUP(A2228,NotghiID!A:A,1,FALSE)),1,0)</f>
        <v>0</v>
      </c>
    </row>
    <row r="2229" spans="1:17" ht="14.25" hidden="1"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1025</v>
      </c>
      <c r="K2229" s="187" t="s">
        <v>116</v>
      </c>
      <c r="L2229" s="195"/>
      <c r="M2229" s="195"/>
      <c r="N2229" s="195"/>
      <c r="O2229" s="199"/>
      <c r="P2229" s="188"/>
      <c r="Q2229" s="174">
        <f>IF(ISNUMBER(VLOOKUP(A2229,NotghiID!A:A,1,FALSE)),1,0)</f>
        <v>0</v>
      </c>
    </row>
    <row r="2230" spans="1:17" ht="14.25" hidden="1"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1025</v>
      </c>
      <c r="K2230" s="187" t="s">
        <v>116</v>
      </c>
      <c r="L2230" s="195"/>
      <c r="M2230" s="195"/>
      <c r="N2230" s="195"/>
      <c r="O2230" s="199"/>
      <c r="P2230" s="188"/>
      <c r="Q2230" s="174">
        <f>IF(ISNUMBER(VLOOKUP(A2230,NotghiID!A:A,1,FALSE)),1,0)</f>
        <v>0</v>
      </c>
    </row>
    <row r="2231" spans="1:17" ht="14.25" hidden="1"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1025</v>
      </c>
      <c r="K2231" s="187" t="s">
        <v>116</v>
      </c>
      <c r="L2231" s="195"/>
      <c r="M2231" s="195"/>
      <c r="N2231" s="195"/>
      <c r="O2231" s="199"/>
      <c r="P2231" s="188"/>
      <c r="Q2231" s="174">
        <f>IF(ISNUMBER(VLOOKUP(A2231,NotghiID!A:A,1,FALSE)),1,0)</f>
        <v>0</v>
      </c>
    </row>
    <row r="2232" spans="1:17" ht="14.25" hidden="1"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1025</v>
      </c>
      <c r="K2232" s="187" t="s">
        <v>116</v>
      </c>
      <c r="L2232" s="195"/>
      <c r="M2232" s="195"/>
      <c r="N2232" s="195"/>
      <c r="O2232" s="199"/>
      <c r="P2232" s="188"/>
      <c r="Q2232" s="174">
        <f>IF(ISNUMBER(VLOOKUP(A2232,NotghiID!A:A,1,FALSE)),1,0)</f>
        <v>0</v>
      </c>
    </row>
    <row r="2233" spans="1:17" ht="14.25" hidden="1"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1025</v>
      </c>
      <c r="K2233" s="187" t="s">
        <v>116</v>
      </c>
      <c r="L2233" s="195"/>
      <c r="M2233" s="195"/>
      <c r="N2233" s="195"/>
      <c r="O2233" s="199"/>
      <c r="P2233" s="188"/>
      <c r="Q2233" s="174">
        <f>IF(ISNUMBER(VLOOKUP(A2233,NotghiID!A:A,1,FALSE)),1,0)</f>
        <v>0</v>
      </c>
    </row>
    <row r="2234" spans="1:17" ht="14.25" hidden="1"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1025</v>
      </c>
      <c r="K2234" s="187" t="s">
        <v>116</v>
      </c>
      <c r="L2234" s="195"/>
      <c r="M2234" s="195"/>
      <c r="N2234" s="195"/>
      <c r="O2234" s="199"/>
      <c r="P2234" s="188" t="s">
        <v>1124</v>
      </c>
      <c r="Q2234" s="174">
        <f>IF(ISNUMBER(VLOOKUP(A2234,NotghiID!A:A,1,FALSE)),1,0)</f>
        <v>0</v>
      </c>
    </row>
    <row r="2235" spans="1:17" ht="14.25" hidden="1" x14ac:dyDescent="0.2">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1062</v>
      </c>
      <c r="K2235" s="187" t="s">
        <v>116</v>
      </c>
      <c r="L2235" s="195"/>
      <c r="M2235" s="195"/>
      <c r="N2235" s="195"/>
      <c r="O2235" s="199"/>
      <c r="P2235" s="188" t="s">
        <v>1124</v>
      </c>
      <c r="Q2235" s="174">
        <f>IF(ISNUMBER(VLOOKUP(A2235,NotghiID!A:A,1,FALSE)),1,0)</f>
        <v>0</v>
      </c>
    </row>
    <row r="2236" spans="1:17" ht="14.25" hidden="1" x14ac:dyDescent="0.2">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1062</v>
      </c>
      <c r="K2236" s="187" t="s">
        <v>116</v>
      </c>
      <c r="L2236" s="195"/>
      <c r="M2236" s="195"/>
      <c r="N2236" s="195"/>
      <c r="O2236" s="199"/>
      <c r="P2236" s="188" t="s">
        <v>1124</v>
      </c>
      <c r="Q2236" s="174">
        <f>IF(ISNUMBER(VLOOKUP(A2236,NotghiID!A:A,1,FALSE)),1,0)</f>
        <v>0</v>
      </c>
    </row>
    <row r="2237" spans="1:17" ht="14.25" hidden="1" x14ac:dyDescent="0.2">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1062</v>
      </c>
      <c r="K2237" s="187" t="s">
        <v>116</v>
      </c>
      <c r="L2237" s="195"/>
      <c r="M2237" s="195"/>
      <c r="N2237" s="195"/>
      <c r="O2237" s="199"/>
      <c r="P2237" s="188" t="s">
        <v>1124</v>
      </c>
      <c r="Q2237" s="174">
        <f>IF(ISNUMBER(VLOOKUP(A2237,NotghiID!A:A,1,FALSE)),1,0)</f>
        <v>0</v>
      </c>
    </row>
    <row r="2238" spans="1:17" ht="14.25" hidden="1" x14ac:dyDescent="0.2">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1062</v>
      </c>
      <c r="K2238" s="187" t="s">
        <v>116</v>
      </c>
      <c r="L2238" s="195"/>
      <c r="M2238" s="195"/>
      <c r="N2238" s="195"/>
      <c r="O2238" s="199"/>
      <c r="P2238" s="188" t="s">
        <v>1124</v>
      </c>
      <c r="Q2238" s="174">
        <f>IF(ISNUMBER(VLOOKUP(A2238,NotghiID!A:A,1,FALSE)),1,0)</f>
        <v>0</v>
      </c>
    </row>
    <row r="2239" spans="1:17" ht="14.25" hidden="1" x14ac:dyDescent="0.2">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1062</v>
      </c>
      <c r="K2239" s="187" t="s">
        <v>116</v>
      </c>
      <c r="L2239" s="195"/>
      <c r="M2239" s="195"/>
      <c r="N2239" s="195"/>
      <c r="O2239" s="199"/>
      <c r="P2239" s="188" t="s">
        <v>1124</v>
      </c>
      <c r="Q2239" s="174">
        <f>IF(ISNUMBER(VLOOKUP(A2239,NotghiID!A:A,1,FALSE)),1,0)</f>
        <v>0</v>
      </c>
    </row>
    <row r="2240" spans="1:17" ht="14.25" hidden="1" x14ac:dyDescent="0.2">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1062</v>
      </c>
      <c r="K2240" s="187" t="s">
        <v>116</v>
      </c>
      <c r="L2240" s="195"/>
      <c r="M2240" s="195"/>
      <c r="N2240" s="195"/>
      <c r="O2240" s="199"/>
      <c r="P2240" s="188" t="s">
        <v>1124</v>
      </c>
      <c r="Q2240" s="174">
        <f>IF(ISNUMBER(VLOOKUP(A2240,NotghiID!A:A,1,FALSE)),1,0)</f>
        <v>0</v>
      </c>
    </row>
    <row r="2241" spans="1:17" ht="14.25" hidden="1" x14ac:dyDescent="0.2">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1062</v>
      </c>
      <c r="K2241" s="187" t="s">
        <v>116</v>
      </c>
      <c r="L2241" s="195"/>
      <c r="M2241" s="195"/>
      <c r="N2241" s="195"/>
      <c r="O2241" s="199"/>
      <c r="P2241" s="188" t="s">
        <v>1124</v>
      </c>
      <c r="Q2241" s="174">
        <f>IF(ISNUMBER(VLOOKUP(A2241,NotghiID!A:A,1,FALSE)),1,0)</f>
        <v>0</v>
      </c>
    </row>
    <row r="2242" spans="1:17" ht="14.25" hidden="1" x14ac:dyDescent="0.2">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1062</v>
      </c>
      <c r="K2242" s="187" t="s">
        <v>116</v>
      </c>
      <c r="L2242" s="195"/>
      <c r="M2242" s="195"/>
      <c r="N2242" s="195"/>
      <c r="O2242" s="199"/>
      <c r="P2242" s="188" t="s">
        <v>1124</v>
      </c>
      <c r="Q2242" s="174">
        <f>IF(ISNUMBER(VLOOKUP(A2242,NotghiID!A:A,1,FALSE)),1,0)</f>
        <v>0</v>
      </c>
    </row>
    <row r="2243" spans="1:17" ht="14.25" hidden="1" x14ac:dyDescent="0.2">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1062</v>
      </c>
      <c r="K2243" s="187" t="s">
        <v>116</v>
      </c>
      <c r="L2243" s="195"/>
      <c r="M2243" s="195"/>
      <c r="N2243" s="195"/>
      <c r="O2243" s="199"/>
      <c r="P2243" s="188" t="s">
        <v>1124</v>
      </c>
      <c r="Q2243" s="174">
        <f>IF(ISNUMBER(VLOOKUP(A2243,NotghiID!A:A,1,FALSE)),1,0)</f>
        <v>0</v>
      </c>
    </row>
    <row r="2244" spans="1:17" ht="14.25" hidden="1" x14ac:dyDescent="0.2">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1062</v>
      </c>
      <c r="K2244" s="187" t="s">
        <v>116</v>
      </c>
      <c r="L2244" s="195"/>
      <c r="M2244" s="195"/>
      <c r="N2244" s="195"/>
      <c r="O2244" s="199"/>
      <c r="P2244" s="188" t="s">
        <v>1124</v>
      </c>
      <c r="Q2244" s="174">
        <f>IF(ISNUMBER(VLOOKUP(A2244,NotghiID!A:A,1,FALSE)),1,0)</f>
        <v>0</v>
      </c>
    </row>
    <row r="2245" spans="1:17" ht="14.25" hidden="1" x14ac:dyDescent="0.2">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1062</v>
      </c>
      <c r="K2245" s="187" t="s">
        <v>116</v>
      </c>
      <c r="L2245" s="195"/>
      <c r="M2245" s="195"/>
      <c r="N2245" s="195"/>
      <c r="O2245" s="199"/>
      <c r="P2245" s="188" t="s">
        <v>1124</v>
      </c>
      <c r="Q2245" s="174">
        <f>IF(ISNUMBER(VLOOKUP(A2245,NotghiID!A:A,1,FALSE)),1,0)</f>
        <v>0</v>
      </c>
    </row>
    <row r="2246" spans="1:17" ht="14.25" hidden="1" x14ac:dyDescent="0.2">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1062</v>
      </c>
      <c r="K2246" s="187" t="s">
        <v>116</v>
      </c>
      <c r="L2246" s="195"/>
      <c r="M2246" s="195"/>
      <c r="N2246" s="195"/>
      <c r="O2246" s="199"/>
      <c r="P2246" s="188" t="s">
        <v>1124</v>
      </c>
      <c r="Q2246" s="174">
        <f>IF(ISNUMBER(VLOOKUP(A2246,NotghiID!A:A,1,FALSE)),1,0)</f>
        <v>0</v>
      </c>
    </row>
    <row r="2247" spans="1:17" ht="14.25" hidden="1" x14ac:dyDescent="0.2">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1062</v>
      </c>
      <c r="K2247" s="187" t="s">
        <v>116</v>
      </c>
      <c r="L2247" s="195"/>
      <c r="M2247" s="195"/>
      <c r="N2247" s="195"/>
      <c r="O2247" s="199"/>
      <c r="P2247" s="188" t="s">
        <v>1124</v>
      </c>
      <c r="Q2247" s="174">
        <f>IF(ISNUMBER(VLOOKUP(A2247,NotghiID!A:A,1,FALSE)),1,0)</f>
        <v>0</v>
      </c>
    </row>
    <row r="2248" spans="1:17" ht="14.25" hidden="1" x14ac:dyDescent="0.2">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1062</v>
      </c>
      <c r="K2248" s="187" t="s">
        <v>116</v>
      </c>
      <c r="L2248" s="195"/>
      <c r="M2248" s="195"/>
      <c r="N2248" s="195"/>
      <c r="O2248" s="199"/>
      <c r="P2248" s="188" t="s">
        <v>1124</v>
      </c>
      <c r="Q2248" s="174">
        <f>IF(ISNUMBER(VLOOKUP(A2248,NotghiID!A:A,1,FALSE)),1,0)</f>
        <v>0</v>
      </c>
    </row>
    <row r="2249" spans="1:17" ht="14.25" hidden="1" x14ac:dyDescent="0.2">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1062</v>
      </c>
      <c r="K2249" s="187" t="s">
        <v>116</v>
      </c>
      <c r="L2249" s="195"/>
      <c r="M2249" s="195"/>
      <c r="N2249" s="195"/>
      <c r="O2249" s="199"/>
      <c r="P2249" s="188" t="s">
        <v>1124</v>
      </c>
      <c r="Q2249" s="174">
        <f>IF(ISNUMBER(VLOOKUP(A2249,NotghiID!A:A,1,FALSE)),1,0)</f>
        <v>0</v>
      </c>
    </row>
    <row r="2250" spans="1:17" ht="14.25" hidden="1" x14ac:dyDescent="0.2">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1062</v>
      </c>
      <c r="K2250" s="187" t="s">
        <v>116</v>
      </c>
      <c r="L2250" s="195"/>
      <c r="M2250" s="195"/>
      <c r="N2250" s="195"/>
      <c r="O2250" s="199"/>
      <c r="P2250" s="188" t="s">
        <v>1124</v>
      </c>
      <c r="Q2250" s="174">
        <f>IF(ISNUMBER(VLOOKUP(A2250,NotghiID!A:A,1,FALSE)),1,0)</f>
        <v>0</v>
      </c>
    </row>
    <row r="2251" spans="1:17" ht="14.25" hidden="1" x14ac:dyDescent="0.2">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1062</v>
      </c>
      <c r="K2251" s="187" t="s">
        <v>116</v>
      </c>
      <c r="L2251" s="195"/>
      <c r="M2251" s="195"/>
      <c r="N2251" s="195"/>
      <c r="O2251" s="199"/>
      <c r="P2251" s="188" t="s">
        <v>1124</v>
      </c>
      <c r="Q2251" s="174">
        <f>IF(ISNUMBER(VLOOKUP(A2251,NotghiID!A:A,1,FALSE)),1,0)</f>
        <v>0</v>
      </c>
    </row>
    <row r="2252" spans="1:17" ht="14.25" hidden="1" x14ac:dyDescent="0.2">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1062</v>
      </c>
      <c r="K2252" s="187" t="s">
        <v>116</v>
      </c>
      <c r="L2252" s="195"/>
      <c r="M2252" s="195"/>
      <c r="N2252" s="195"/>
      <c r="O2252" s="199"/>
      <c r="P2252" s="188" t="s">
        <v>1124</v>
      </c>
      <c r="Q2252" s="174">
        <f>IF(ISNUMBER(VLOOKUP(A2252,NotghiID!A:A,1,FALSE)),1,0)</f>
        <v>0</v>
      </c>
    </row>
    <row r="2253" spans="1:17" ht="14.25" hidden="1" x14ac:dyDescent="0.2">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1062</v>
      </c>
      <c r="K2253" s="187" t="s">
        <v>116</v>
      </c>
      <c r="L2253" s="195"/>
      <c r="M2253" s="195"/>
      <c r="N2253" s="195"/>
      <c r="O2253" s="199"/>
      <c r="P2253" s="188" t="s">
        <v>1124</v>
      </c>
      <c r="Q2253" s="174">
        <f>IF(ISNUMBER(VLOOKUP(A2253,NotghiID!A:A,1,FALSE)),1,0)</f>
        <v>0</v>
      </c>
    </row>
    <row r="2254" spans="1:17" ht="14.25" hidden="1" x14ac:dyDescent="0.2">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1062</v>
      </c>
      <c r="K2254" s="187" t="s">
        <v>116</v>
      </c>
      <c r="L2254" s="195"/>
      <c r="M2254" s="195"/>
      <c r="N2254" s="195"/>
      <c r="O2254" s="199"/>
      <c r="P2254" s="188" t="s">
        <v>1124</v>
      </c>
      <c r="Q2254" s="174">
        <f>IF(ISNUMBER(VLOOKUP(A2254,NotghiID!A:A,1,FALSE)),1,0)</f>
        <v>0</v>
      </c>
    </row>
    <row r="2255" spans="1:17" ht="14.25" hidden="1" x14ac:dyDescent="0.2">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1062</v>
      </c>
      <c r="K2255" s="187" t="s">
        <v>116</v>
      </c>
      <c r="L2255" s="195"/>
      <c r="M2255" s="195"/>
      <c r="N2255" s="195"/>
      <c r="O2255" s="199"/>
      <c r="P2255" s="188" t="s">
        <v>1124</v>
      </c>
      <c r="Q2255" s="174">
        <f>IF(ISNUMBER(VLOOKUP(A2255,NotghiID!A:A,1,FALSE)),1,0)</f>
        <v>0</v>
      </c>
    </row>
    <row r="2256" spans="1:17" ht="14.25" hidden="1" x14ac:dyDescent="0.2">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1062</v>
      </c>
      <c r="K2256" s="187" t="s">
        <v>116</v>
      </c>
      <c r="L2256" s="195"/>
      <c r="M2256" s="195"/>
      <c r="N2256" s="195"/>
      <c r="O2256" s="199"/>
      <c r="P2256" s="188" t="s">
        <v>1124</v>
      </c>
      <c r="Q2256" s="174">
        <f>IF(ISNUMBER(VLOOKUP(A2256,NotghiID!A:A,1,FALSE)),1,0)</f>
        <v>0</v>
      </c>
    </row>
    <row r="2257" spans="1:17" ht="14.25" hidden="1" x14ac:dyDescent="0.2">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1062</v>
      </c>
      <c r="K2257" s="187" t="s">
        <v>116</v>
      </c>
      <c r="L2257" s="195"/>
      <c r="M2257" s="195"/>
      <c r="N2257" s="195"/>
      <c r="O2257" s="199"/>
      <c r="P2257" s="188" t="s">
        <v>1124</v>
      </c>
      <c r="Q2257" s="174">
        <f>IF(ISNUMBER(VLOOKUP(A2257,NotghiID!A:A,1,FALSE)),1,0)</f>
        <v>0</v>
      </c>
    </row>
    <row r="2258" spans="1:17" ht="14.25" hidden="1" x14ac:dyDescent="0.2">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1062</v>
      </c>
      <c r="K2258" s="187" t="s">
        <v>116</v>
      </c>
      <c r="L2258" s="195"/>
      <c r="M2258" s="195"/>
      <c r="N2258" s="195"/>
      <c r="O2258" s="199"/>
      <c r="P2258" s="188" t="s">
        <v>1124</v>
      </c>
      <c r="Q2258" s="174">
        <f>IF(ISNUMBER(VLOOKUP(A2258,NotghiID!A:A,1,FALSE)),1,0)</f>
        <v>0</v>
      </c>
    </row>
    <row r="2259" spans="1:17" ht="14.25" hidden="1" x14ac:dyDescent="0.2">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1062</v>
      </c>
      <c r="K2259" s="187" t="s">
        <v>116</v>
      </c>
      <c r="L2259" s="195"/>
      <c r="M2259" s="195"/>
      <c r="N2259" s="195"/>
      <c r="O2259" s="199"/>
      <c r="P2259" s="188" t="s">
        <v>1124</v>
      </c>
      <c r="Q2259" s="174">
        <f>IF(ISNUMBER(VLOOKUP(A2259,NotghiID!A:A,1,FALSE)),1,0)</f>
        <v>0</v>
      </c>
    </row>
    <row r="2260" spans="1:17" ht="14.25" hidden="1" x14ac:dyDescent="0.2">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1062</v>
      </c>
      <c r="K2260" s="187" t="s">
        <v>116</v>
      </c>
      <c r="L2260" s="195"/>
      <c r="M2260" s="195"/>
      <c r="N2260" s="195"/>
      <c r="O2260" s="199"/>
      <c r="P2260" s="188" t="s">
        <v>1124</v>
      </c>
      <c r="Q2260" s="174">
        <f>IF(ISNUMBER(VLOOKUP(A2260,NotghiID!A:A,1,FALSE)),1,0)</f>
        <v>0</v>
      </c>
    </row>
    <row r="2261" spans="1:17" ht="14.25" hidden="1" x14ac:dyDescent="0.2">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1062</v>
      </c>
      <c r="K2261" s="187" t="s">
        <v>116</v>
      </c>
      <c r="L2261" s="195"/>
      <c r="M2261" s="195"/>
      <c r="N2261" s="195"/>
      <c r="O2261" s="199"/>
      <c r="P2261" s="188" t="s">
        <v>1124</v>
      </c>
      <c r="Q2261" s="174">
        <f>IF(ISNUMBER(VLOOKUP(A2261,NotghiID!A:A,1,FALSE)),1,0)</f>
        <v>0</v>
      </c>
    </row>
    <row r="2262" spans="1:17" ht="14.25" hidden="1" x14ac:dyDescent="0.2">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1062</v>
      </c>
      <c r="K2262" s="187" t="s">
        <v>116</v>
      </c>
      <c r="L2262" s="195"/>
      <c r="M2262" s="195"/>
      <c r="N2262" s="195"/>
      <c r="O2262" s="199"/>
      <c r="P2262" s="188" t="s">
        <v>1124</v>
      </c>
      <c r="Q2262" s="174">
        <f>IF(ISNUMBER(VLOOKUP(A2262,NotghiID!A:A,1,FALSE)),1,0)</f>
        <v>0</v>
      </c>
    </row>
    <row r="2263" spans="1:17" ht="14.25" hidden="1" x14ac:dyDescent="0.2">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1062</v>
      </c>
      <c r="K2263" s="187" t="s">
        <v>116</v>
      </c>
      <c r="L2263" s="195"/>
      <c r="M2263" s="195"/>
      <c r="N2263" s="195"/>
      <c r="O2263" s="199"/>
      <c r="P2263" s="188" t="s">
        <v>1124</v>
      </c>
      <c r="Q2263" s="174">
        <f>IF(ISNUMBER(VLOOKUP(A2263,NotghiID!A:A,1,FALSE)),1,0)</f>
        <v>0</v>
      </c>
    </row>
    <row r="2264" spans="1:17" ht="14.25" hidden="1" x14ac:dyDescent="0.2">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1062</v>
      </c>
      <c r="K2264" s="187" t="s">
        <v>116</v>
      </c>
      <c r="L2264" s="195"/>
      <c r="M2264" s="195"/>
      <c r="N2264" s="195"/>
      <c r="O2264" s="199"/>
      <c r="P2264" s="188" t="s">
        <v>1124</v>
      </c>
      <c r="Q2264" s="174">
        <f>IF(ISNUMBER(VLOOKUP(A2264,NotghiID!A:A,1,FALSE)),1,0)</f>
        <v>0</v>
      </c>
    </row>
    <row r="2265" spans="1:17" ht="14.25" hidden="1" x14ac:dyDescent="0.2">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1062</v>
      </c>
      <c r="K2265" s="187" t="s">
        <v>116</v>
      </c>
      <c r="L2265" s="195"/>
      <c r="M2265" s="195"/>
      <c r="N2265" s="195"/>
      <c r="O2265" s="199"/>
      <c r="P2265" s="188" t="s">
        <v>1124</v>
      </c>
      <c r="Q2265" s="174">
        <f>IF(ISNUMBER(VLOOKUP(A2265,NotghiID!A:A,1,FALSE)),1,0)</f>
        <v>0</v>
      </c>
    </row>
    <row r="2266" spans="1:17" ht="14.25" hidden="1" x14ac:dyDescent="0.2">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1062</v>
      </c>
      <c r="K2266" s="187" t="s">
        <v>116</v>
      </c>
      <c r="L2266" s="195"/>
      <c r="M2266" s="195"/>
      <c r="N2266" s="195"/>
      <c r="O2266" s="199"/>
      <c r="P2266" s="188" t="s">
        <v>1124</v>
      </c>
      <c r="Q2266" s="174">
        <f>IF(ISNUMBER(VLOOKUP(A2266,NotghiID!A:A,1,FALSE)),1,0)</f>
        <v>0</v>
      </c>
    </row>
    <row r="2267" spans="1:17" ht="14.25" hidden="1" x14ac:dyDescent="0.2">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1062</v>
      </c>
      <c r="K2267" s="187" t="s">
        <v>116</v>
      </c>
      <c r="L2267" s="195"/>
      <c r="M2267" s="195"/>
      <c r="N2267" s="195"/>
      <c r="O2267" s="199"/>
      <c r="P2267" s="188" t="s">
        <v>1124</v>
      </c>
      <c r="Q2267" s="174">
        <f>IF(ISNUMBER(VLOOKUP(A2267,NotghiID!A:A,1,FALSE)),1,0)</f>
        <v>0</v>
      </c>
    </row>
    <row r="2268" spans="1:17" ht="14.25" hidden="1" x14ac:dyDescent="0.2">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1062</v>
      </c>
      <c r="K2268" s="187" t="s">
        <v>116</v>
      </c>
      <c r="L2268" s="195"/>
      <c r="M2268" s="195"/>
      <c r="N2268" s="195"/>
      <c r="O2268" s="199"/>
      <c r="P2268" s="188" t="s">
        <v>1124</v>
      </c>
      <c r="Q2268" s="174">
        <f>IF(ISNUMBER(VLOOKUP(A2268,NotghiID!A:A,1,FALSE)),1,0)</f>
        <v>0</v>
      </c>
    </row>
    <row r="2269" spans="1:17" ht="14.25" hidden="1" x14ac:dyDescent="0.2">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1062</v>
      </c>
      <c r="K2269" s="187" t="s">
        <v>116</v>
      </c>
      <c r="L2269" s="195"/>
      <c r="M2269" s="195"/>
      <c r="N2269" s="195"/>
      <c r="O2269" s="199"/>
      <c r="P2269" s="188" t="s">
        <v>1124</v>
      </c>
      <c r="Q2269" s="174">
        <f>IF(ISNUMBER(VLOOKUP(A2269,NotghiID!A:A,1,FALSE)),1,0)</f>
        <v>0</v>
      </c>
    </row>
    <row r="2270" spans="1:17" ht="14.25" hidden="1" x14ac:dyDescent="0.2">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1062</v>
      </c>
      <c r="K2270" s="187" t="s">
        <v>116</v>
      </c>
      <c r="L2270" s="195"/>
      <c r="M2270" s="195"/>
      <c r="N2270" s="195"/>
      <c r="O2270" s="199"/>
      <c r="P2270" s="188" t="s">
        <v>1124</v>
      </c>
      <c r="Q2270" s="174">
        <f>IF(ISNUMBER(VLOOKUP(A2270,NotghiID!A:A,1,FALSE)),1,0)</f>
        <v>0</v>
      </c>
    </row>
    <row r="2271" spans="1:17" ht="14.25" hidden="1" x14ac:dyDescent="0.2">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1062</v>
      </c>
      <c r="K2271" s="187" t="s">
        <v>116</v>
      </c>
      <c r="L2271" s="195"/>
      <c r="M2271" s="195"/>
      <c r="N2271" s="195"/>
      <c r="O2271" s="199"/>
      <c r="P2271" s="188" t="s">
        <v>1124</v>
      </c>
      <c r="Q2271" s="174">
        <f>IF(ISNUMBER(VLOOKUP(A2271,NotghiID!A:A,1,FALSE)),1,0)</f>
        <v>0</v>
      </c>
    </row>
    <row r="2272" spans="1:17" ht="14.25" hidden="1" x14ac:dyDescent="0.2">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1062</v>
      </c>
      <c r="K2272" s="187" t="s">
        <v>116</v>
      </c>
      <c r="L2272" s="195"/>
      <c r="M2272" s="195"/>
      <c r="N2272" s="195"/>
      <c r="O2272" s="199"/>
      <c r="P2272" s="188"/>
      <c r="Q2272" s="174">
        <f>IF(ISNUMBER(VLOOKUP(A2272,NotghiID!A:A,1,FALSE)),1,0)</f>
        <v>0</v>
      </c>
    </row>
    <row r="2273" spans="1:17" ht="14.25" hidden="1" x14ac:dyDescent="0.2">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1062</v>
      </c>
      <c r="K2273" s="187" t="s">
        <v>116</v>
      </c>
      <c r="L2273" s="195"/>
      <c r="M2273" s="195"/>
      <c r="N2273" s="195"/>
      <c r="O2273" s="199"/>
      <c r="P2273" s="188"/>
      <c r="Q2273" s="174">
        <f>IF(ISNUMBER(VLOOKUP(A2273,NotghiID!A:A,1,FALSE)),1,0)</f>
        <v>0</v>
      </c>
    </row>
    <row r="2274" spans="1:17" ht="14.25" hidden="1" x14ac:dyDescent="0.2">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1062</v>
      </c>
      <c r="K2274" s="187" t="s">
        <v>116</v>
      </c>
      <c r="L2274" s="195"/>
      <c r="M2274" s="195"/>
      <c r="N2274" s="195"/>
      <c r="O2274" s="199"/>
      <c r="P2274" s="188"/>
      <c r="Q2274" s="174">
        <f>IF(ISNUMBER(VLOOKUP(A2274,NotghiID!A:A,1,FALSE)),1,0)</f>
        <v>0</v>
      </c>
    </row>
    <row r="2275" spans="1:17" ht="14.25" hidden="1" x14ac:dyDescent="0.2">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1062</v>
      </c>
      <c r="K2275" s="187" t="s">
        <v>116</v>
      </c>
      <c r="L2275" s="195"/>
      <c r="M2275" s="195"/>
      <c r="N2275" s="195"/>
      <c r="O2275" s="199"/>
      <c r="P2275" s="188"/>
      <c r="Q2275" s="174">
        <f>IF(ISNUMBER(VLOOKUP(A2275,NotghiID!A:A,1,FALSE)),1,0)</f>
        <v>0</v>
      </c>
    </row>
    <row r="2276" spans="1:17" ht="14.25" hidden="1" x14ac:dyDescent="0.2">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1062</v>
      </c>
      <c r="K2276" s="187" t="s">
        <v>116</v>
      </c>
      <c r="L2276" s="195"/>
      <c r="M2276" s="195"/>
      <c r="N2276" s="195"/>
      <c r="O2276" s="199"/>
      <c r="P2276" s="188"/>
      <c r="Q2276" s="174">
        <f>IF(ISNUMBER(VLOOKUP(A2276,NotghiID!A:A,1,FALSE)),1,0)</f>
        <v>0</v>
      </c>
    </row>
    <row r="2277" spans="1:17" ht="14.25" hidden="1" x14ac:dyDescent="0.2">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1062</v>
      </c>
      <c r="K2277" s="187" t="s">
        <v>116</v>
      </c>
      <c r="L2277" s="195"/>
      <c r="M2277" s="195"/>
      <c r="N2277" s="195"/>
      <c r="O2277" s="199"/>
      <c r="P2277" s="188"/>
      <c r="Q2277" s="174">
        <f>IF(ISNUMBER(VLOOKUP(A2277,NotghiID!A:A,1,FALSE)),1,0)</f>
        <v>0</v>
      </c>
    </row>
    <row r="2278" spans="1:17" ht="14.25" hidden="1"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1025</v>
      </c>
      <c r="K2278" s="187" t="s">
        <v>116</v>
      </c>
      <c r="L2278" s="195">
        <v>37.282737731933594</v>
      </c>
      <c r="M2278" s="195" t="s">
        <v>1025</v>
      </c>
      <c r="N2278" s="195" t="s">
        <v>1033</v>
      </c>
      <c r="O2278" s="199"/>
      <c r="P2278" s="188"/>
      <c r="Q2278" s="174">
        <f>IF(ISNUMBER(VLOOKUP(A2278,NotghiID!A:A,1,FALSE)),1,0)</f>
        <v>0</v>
      </c>
    </row>
    <row r="2279" spans="1:17" ht="14.25" hidden="1"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1025</v>
      </c>
      <c r="K2279" s="187" t="s">
        <v>116</v>
      </c>
      <c r="L2279" s="195">
        <v>27.198741912841797</v>
      </c>
      <c r="M2279" s="195" t="s">
        <v>1025</v>
      </c>
      <c r="N2279" s="195" t="s">
        <v>1033</v>
      </c>
      <c r="O2279" s="199"/>
      <c r="P2279" s="188"/>
      <c r="Q2279" s="174">
        <f>IF(ISNUMBER(VLOOKUP(A2279,NotghiID!A:A,1,FALSE)),1,0)</f>
        <v>0</v>
      </c>
    </row>
    <row r="2280" spans="1:17" ht="14.25" hidden="1"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1025</v>
      </c>
      <c r="K2280" s="187" t="s">
        <v>116</v>
      </c>
      <c r="L2280" s="195">
        <v>16.124700546264648</v>
      </c>
      <c r="M2280" s="195" t="s">
        <v>1025</v>
      </c>
      <c r="N2280" s="195" t="s">
        <v>1033</v>
      </c>
      <c r="O2280" s="199"/>
      <c r="P2280" s="188"/>
      <c r="Q2280" s="174">
        <f>IF(ISNUMBER(VLOOKUP(A2280,NotghiID!A:A,1,FALSE)),1,0)</f>
        <v>0</v>
      </c>
    </row>
    <row r="2281" spans="1:17" ht="14.25" hidden="1"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1025</v>
      </c>
      <c r="K2281" s="187" t="s">
        <v>116</v>
      </c>
      <c r="L2281" s="195">
        <v>19.133272171020508</v>
      </c>
      <c r="M2281" s="195" t="s">
        <v>1025</v>
      </c>
      <c r="N2281" s="195" t="s">
        <v>1033</v>
      </c>
      <c r="O2281" s="199"/>
      <c r="P2281" s="188"/>
      <c r="Q2281" s="174">
        <f>IF(ISNUMBER(VLOOKUP(A2281,NotghiID!A:A,1,FALSE)),1,0)</f>
        <v>0</v>
      </c>
    </row>
    <row r="2282" spans="1:17" ht="14.25" hidden="1"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1025</v>
      </c>
      <c r="K2282" s="187" t="s">
        <v>116</v>
      </c>
      <c r="L2282" s="195"/>
      <c r="M2282" s="195"/>
      <c r="N2282" s="195"/>
      <c r="O2282" s="199"/>
      <c r="P2282" s="188"/>
      <c r="Q2282" s="174">
        <f>IF(ISNUMBER(VLOOKUP(A2282,NotghiID!A:A,1,FALSE)),1,0)</f>
        <v>0</v>
      </c>
    </row>
    <row r="2283" spans="1:17" ht="14.25" hidden="1"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1025</v>
      </c>
      <c r="K2283" s="187" t="s">
        <v>116</v>
      </c>
      <c r="L2283" s="195"/>
      <c r="M2283" s="195"/>
      <c r="N2283" s="195"/>
      <c r="O2283" s="199"/>
      <c r="P2283" s="188"/>
      <c r="Q2283" s="174">
        <f>IF(ISNUMBER(VLOOKUP(A2283,NotghiID!A:A,1,FALSE)),1,0)</f>
        <v>0</v>
      </c>
    </row>
    <row r="2284" spans="1:17" ht="14.25" hidden="1"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1025</v>
      </c>
      <c r="K2284" s="187" t="s">
        <v>116</v>
      </c>
      <c r="L2284" s="195"/>
      <c r="M2284" s="195"/>
      <c r="N2284" s="195"/>
      <c r="O2284" s="199"/>
      <c r="P2284" s="188"/>
      <c r="Q2284" s="174">
        <f>IF(ISNUMBER(VLOOKUP(A2284,NotghiID!A:A,1,FALSE)),1,0)</f>
        <v>0</v>
      </c>
    </row>
    <row r="2285" spans="1:17" ht="14.25" hidden="1"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1025</v>
      </c>
      <c r="K2285" s="187" t="s">
        <v>116</v>
      </c>
      <c r="L2285" s="195"/>
      <c r="M2285" s="195"/>
      <c r="N2285" s="195"/>
      <c r="O2285" s="199"/>
      <c r="P2285" s="188"/>
      <c r="Q2285" s="174">
        <f>IF(ISNUMBER(VLOOKUP(A2285,NotghiID!A:A,1,FALSE)),1,0)</f>
        <v>0</v>
      </c>
    </row>
    <row r="2286" spans="1:17" ht="14.25" hidden="1"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1025</v>
      </c>
      <c r="K2286" s="187" t="s">
        <v>116</v>
      </c>
      <c r="L2286" s="195"/>
      <c r="M2286" s="195"/>
      <c r="N2286" s="195"/>
      <c r="O2286" s="199"/>
      <c r="P2286" s="188"/>
      <c r="Q2286" s="174">
        <f>IF(ISNUMBER(VLOOKUP(A2286,NotghiID!A:A,1,FALSE)),1,0)</f>
        <v>0</v>
      </c>
    </row>
    <row r="2287" spans="1:17" ht="14.25" hidden="1"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1025</v>
      </c>
      <c r="K2287" s="187" t="s">
        <v>116</v>
      </c>
      <c r="L2287" s="195"/>
      <c r="M2287" s="195"/>
      <c r="N2287" s="195"/>
      <c r="O2287" s="199"/>
      <c r="P2287" s="188"/>
      <c r="Q2287" s="174">
        <f>IF(ISNUMBER(VLOOKUP(A2287,NotghiID!A:A,1,FALSE)),1,0)</f>
        <v>0</v>
      </c>
    </row>
    <row r="2288" spans="1:17" ht="14.25" hidden="1"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1025</v>
      </c>
      <c r="K2288" s="187" t="s">
        <v>116</v>
      </c>
      <c r="L2288" s="195">
        <v>114.83843231201172</v>
      </c>
      <c r="M2288" s="195" t="s">
        <v>1025</v>
      </c>
      <c r="N2288" s="195" t="s">
        <v>1033</v>
      </c>
      <c r="O2288" s="199"/>
      <c r="P2288" s="188"/>
      <c r="Q2288" s="174">
        <f>IF(ISNUMBER(VLOOKUP(A2288,NotghiID!A:A,1,FALSE)),1,0)</f>
        <v>0</v>
      </c>
    </row>
    <row r="2289" spans="1:17" ht="14.25" hidden="1"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1025</v>
      </c>
      <c r="K2289" s="187" t="s">
        <v>116</v>
      </c>
      <c r="L2289" s="195">
        <v>66.486503601074219</v>
      </c>
      <c r="M2289" s="195" t="s">
        <v>1025</v>
      </c>
      <c r="N2289" s="195" t="s">
        <v>1033</v>
      </c>
      <c r="O2289" s="199"/>
      <c r="P2289" s="188"/>
      <c r="Q2289" s="174">
        <f>IF(ISNUMBER(VLOOKUP(A2289,NotghiID!A:A,1,FALSE)),1,0)</f>
        <v>0</v>
      </c>
    </row>
    <row r="2290" spans="1:17" ht="14.25" hidden="1"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1025</v>
      </c>
      <c r="K2290" s="187" t="s">
        <v>116</v>
      </c>
      <c r="L2290" s="195">
        <v>31.221948623657227</v>
      </c>
      <c r="M2290" s="195" t="s">
        <v>1025</v>
      </c>
      <c r="N2290" s="195" t="s">
        <v>1033</v>
      </c>
      <c r="O2290" s="199"/>
      <c r="P2290" s="188"/>
      <c r="Q2290" s="174">
        <f>IF(ISNUMBER(VLOOKUP(A2290,NotghiID!A:A,1,FALSE)),1,0)</f>
        <v>0</v>
      </c>
    </row>
    <row r="2291" spans="1:17" ht="14.25" hidden="1"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1025</v>
      </c>
      <c r="K2291" s="187" t="s">
        <v>116</v>
      </c>
      <c r="L2291" s="195">
        <v>34.253730773925781</v>
      </c>
      <c r="M2291" s="195" t="s">
        <v>1025</v>
      </c>
      <c r="N2291" s="195" t="s">
        <v>1033</v>
      </c>
      <c r="O2291" s="199"/>
      <c r="P2291" s="188"/>
      <c r="Q2291" s="174">
        <f>IF(ISNUMBER(VLOOKUP(A2291,NotghiID!A:A,1,FALSE)),1,0)</f>
        <v>0</v>
      </c>
    </row>
    <row r="2292" spans="1:17" ht="14.25" hidden="1"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1025</v>
      </c>
      <c r="K2292" s="187" t="s">
        <v>116</v>
      </c>
      <c r="L2292" s="195">
        <v>20.140287399291992</v>
      </c>
      <c r="M2292" s="195" t="s">
        <v>1025</v>
      </c>
      <c r="N2292" s="195" t="s">
        <v>1033</v>
      </c>
      <c r="O2292" s="199"/>
      <c r="P2292" s="188"/>
      <c r="Q2292" s="174">
        <f>IF(ISNUMBER(VLOOKUP(A2292,NotghiID!A:A,1,FALSE)),1,0)</f>
        <v>0</v>
      </c>
    </row>
    <row r="2293" spans="1:17" ht="14.25" hidden="1"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1025</v>
      </c>
      <c r="K2293" s="187" t="s">
        <v>116</v>
      </c>
      <c r="L2293" s="195">
        <v>20.140287399291992</v>
      </c>
      <c r="M2293" s="195" t="s">
        <v>1025</v>
      </c>
      <c r="N2293" s="195" t="s">
        <v>1033</v>
      </c>
      <c r="O2293" s="199"/>
      <c r="P2293" s="188"/>
      <c r="Q2293" s="174">
        <f>IF(ISNUMBER(VLOOKUP(A2293,NotghiID!A:A,1,FALSE)),1,0)</f>
        <v>0</v>
      </c>
    </row>
    <row r="2294" spans="1:17" ht="14.25" hidden="1"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1025</v>
      </c>
      <c r="K2294" s="187" t="s">
        <v>116</v>
      </c>
      <c r="L2294" s="195">
        <v>7.0518712997436523</v>
      </c>
      <c r="M2294" s="195" t="s">
        <v>1025</v>
      </c>
      <c r="N2294" s="195" t="s">
        <v>1033</v>
      </c>
      <c r="O2294" s="199"/>
      <c r="P2294" s="188"/>
      <c r="Q2294" s="174">
        <f>IF(ISNUMBER(VLOOKUP(A2294,NotghiID!A:A,1,FALSE)),1,0)</f>
        <v>0</v>
      </c>
    </row>
    <row r="2295" spans="1:17" ht="14.25" hidden="1"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1025</v>
      </c>
      <c r="K2295" s="187" t="s">
        <v>116</v>
      </c>
      <c r="L2295" s="195"/>
      <c r="M2295" s="195"/>
      <c r="N2295" s="195"/>
      <c r="O2295" s="199"/>
      <c r="P2295" s="188"/>
      <c r="Q2295" s="174">
        <f>IF(ISNUMBER(VLOOKUP(A2295,NotghiID!A:A,1,FALSE)),1,0)</f>
        <v>0</v>
      </c>
    </row>
    <row r="2296" spans="1:17" ht="14.25" hidden="1"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1025</v>
      </c>
      <c r="K2296" s="187" t="s">
        <v>116</v>
      </c>
      <c r="L2296" s="195"/>
      <c r="M2296" s="195"/>
      <c r="N2296" s="195"/>
      <c r="O2296" s="199"/>
      <c r="P2296" s="188"/>
      <c r="Q2296" s="174">
        <f>IF(ISNUMBER(VLOOKUP(A2296,NotghiID!A:A,1,FALSE)),1,0)</f>
        <v>0</v>
      </c>
    </row>
    <row r="2297" spans="1:17" ht="14.25" hidden="1"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1025</v>
      </c>
      <c r="K2297" s="187" t="s">
        <v>116</v>
      </c>
      <c r="L2297" s="195"/>
      <c r="M2297" s="195"/>
      <c r="N2297" s="195"/>
      <c r="O2297" s="199"/>
      <c r="P2297" s="188" t="s">
        <v>1124</v>
      </c>
      <c r="Q2297" s="174">
        <f>IF(ISNUMBER(VLOOKUP(A2297,NotghiID!A:A,1,FALSE)),1,0)</f>
        <v>0</v>
      </c>
    </row>
    <row r="2298" spans="1:17" ht="14.25" hidden="1"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1025</v>
      </c>
      <c r="K2298" s="187" t="s">
        <v>116</v>
      </c>
      <c r="L2298" s="195"/>
      <c r="M2298" s="195"/>
      <c r="N2298" s="195"/>
      <c r="O2298" s="199"/>
      <c r="P2298" s="188" t="s">
        <v>1124</v>
      </c>
      <c r="Q2298" s="174">
        <f>IF(ISNUMBER(VLOOKUP(A2298,NotghiID!A:A,1,FALSE)),1,0)</f>
        <v>0</v>
      </c>
    </row>
    <row r="2299" spans="1:17" ht="14.25" hidden="1"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1025</v>
      </c>
      <c r="K2299" s="187" t="s">
        <v>116</v>
      </c>
      <c r="L2299" s="195"/>
      <c r="M2299" s="195"/>
      <c r="N2299" s="195"/>
      <c r="O2299" s="199"/>
      <c r="P2299" s="188" t="s">
        <v>1124</v>
      </c>
      <c r="Q2299" s="174">
        <f>IF(ISNUMBER(VLOOKUP(A2299,NotghiID!A:A,1,FALSE)),1,0)</f>
        <v>0</v>
      </c>
    </row>
    <row r="2300" spans="1:17" ht="14.25" hidden="1"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1025</v>
      </c>
      <c r="K2300" s="187" t="s">
        <v>116</v>
      </c>
      <c r="L2300" s="195"/>
      <c r="M2300" s="195"/>
      <c r="N2300" s="195"/>
      <c r="O2300" s="199"/>
      <c r="P2300" s="188" t="s">
        <v>1124</v>
      </c>
      <c r="Q2300" s="174">
        <f>IF(ISNUMBER(VLOOKUP(A2300,NotghiID!A:A,1,FALSE)),1,0)</f>
        <v>0</v>
      </c>
    </row>
    <row r="2301" spans="1:17" ht="14.25" hidden="1"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1025</v>
      </c>
      <c r="K2301" s="187" t="s">
        <v>116</v>
      </c>
      <c r="L2301" s="195"/>
      <c r="M2301" s="195"/>
      <c r="N2301" s="195"/>
      <c r="O2301" s="199"/>
      <c r="P2301" s="188" t="s">
        <v>1124</v>
      </c>
      <c r="Q2301" s="174">
        <f>IF(ISNUMBER(VLOOKUP(A2301,NotghiID!A:A,1,FALSE)),1,0)</f>
        <v>0</v>
      </c>
    </row>
    <row r="2302" spans="1:17" ht="14.25" hidden="1"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1025</v>
      </c>
      <c r="K2302" s="187" t="s">
        <v>116</v>
      </c>
      <c r="L2302" s="195"/>
      <c r="M2302" s="195"/>
      <c r="N2302" s="195"/>
      <c r="O2302" s="199"/>
      <c r="P2302" s="188" t="s">
        <v>1124</v>
      </c>
      <c r="Q2302" s="174">
        <f>IF(ISNUMBER(VLOOKUP(A2302,NotghiID!A:A,1,FALSE)),1,0)</f>
        <v>0</v>
      </c>
    </row>
    <row r="2303" spans="1:17" ht="14.25" hidden="1"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1025</v>
      </c>
      <c r="K2303" s="187" t="s">
        <v>116</v>
      </c>
      <c r="L2303" s="195"/>
      <c r="M2303" s="195"/>
      <c r="N2303" s="195"/>
      <c r="O2303" s="199"/>
      <c r="P2303" s="188" t="s">
        <v>1124</v>
      </c>
      <c r="Q2303" s="174">
        <f>IF(ISNUMBER(VLOOKUP(A2303,NotghiID!A:A,1,FALSE)),1,0)</f>
        <v>0</v>
      </c>
    </row>
    <row r="2304" spans="1:17" ht="14.25" hidden="1"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1025</v>
      </c>
      <c r="K2304" s="187" t="s">
        <v>116</v>
      </c>
      <c r="L2304" s="195"/>
      <c r="M2304" s="195"/>
      <c r="N2304" s="195"/>
      <c r="O2304" s="199"/>
      <c r="P2304" s="188" t="s">
        <v>1124</v>
      </c>
      <c r="Q2304" s="174">
        <f>IF(ISNUMBER(VLOOKUP(A2304,NotghiID!A:A,1,FALSE)),1,0)</f>
        <v>0</v>
      </c>
    </row>
    <row r="2305" spans="1:17" ht="14.25" hidden="1"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1025</v>
      </c>
      <c r="K2305" s="187" t="s">
        <v>116</v>
      </c>
      <c r="L2305" s="195"/>
      <c r="M2305" s="195"/>
      <c r="N2305" s="195"/>
      <c r="O2305" s="199"/>
      <c r="P2305" s="188" t="s">
        <v>1124</v>
      </c>
      <c r="Q2305" s="174">
        <f>IF(ISNUMBER(VLOOKUP(A2305,NotghiID!A:A,1,FALSE)),1,0)</f>
        <v>0</v>
      </c>
    </row>
    <row r="2306" spans="1:17" ht="14.25" hidden="1"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1025</v>
      </c>
      <c r="K2306" s="187" t="s">
        <v>116</v>
      </c>
      <c r="L2306" s="195"/>
      <c r="M2306" s="195"/>
      <c r="N2306" s="195"/>
      <c r="O2306" s="199"/>
      <c r="P2306" s="188" t="s">
        <v>1124</v>
      </c>
      <c r="Q2306" s="174">
        <f>IF(ISNUMBER(VLOOKUP(A2306,NotghiID!A:A,1,FALSE)),1,0)</f>
        <v>0</v>
      </c>
    </row>
    <row r="2307" spans="1:17" ht="14.25" hidden="1"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1025</v>
      </c>
      <c r="K2307" s="187" t="s">
        <v>116</v>
      </c>
      <c r="L2307" s="195"/>
      <c r="M2307" s="195"/>
      <c r="N2307" s="195"/>
      <c r="O2307" s="199"/>
      <c r="P2307" s="188" t="s">
        <v>1124</v>
      </c>
      <c r="Q2307" s="174">
        <f>IF(ISNUMBER(VLOOKUP(A2307,NotghiID!A:A,1,FALSE)),1,0)</f>
        <v>0</v>
      </c>
    </row>
    <row r="2308" spans="1:17" ht="14.25" hidden="1"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1025</v>
      </c>
      <c r="K2308" s="187" t="s">
        <v>116</v>
      </c>
      <c r="L2308" s="195"/>
      <c r="M2308" s="195"/>
      <c r="N2308" s="195"/>
      <c r="O2308" s="199"/>
      <c r="P2308" s="188" t="s">
        <v>1124</v>
      </c>
      <c r="Q2308" s="174">
        <f>IF(ISNUMBER(VLOOKUP(A2308,NotghiID!A:A,1,FALSE)),1,0)</f>
        <v>0</v>
      </c>
    </row>
    <row r="2309" spans="1:17" ht="14.25" hidden="1"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1025</v>
      </c>
      <c r="K2309" s="187" t="s">
        <v>116</v>
      </c>
      <c r="L2309" s="195"/>
      <c r="M2309" s="195"/>
      <c r="N2309" s="195"/>
      <c r="O2309" s="199"/>
      <c r="P2309" s="188" t="s">
        <v>1124</v>
      </c>
      <c r="Q2309" s="174">
        <f>IF(ISNUMBER(VLOOKUP(A2309,NotghiID!A:A,1,FALSE)),1,0)</f>
        <v>0</v>
      </c>
    </row>
    <row r="2310" spans="1:17" ht="14.25" hidden="1"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1025</v>
      </c>
      <c r="K2310" s="187" t="s">
        <v>116</v>
      </c>
      <c r="L2310" s="195"/>
      <c r="M2310" s="195"/>
      <c r="N2310" s="195"/>
      <c r="O2310" s="199"/>
      <c r="P2310" s="188" t="s">
        <v>1124</v>
      </c>
      <c r="Q2310" s="174">
        <f>IF(ISNUMBER(VLOOKUP(A2310,NotghiID!A:A,1,FALSE)),1,0)</f>
        <v>0</v>
      </c>
    </row>
    <row r="2311" spans="1:17" ht="14.25" hidden="1"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1025</v>
      </c>
      <c r="K2311" s="187" t="s">
        <v>116</v>
      </c>
      <c r="L2311" s="195"/>
      <c r="M2311" s="195"/>
      <c r="N2311" s="195"/>
      <c r="O2311" s="199"/>
      <c r="P2311" s="188" t="s">
        <v>1124</v>
      </c>
      <c r="Q2311" s="174">
        <f>IF(ISNUMBER(VLOOKUP(A2311,NotghiID!A:A,1,FALSE)),1,0)</f>
        <v>0</v>
      </c>
    </row>
    <row r="2312" spans="1:17" ht="14.25" hidden="1"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1025</v>
      </c>
      <c r="K2312" s="187" t="s">
        <v>116</v>
      </c>
      <c r="L2312" s="195"/>
      <c r="M2312" s="195"/>
      <c r="N2312" s="195"/>
      <c r="O2312" s="199"/>
      <c r="P2312" s="188" t="s">
        <v>1124</v>
      </c>
      <c r="Q2312" s="174">
        <f>IF(ISNUMBER(VLOOKUP(A2312,NotghiID!A:A,1,FALSE)),1,0)</f>
        <v>0</v>
      </c>
    </row>
    <row r="2313" spans="1:17" ht="14.25" hidden="1"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1025</v>
      </c>
      <c r="K2313" s="187" t="s">
        <v>116</v>
      </c>
      <c r="L2313" s="195"/>
      <c r="M2313" s="195"/>
      <c r="N2313" s="195"/>
      <c r="O2313" s="199"/>
      <c r="P2313" s="188" t="s">
        <v>1124</v>
      </c>
      <c r="Q2313" s="174">
        <f>IF(ISNUMBER(VLOOKUP(A2313,NotghiID!A:A,1,FALSE)),1,0)</f>
        <v>0</v>
      </c>
    </row>
    <row r="2314" spans="1:17" ht="14.25" hidden="1"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1025</v>
      </c>
      <c r="K2314" s="187" t="s">
        <v>116</v>
      </c>
      <c r="L2314" s="195"/>
      <c r="M2314" s="195"/>
      <c r="N2314" s="195"/>
      <c r="O2314" s="199"/>
      <c r="P2314" s="188" t="s">
        <v>1124</v>
      </c>
      <c r="Q2314" s="174">
        <f>IF(ISNUMBER(VLOOKUP(A2314,NotghiID!A:A,1,FALSE)),1,0)</f>
        <v>0</v>
      </c>
    </row>
    <row r="2315" spans="1:17" ht="14.25" hidden="1"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1025</v>
      </c>
      <c r="K2315" s="187" t="s">
        <v>116</v>
      </c>
      <c r="L2315" s="195"/>
      <c r="M2315" s="195"/>
      <c r="N2315" s="195"/>
      <c r="O2315" s="199"/>
      <c r="P2315" s="188" t="s">
        <v>1124</v>
      </c>
      <c r="Q2315" s="174">
        <f>IF(ISNUMBER(VLOOKUP(A2315,NotghiID!A:A,1,FALSE)),1,0)</f>
        <v>0</v>
      </c>
    </row>
    <row r="2316" spans="1:17" ht="14.25" hidden="1"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1025</v>
      </c>
      <c r="K2316" s="187" t="s">
        <v>116</v>
      </c>
      <c r="L2316" s="195"/>
      <c r="M2316" s="195"/>
      <c r="N2316" s="195"/>
      <c r="O2316" s="199"/>
      <c r="P2316" s="188" t="s">
        <v>1124</v>
      </c>
      <c r="Q2316" s="174">
        <f>IF(ISNUMBER(VLOOKUP(A2316,NotghiID!A:A,1,FALSE)),1,0)</f>
        <v>0</v>
      </c>
    </row>
    <row r="2317" spans="1:17" ht="14.25" hidden="1"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1025</v>
      </c>
      <c r="K2317" s="187" t="s">
        <v>116</v>
      </c>
      <c r="L2317" s="195"/>
      <c r="M2317" s="195"/>
      <c r="N2317" s="195"/>
      <c r="O2317" s="199"/>
      <c r="P2317" s="188"/>
      <c r="Q2317" s="174">
        <f>IF(ISNUMBER(VLOOKUP(A2317,NotghiID!A:A,1,FALSE)),1,0)</f>
        <v>0</v>
      </c>
    </row>
    <row r="2318" spans="1:17" ht="14.25" hidden="1"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1025</v>
      </c>
      <c r="K2318" s="187" t="s">
        <v>116</v>
      </c>
      <c r="L2318" s="195"/>
      <c r="M2318" s="195"/>
      <c r="N2318" s="195"/>
      <c r="O2318" s="199"/>
      <c r="P2318" s="188"/>
      <c r="Q2318" s="174">
        <f>IF(ISNUMBER(VLOOKUP(A2318,NotghiID!A:A,1,FALSE)),1,0)</f>
        <v>0</v>
      </c>
    </row>
    <row r="2319" spans="1:17" ht="14.25" hidden="1"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1025</v>
      </c>
      <c r="K2319" s="187" t="s">
        <v>116</v>
      </c>
      <c r="L2319" s="195"/>
      <c r="M2319" s="195"/>
      <c r="N2319" s="195"/>
      <c r="O2319" s="199"/>
      <c r="P2319" s="188"/>
      <c r="Q2319" s="174">
        <f>IF(ISNUMBER(VLOOKUP(A2319,NotghiID!A:A,1,FALSE)),1,0)</f>
        <v>0</v>
      </c>
    </row>
    <row r="2320" spans="1:17" ht="14.25" hidden="1"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1025</v>
      </c>
      <c r="K2320" s="187" t="s">
        <v>116</v>
      </c>
      <c r="L2320" s="195"/>
      <c r="M2320" s="195"/>
      <c r="N2320" s="195"/>
      <c r="O2320" s="199"/>
      <c r="P2320" s="188"/>
      <c r="Q2320" s="174">
        <f>IF(ISNUMBER(VLOOKUP(A2320,NotghiID!A:A,1,FALSE)),1,0)</f>
        <v>0</v>
      </c>
    </row>
    <row r="2321" spans="1:17" ht="14.25" hidden="1"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1025</v>
      </c>
      <c r="K2321" s="187" t="s">
        <v>116</v>
      </c>
      <c r="L2321" s="195"/>
      <c r="M2321" s="195"/>
      <c r="N2321" s="195"/>
      <c r="O2321" s="199"/>
      <c r="P2321" s="188"/>
      <c r="Q2321" s="174">
        <f>IF(ISNUMBER(VLOOKUP(A2321,NotghiID!A:A,1,FALSE)),1,0)</f>
        <v>0</v>
      </c>
    </row>
    <row r="2322" spans="1:17" ht="14.25" hidden="1"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1025</v>
      </c>
      <c r="K2322" s="187" t="s">
        <v>116</v>
      </c>
      <c r="L2322" s="195"/>
      <c r="M2322" s="195"/>
      <c r="N2322" s="195"/>
      <c r="O2322" s="199"/>
      <c r="P2322" s="188"/>
      <c r="Q2322" s="174">
        <f>IF(ISNUMBER(VLOOKUP(A2322,NotghiID!A:A,1,FALSE)),1,0)</f>
        <v>0</v>
      </c>
    </row>
    <row r="2323" spans="1:17" ht="14.25" hidden="1"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1025</v>
      </c>
      <c r="K2323" s="187" t="s">
        <v>116</v>
      </c>
      <c r="L2323" s="195"/>
      <c r="M2323" s="195"/>
      <c r="N2323" s="195"/>
      <c r="O2323" s="199"/>
      <c r="P2323" s="188"/>
      <c r="Q2323" s="174">
        <f>IF(ISNUMBER(VLOOKUP(A2323,NotghiID!A:A,1,FALSE)),1,0)</f>
        <v>0</v>
      </c>
    </row>
    <row r="2324" spans="1:17" ht="14.25" hidden="1"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1025</v>
      </c>
      <c r="K2324" s="187" t="s">
        <v>116</v>
      </c>
      <c r="L2324" s="195"/>
      <c r="M2324" s="195"/>
      <c r="N2324" s="195"/>
      <c r="O2324" s="199"/>
      <c r="P2324" s="188"/>
      <c r="Q2324" s="174">
        <f>IF(ISNUMBER(VLOOKUP(A2324,NotghiID!A:A,1,FALSE)),1,0)</f>
        <v>0</v>
      </c>
    </row>
    <row r="2325" spans="1:17" ht="14.25" hidden="1"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1025</v>
      </c>
      <c r="K2325" s="187" t="s">
        <v>116</v>
      </c>
      <c r="L2325" s="195"/>
      <c r="M2325" s="195"/>
      <c r="N2325" s="195"/>
      <c r="O2325" s="199"/>
      <c r="P2325" s="188"/>
      <c r="Q2325" s="174">
        <f>IF(ISNUMBER(VLOOKUP(A2325,NotghiID!A:A,1,FALSE)),1,0)</f>
        <v>0</v>
      </c>
    </row>
    <row r="2326" spans="1:17" ht="14.25" hidden="1"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1025</v>
      </c>
      <c r="K2326" s="187" t="s">
        <v>116</v>
      </c>
      <c r="L2326" s="195"/>
      <c r="M2326" s="195"/>
      <c r="N2326" s="195"/>
      <c r="O2326" s="199"/>
      <c r="P2326" s="188"/>
      <c r="Q2326" s="174">
        <f>IF(ISNUMBER(VLOOKUP(A2326,NotghiID!A:A,1,FALSE)),1,0)</f>
        <v>0</v>
      </c>
    </row>
    <row r="2327" spans="1:17" ht="14.25" hidden="1"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1025</v>
      </c>
      <c r="K2327" s="187" t="s">
        <v>116</v>
      </c>
      <c r="L2327" s="195"/>
      <c r="M2327" s="195"/>
      <c r="N2327" s="195"/>
      <c r="O2327" s="199"/>
      <c r="P2327" s="188"/>
      <c r="Q2327" s="174">
        <f>IF(ISNUMBER(VLOOKUP(A2327,NotghiID!A:A,1,FALSE)),1,0)</f>
        <v>0</v>
      </c>
    </row>
    <row r="2328" spans="1:17" ht="14.25" hidden="1"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1025</v>
      </c>
      <c r="K2328" s="187" t="s">
        <v>116</v>
      </c>
      <c r="L2328" s="195"/>
      <c r="M2328" s="195"/>
      <c r="N2328" s="195"/>
      <c r="O2328" s="199"/>
      <c r="P2328" s="188"/>
      <c r="Q2328" s="174">
        <f>IF(ISNUMBER(VLOOKUP(A2328,NotghiID!A:A,1,FALSE)),1,0)</f>
        <v>0</v>
      </c>
    </row>
    <row r="2329" spans="1:17" ht="14.25" hidden="1"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1025</v>
      </c>
      <c r="K2329" s="187" t="s">
        <v>116</v>
      </c>
      <c r="L2329" s="195"/>
      <c r="M2329" s="195"/>
      <c r="N2329" s="195"/>
      <c r="O2329" s="199"/>
      <c r="P2329" s="188"/>
      <c r="Q2329" s="174">
        <f>IF(ISNUMBER(VLOOKUP(A2329,NotghiID!A:A,1,FALSE)),1,0)</f>
        <v>0</v>
      </c>
    </row>
    <row r="2330" spans="1:17" ht="14.25" hidden="1"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1025</v>
      </c>
      <c r="K2330" s="187" t="s">
        <v>116</v>
      </c>
      <c r="L2330" s="195"/>
      <c r="M2330" s="195"/>
      <c r="N2330" s="195"/>
      <c r="O2330" s="199"/>
      <c r="P2330" s="188"/>
      <c r="Q2330" s="174">
        <f>IF(ISNUMBER(VLOOKUP(A2330,NotghiID!A:A,1,FALSE)),1,0)</f>
        <v>0</v>
      </c>
    </row>
    <row r="2331" spans="1:17" ht="14.25" hidden="1"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1025</v>
      </c>
      <c r="K2331" s="187" t="s">
        <v>116</v>
      </c>
      <c r="L2331" s="195"/>
      <c r="M2331" s="195"/>
      <c r="N2331" s="195"/>
      <c r="O2331" s="199"/>
      <c r="P2331" s="188"/>
      <c r="Q2331" s="174">
        <f>IF(ISNUMBER(VLOOKUP(A2331,NotghiID!A:A,1,FALSE)),1,0)</f>
        <v>0</v>
      </c>
    </row>
    <row r="2332" spans="1:17" ht="14.25" hidden="1"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1025</v>
      </c>
      <c r="K2332" s="187" t="s">
        <v>116</v>
      </c>
      <c r="L2332" s="195"/>
      <c r="M2332" s="195"/>
      <c r="N2332" s="195"/>
      <c r="O2332" s="199"/>
      <c r="P2332" s="188"/>
      <c r="Q2332" s="174">
        <f>IF(ISNUMBER(VLOOKUP(A2332,NotghiID!A:A,1,FALSE)),1,0)</f>
        <v>0</v>
      </c>
    </row>
    <row r="2333" spans="1:17" ht="14.25" hidden="1"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1025</v>
      </c>
      <c r="K2333" s="187" t="s">
        <v>116</v>
      </c>
      <c r="L2333" s="195">
        <v>2.5799999237060547</v>
      </c>
      <c r="M2333" s="195" t="s">
        <v>1025</v>
      </c>
      <c r="N2333" s="195" t="s">
        <v>117</v>
      </c>
      <c r="O2333" s="199"/>
      <c r="P2333" s="188"/>
      <c r="Q2333" s="174">
        <f>IF(ISNUMBER(VLOOKUP(A2333,NotghiID!A:A,1,FALSE)),1,0)</f>
        <v>0</v>
      </c>
    </row>
    <row r="2334" spans="1:17" ht="14.25" hidden="1"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1025</v>
      </c>
      <c r="K2334" s="187" t="s">
        <v>116</v>
      </c>
      <c r="L2334" s="195">
        <v>1.9299999475479126</v>
      </c>
      <c r="M2334" s="195" t="s">
        <v>1025</v>
      </c>
      <c r="N2334" s="195" t="s">
        <v>117</v>
      </c>
      <c r="O2334" s="199"/>
      <c r="P2334" s="188"/>
      <c r="Q2334" s="174">
        <f>IF(ISNUMBER(VLOOKUP(A2334,NotghiID!A:A,1,FALSE)),1,0)</f>
        <v>0</v>
      </c>
    </row>
    <row r="2335" spans="1:17" ht="14.25" hidden="1"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1025</v>
      </c>
      <c r="K2335" s="187" t="s">
        <v>116</v>
      </c>
      <c r="L2335" s="195">
        <v>1.1200000047683716</v>
      </c>
      <c r="M2335" s="195" t="s">
        <v>1025</v>
      </c>
      <c r="N2335" s="195" t="s">
        <v>117</v>
      </c>
      <c r="O2335" s="199"/>
      <c r="P2335" s="188"/>
      <c r="Q2335" s="174">
        <f>IF(ISNUMBER(VLOOKUP(A2335,NotghiID!A:A,1,FALSE)),1,0)</f>
        <v>0</v>
      </c>
    </row>
    <row r="2336" spans="1:17" ht="14.25" hidden="1"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1025</v>
      </c>
      <c r="K2336" s="187" t="s">
        <v>116</v>
      </c>
      <c r="L2336" s="195">
        <v>0.78000003099441528</v>
      </c>
      <c r="M2336" s="195" t="s">
        <v>1025</v>
      </c>
      <c r="N2336" s="195" t="s">
        <v>117</v>
      </c>
      <c r="O2336" s="199"/>
      <c r="P2336" s="188"/>
      <c r="Q2336" s="174">
        <f>IF(ISNUMBER(VLOOKUP(A2336,NotghiID!A:A,1,FALSE)),1,0)</f>
        <v>0</v>
      </c>
    </row>
    <row r="2337" spans="1:17" ht="14.25" hidden="1"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1025</v>
      </c>
      <c r="K2337" s="187" t="s">
        <v>116</v>
      </c>
      <c r="L2337" s="195">
        <v>0.55000001192092896</v>
      </c>
      <c r="M2337" s="195" t="s">
        <v>1025</v>
      </c>
      <c r="N2337" s="195" t="s">
        <v>117</v>
      </c>
      <c r="O2337" s="199"/>
      <c r="P2337" s="188"/>
      <c r="Q2337" s="174">
        <f>IF(ISNUMBER(VLOOKUP(A2337,NotghiID!A:A,1,FALSE)),1,0)</f>
        <v>0</v>
      </c>
    </row>
    <row r="2338" spans="1:17" ht="14.25" hidden="1"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1025</v>
      </c>
      <c r="K2338" s="187" t="s">
        <v>116</v>
      </c>
      <c r="L2338" s="195">
        <v>0.40999999642372131</v>
      </c>
      <c r="M2338" s="195" t="s">
        <v>1025</v>
      </c>
      <c r="N2338" s="195" t="s">
        <v>117</v>
      </c>
      <c r="O2338" s="199"/>
      <c r="P2338" s="188"/>
      <c r="Q2338" s="174">
        <f>IF(ISNUMBER(VLOOKUP(A2338,NotghiID!A:A,1,FALSE)),1,0)</f>
        <v>0</v>
      </c>
    </row>
    <row r="2339" spans="1:17" ht="14.25" hidden="1"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1025</v>
      </c>
      <c r="K2339" s="187" t="s">
        <v>116</v>
      </c>
      <c r="L2339" s="195">
        <v>0.45000001788139343</v>
      </c>
      <c r="M2339" s="195" t="s">
        <v>1025</v>
      </c>
      <c r="N2339" s="195" t="s">
        <v>117</v>
      </c>
      <c r="O2339" s="199"/>
      <c r="P2339" s="188"/>
      <c r="Q2339" s="174">
        <f>IF(ISNUMBER(VLOOKUP(A2339,NotghiID!A:A,1,FALSE)),1,0)</f>
        <v>0</v>
      </c>
    </row>
    <row r="2340" spans="1:17" ht="14.25" hidden="1"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1025</v>
      </c>
      <c r="K2340" s="187" t="s">
        <v>116</v>
      </c>
      <c r="L2340" s="195">
        <v>0.30000001192092896</v>
      </c>
      <c r="M2340" s="195" t="s">
        <v>1025</v>
      </c>
      <c r="N2340" s="195" t="s">
        <v>117</v>
      </c>
      <c r="O2340" s="199"/>
      <c r="P2340" s="188"/>
      <c r="Q2340" s="174">
        <f>IF(ISNUMBER(VLOOKUP(A2340,NotghiID!A:A,1,FALSE)),1,0)</f>
        <v>0</v>
      </c>
    </row>
    <row r="2341" spans="1:17" ht="14.25" hidden="1"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1025</v>
      </c>
      <c r="K2341" s="187" t="s">
        <v>116</v>
      </c>
      <c r="L2341" s="195">
        <v>0.20000000298023224</v>
      </c>
      <c r="M2341" s="195" t="s">
        <v>1025</v>
      </c>
      <c r="N2341" s="195" t="s">
        <v>117</v>
      </c>
      <c r="O2341" s="199"/>
      <c r="P2341" s="188"/>
      <c r="Q2341" s="174">
        <f>IF(ISNUMBER(VLOOKUP(A2341,NotghiID!A:A,1,FALSE)),1,0)</f>
        <v>0</v>
      </c>
    </row>
    <row r="2342" spans="1:17" ht="14.25" hidden="1"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1025</v>
      </c>
      <c r="K2342" s="187" t="s">
        <v>116</v>
      </c>
      <c r="L2342" s="195">
        <v>0.20000000298023224</v>
      </c>
      <c r="M2342" s="195" t="s">
        <v>1025</v>
      </c>
      <c r="N2342" s="195" t="s">
        <v>117</v>
      </c>
      <c r="O2342" s="199"/>
      <c r="P2342" s="188"/>
      <c r="Q2342" s="174">
        <f>IF(ISNUMBER(VLOOKUP(A2342,NotghiID!A:A,1,FALSE)),1,0)</f>
        <v>0</v>
      </c>
    </row>
    <row r="2343" spans="1:17" ht="14.25" hidden="1"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1025</v>
      </c>
      <c r="K2343" s="187" t="s">
        <v>116</v>
      </c>
      <c r="L2343" s="195">
        <v>0.10000000149011612</v>
      </c>
      <c r="M2343" s="195" t="s">
        <v>1025</v>
      </c>
      <c r="N2343" s="195" t="s">
        <v>117</v>
      </c>
      <c r="O2343" s="199"/>
      <c r="P2343" s="188"/>
      <c r="Q2343" s="174">
        <f>IF(ISNUMBER(VLOOKUP(A2343,NotghiID!A:A,1,FALSE)),1,0)</f>
        <v>0</v>
      </c>
    </row>
    <row r="2344" spans="1:17" ht="14.25" hidden="1"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1025</v>
      </c>
      <c r="K2344" s="187" t="s">
        <v>116</v>
      </c>
      <c r="L2344" s="195">
        <v>0.10000000149011612</v>
      </c>
      <c r="M2344" s="195" t="s">
        <v>1025</v>
      </c>
      <c r="N2344" s="195" t="s">
        <v>117</v>
      </c>
      <c r="O2344" s="199"/>
      <c r="P2344" s="188"/>
      <c r="Q2344" s="174">
        <f>IF(ISNUMBER(VLOOKUP(A2344,NotghiID!A:A,1,FALSE)),1,0)</f>
        <v>0</v>
      </c>
    </row>
    <row r="2345" spans="1:17" ht="14.25" hidden="1"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1025</v>
      </c>
      <c r="K2345" s="187" t="s">
        <v>116</v>
      </c>
      <c r="L2345" s="195">
        <v>0.10000000149011612</v>
      </c>
      <c r="M2345" s="195" t="s">
        <v>1025</v>
      </c>
      <c r="N2345" s="195" t="s">
        <v>117</v>
      </c>
      <c r="O2345" s="199"/>
      <c r="P2345" s="188"/>
      <c r="Q2345" s="174">
        <f>IF(ISNUMBER(VLOOKUP(A2345,NotghiID!A:A,1,FALSE)),1,0)</f>
        <v>0</v>
      </c>
    </row>
    <row r="2346" spans="1:17" ht="14.25" hidden="1"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1025</v>
      </c>
      <c r="K2346" s="187" t="s">
        <v>116</v>
      </c>
      <c r="L2346" s="195">
        <v>2.059999942779541</v>
      </c>
      <c r="M2346" s="195" t="s">
        <v>1025</v>
      </c>
      <c r="N2346" s="195" t="s">
        <v>117</v>
      </c>
      <c r="O2346" s="199"/>
      <c r="P2346" s="188"/>
      <c r="Q2346" s="174">
        <f>IF(ISNUMBER(VLOOKUP(A2346,NotghiID!A:A,1,FALSE)),1,0)</f>
        <v>0</v>
      </c>
    </row>
    <row r="2347" spans="1:17" ht="14.25" hidden="1"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1025</v>
      </c>
      <c r="K2347" s="187" t="s">
        <v>116</v>
      </c>
      <c r="L2347" s="195">
        <v>4.0499997138977051</v>
      </c>
      <c r="M2347" s="195" t="s">
        <v>1025</v>
      </c>
      <c r="N2347" s="195" t="s">
        <v>117</v>
      </c>
      <c r="O2347" s="199"/>
      <c r="P2347" s="188"/>
      <c r="Q2347" s="174">
        <f>IF(ISNUMBER(VLOOKUP(A2347,NotghiID!A:A,1,FALSE)),1,0)</f>
        <v>0</v>
      </c>
    </row>
    <row r="2348" spans="1:17" ht="14.25" hidden="1"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1025</v>
      </c>
      <c r="K2348" s="187" t="s">
        <v>116</v>
      </c>
      <c r="L2348" s="195">
        <v>3.6600000858306885</v>
      </c>
      <c r="M2348" s="195" t="s">
        <v>1025</v>
      </c>
      <c r="N2348" s="195" t="s">
        <v>117</v>
      </c>
      <c r="O2348" s="199"/>
      <c r="P2348" s="188"/>
      <c r="Q2348" s="174">
        <f>IF(ISNUMBER(VLOOKUP(A2348,NotghiID!A:A,1,FALSE)),1,0)</f>
        <v>0</v>
      </c>
    </row>
    <row r="2349" spans="1:17" ht="14.25" hidden="1"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1025</v>
      </c>
      <c r="K2349" s="187" t="s">
        <v>116</v>
      </c>
      <c r="L2349" s="195">
        <v>1.1599999666213989</v>
      </c>
      <c r="M2349" s="195" t="s">
        <v>1025</v>
      </c>
      <c r="N2349" s="195" t="s">
        <v>117</v>
      </c>
      <c r="O2349" s="199"/>
      <c r="P2349" s="188"/>
      <c r="Q2349" s="174">
        <f>IF(ISNUMBER(VLOOKUP(A2349,NotghiID!A:A,1,FALSE)),1,0)</f>
        <v>0</v>
      </c>
    </row>
    <row r="2350" spans="1:17" ht="14.25" hidden="1"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1025</v>
      </c>
      <c r="K2350" s="187" t="s">
        <v>116</v>
      </c>
      <c r="L2350" s="195">
        <v>2.1700000762939453</v>
      </c>
      <c r="M2350" s="195" t="s">
        <v>1025</v>
      </c>
      <c r="N2350" s="195" t="s">
        <v>117</v>
      </c>
      <c r="O2350" s="199"/>
      <c r="P2350" s="188"/>
      <c r="Q2350" s="174">
        <f>IF(ISNUMBER(VLOOKUP(A2350,NotghiID!A:A,1,FALSE)),1,0)</f>
        <v>0</v>
      </c>
    </row>
    <row r="2351" spans="1:17" ht="14.25" hidden="1"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1025</v>
      </c>
      <c r="K2351" s="187" t="s">
        <v>116</v>
      </c>
      <c r="L2351" s="195">
        <v>1.0499999523162842</v>
      </c>
      <c r="M2351" s="195" t="s">
        <v>1025</v>
      </c>
      <c r="N2351" s="195" t="s">
        <v>117</v>
      </c>
      <c r="O2351" s="199"/>
      <c r="P2351" s="188"/>
      <c r="Q2351" s="174">
        <f>IF(ISNUMBER(VLOOKUP(A2351,NotghiID!A:A,1,FALSE)),1,0)</f>
        <v>0</v>
      </c>
    </row>
    <row r="2352" spans="1:17" ht="14.25" hidden="1"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1025</v>
      </c>
      <c r="K2352" s="187" t="s">
        <v>116</v>
      </c>
      <c r="L2352" s="195">
        <v>0.96999996900558472</v>
      </c>
      <c r="M2352" s="195" t="s">
        <v>1025</v>
      </c>
      <c r="N2352" s="195" t="s">
        <v>117</v>
      </c>
      <c r="O2352" s="199"/>
      <c r="P2352" s="188"/>
      <c r="Q2352" s="174">
        <f>IF(ISNUMBER(VLOOKUP(A2352,NotghiID!A:A,1,FALSE)),1,0)</f>
        <v>0</v>
      </c>
    </row>
    <row r="2353" spans="1:17" ht="14.25" hidden="1"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1025</v>
      </c>
      <c r="K2353" s="187" t="s">
        <v>116</v>
      </c>
      <c r="L2353" s="195">
        <v>0.89000004529953003</v>
      </c>
      <c r="M2353" s="195" t="s">
        <v>1025</v>
      </c>
      <c r="N2353" s="195" t="s">
        <v>117</v>
      </c>
      <c r="O2353" s="199"/>
      <c r="P2353" s="188"/>
      <c r="Q2353" s="174">
        <f>IF(ISNUMBER(VLOOKUP(A2353,NotghiID!A:A,1,FALSE)),1,0)</f>
        <v>0</v>
      </c>
    </row>
    <row r="2354" spans="1:17" ht="14.25" hidden="1"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1025</v>
      </c>
      <c r="K2354" s="187" t="s">
        <v>116</v>
      </c>
      <c r="L2354" s="195">
        <v>0.67000001668930054</v>
      </c>
      <c r="M2354" s="195" t="s">
        <v>1025</v>
      </c>
      <c r="N2354" s="195" t="s">
        <v>117</v>
      </c>
      <c r="O2354" s="199"/>
      <c r="P2354" s="188"/>
      <c r="Q2354" s="174">
        <f>IF(ISNUMBER(VLOOKUP(A2354,NotghiID!A:A,1,FALSE)),1,0)</f>
        <v>0</v>
      </c>
    </row>
    <row r="2355" spans="1:17" ht="14.25" hidden="1"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1025</v>
      </c>
      <c r="K2355" s="187" t="s">
        <v>116</v>
      </c>
      <c r="L2355" s="195">
        <v>0.78000003099441528</v>
      </c>
      <c r="M2355" s="195" t="s">
        <v>1025</v>
      </c>
      <c r="N2355" s="195" t="s">
        <v>117</v>
      </c>
      <c r="O2355" s="199"/>
      <c r="P2355" s="188"/>
      <c r="Q2355" s="174">
        <f>IF(ISNUMBER(VLOOKUP(A2355,NotghiID!A:A,1,FALSE)),1,0)</f>
        <v>0</v>
      </c>
    </row>
    <row r="2356" spans="1:17" ht="14.25" hidden="1"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1025</v>
      </c>
      <c r="K2356" s="187" t="s">
        <v>116</v>
      </c>
      <c r="L2356" s="195">
        <v>0.5899999737739563</v>
      </c>
      <c r="M2356" s="195" t="s">
        <v>1025</v>
      </c>
      <c r="N2356" s="195" t="s">
        <v>117</v>
      </c>
      <c r="O2356" s="199"/>
      <c r="P2356" s="188"/>
      <c r="Q2356" s="174">
        <f>IF(ISNUMBER(VLOOKUP(A2356,NotghiID!A:A,1,FALSE)),1,0)</f>
        <v>0</v>
      </c>
    </row>
    <row r="2357" spans="1:17" ht="14.25" hidden="1"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1025</v>
      </c>
      <c r="K2357" s="187" t="s">
        <v>116</v>
      </c>
      <c r="L2357" s="195">
        <v>0.37999999523162842</v>
      </c>
      <c r="M2357" s="195" t="s">
        <v>1025</v>
      </c>
      <c r="N2357" s="195" t="s">
        <v>117</v>
      </c>
      <c r="O2357" s="199"/>
      <c r="P2357" s="188"/>
      <c r="Q2357" s="174">
        <f>IF(ISNUMBER(VLOOKUP(A2357,NotghiID!A:A,1,FALSE)),1,0)</f>
        <v>0</v>
      </c>
    </row>
    <row r="2358" spans="1:17" ht="14.25" hidden="1"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1025</v>
      </c>
      <c r="K2358" s="187" t="s">
        <v>116</v>
      </c>
      <c r="L2358" s="195">
        <v>0.39000001549720764</v>
      </c>
      <c r="M2358" s="195" t="s">
        <v>1025</v>
      </c>
      <c r="N2358" s="195" t="s">
        <v>117</v>
      </c>
      <c r="O2358" s="199"/>
      <c r="P2358" s="188"/>
      <c r="Q2358" s="174">
        <f>IF(ISNUMBER(VLOOKUP(A2358,NotghiID!A:A,1,FALSE)),1,0)</f>
        <v>0</v>
      </c>
    </row>
    <row r="2359" spans="1:17" ht="14.25" hidden="1"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1025</v>
      </c>
      <c r="K2359" s="187" t="s">
        <v>116</v>
      </c>
      <c r="L2359" s="195">
        <v>0.26999998092651367</v>
      </c>
      <c r="M2359" s="195" t="s">
        <v>1025</v>
      </c>
      <c r="N2359" s="195" t="s">
        <v>117</v>
      </c>
      <c r="O2359" s="199"/>
      <c r="P2359" s="188"/>
      <c r="Q2359" s="174">
        <f>IF(ISNUMBER(VLOOKUP(A2359,NotghiID!A:A,1,FALSE)),1,0)</f>
        <v>0</v>
      </c>
    </row>
    <row r="2360" spans="1:17" ht="14.25" hidden="1"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1025</v>
      </c>
      <c r="K2360" s="187" t="s">
        <v>116</v>
      </c>
      <c r="L2360" s="195">
        <v>0.31000000238418579</v>
      </c>
      <c r="M2360" s="195" t="s">
        <v>1025</v>
      </c>
      <c r="N2360" s="195" t="s">
        <v>117</v>
      </c>
      <c r="O2360" s="199"/>
      <c r="P2360" s="188"/>
      <c r="Q2360" s="174">
        <f>IF(ISNUMBER(VLOOKUP(A2360,NotghiID!A:A,1,FALSE)),1,0)</f>
        <v>0</v>
      </c>
    </row>
    <row r="2361" spans="1:17" ht="14.25" hidden="1"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1025</v>
      </c>
      <c r="K2361" s="187" t="s">
        <v>116</v>
      </c>
      <c r="L2361" s="195">
        <v>0.2800000011920929</v>
      </c>
      <c r="M2361" s="195" t="s">
        <v>1025</v>
      </c>
      <c r="N2361" s="195" t="s">
        <v>117</v>
      </c>
      <c r="O2361" s="199"/>
      <c r="P2361" s="188"/>
      <c r="Q2361" s="174">
        <f>IF(ISNUMBER(VLOOKUP(A2361,NotghiID!A:A,1,FALSE)),1,0)</f>
        <v>0</v>
      </c>
    </row>
    <row r="2362" spans="1:17" ht="14.25" hidden="1"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1025</v>
      </c>
      <c r="K2362" s="187" t="s">
        <v>116</v>
      </c>
      <c r="L2362" s="195"/>
      <c r="M2362" s="195"/>
      <c r="N2362" s="195"/>
      <c r="O2362" s="199"/>
      <c r="P2362" s="188"/>
      <c r="Q2362" s="174">
        <f>IF(ISNUMBER(VLOOKUP(A2362,NotghiID!A:A,1,FALSE)),1,0)</f>
        <v>0</v>
      </c>
    </row>
    <row r="2363" spans="1:17" ht="14.25" hidden="1"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1025</v>
      </c>
      <c r="K2363" s="187" t="s">
        <v>116</v>
      </c>
      <c r="L2363" s="195"/>
      <c r="M2363" s="195"/>
      <c r="N2363" s="195"/>
      <c r="O2363" s="199"/>
      <c r="P2363" s="188"/>
      <c r="Q2363" s="174">
        <f>IF(ISNUMBER(VLOOKUP(A2363,NotghiID!A:A,1,FALSE)),1,0)</f>
        <v>0</v>
      </c>
    </row>
    <row r="2364" spans="1:17" ht="14.25" hidden="1"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1025</v>
      </c>
      <c r="K2364" s="187" t="s">
        <v>116</v>
      </c>
      <c r="L2364" s="195"/>
      <c r="M2364" s="195"/>
      <c r="N2364" s="195"/>
      <c r="O2364" s="199"/>
      <c r="P2364" s="188"/>
      <c r="Q2364" s="174">
        <f>IF(ISNUMBER(VLOOKUP(A2364,NotghiID!A:A,1,FALSE)),1,0)</f>
        <v>0</v>
      </c>
    </row>
    <row r="2365" spans="1:17" ht="14.25" hidden="1"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1025</v>
      </c>
      <c r="K2365" s="187" t="s">
        <v>116</v>
      </c>
      <c r="L2365" s="195"/>
      <c r="M2365" s="195"/>
      <c r="N2365" s="195"/>
      <c r="O2365" s="199"/>
      <c r="P2365" s="188"/>
      <c r="Q2365" s="174">
        <f>IF(ISNUMBER(VLOOKUP(A2365,NotghiID!A:A,1,FALSE)),1,0)</f>
        <v>0</v>
      </c>
    </row>
    <row r="2366" spans="1:17" ht="14.25" hidden="1"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1025</v>
      </c>
      <c r="K2366" s="187" t="s">
        <v>116</v>
      </c>
      <c r="L2366" s="195"/>
      <c r="M2366" s="195"/>
      <c r="N2366" s="195"/>
      <c r="O2366" s="199"/>
      <c r="P2366" s="188"/>
      <c r="Q2366" s="174">
        <f>IF(ISNUMBER(VLOOKUP(A2366,NotghiID!A:A,1,FALSE)),1,0)</f>
        <v>0</v>
      </c>
    </row>
    <row r="2367" spans="1:17" ht="14.25" hidden="1"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1025</v>
      </c>
      <c r="K2367" s="187" t="s">
        <v>116</v>
      </c>
      <c r="L2367" s="195"/>
      <c r="M2367" s="195"/>
      <c r="N2367" s="195"/>
      <c r="O2367" s="199"/>
      <c r="P2367" s="188"/>
      <c r="Q2367" s="174">
        <f>IF(ISNUMBER(VLOOKUP(A2367,NotghiID!A:A,1,FALSE)),1,0)</f>
        <v>0</v>
      </c>
    </row>
    <row r="2368" spans="1:17" ht="14.25" hidden="1"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1025</v>
      </c>
      <c r="K2368" s="187" t="s">
        <v>116</v>
      </c>
      <c r="L2368" s="195"/>
      <c r="M2368" s="195"/>
      <c r="N2368" s="195"/>
      <c r="O2368" s="199"/>
      <c r="P2368" s="188"/>
      <c r="Q2368" s="174">
        <f>IF(ISNUMBER(VLOOKUP(A2368,NotghiID!A:A,1,FALSE)),1,0)</f>
        <v>0</v>
      </c>
    </row>
    <row r="2369" spans="1:17" ht="14.25" hidden="1"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1025</v>
      </c>
      <c r="K2369" s="187" t="s">
        <v>116</v>
      </c>
      <c r="L2369" s="195"/>
      <c r="M2369" s="195"/>
      <c r="N2369" s="195"/>
      <c r="O2369" s="199"/>
      <c r="P2369" s="188"/>
      <c r="Q2369" s="174">
        <f>IF(ISNUMBER(VLOOKUP(A2369,NotghiID!A:A,1,FALSE)),1,0)</f>
        <v>0</v>
      </c>
    </row>
    <row r="2370" spans="1:17" ht="14.25" hidden="1"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1025</v>
      </c>
      <c r="K2370" s="187" t="s">
        <v>116</v>
      </c>
      <c r="L2370" s="195"/>
      <c r="M2370" s="195"/>
      <c r="N2370" s="195"/>
      <c r="O2370" s="199"/>
      <c r="P2370" s="188"/>
      <c r="Q2370" s="174">
        <f>IF(ISNUMBER(VLOOKUP(A2370,NotghiID!A:A,1,FALSE)),1,0)</f>
        <v>0</v>
      </c>
    </row>
    <row r="2371" spans="1:17" ht="14.25" hidden="1"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1025</v>
      </c>
      <c r="K2371" s="187" t="s">
        <v>116</v>
      </c>
      <c r="L2371" s="195"/>
      <c r="M2371" s="195"/>
      <c r="N2371" s="195"/>
      <c r="O2371" s="199"/>
      <c r="P2371" s="188"/>
      <c r="Q2371" s="174">
        <f>IF(ISNUMBER(VLOOKUP(A2371,NotghiID!A:A,1,FALSE)),1,0)</f>
        <v>0</v>
      </c>
    </row>
    <row r="2372" spans="1:17" ht="14.25" hidden="1"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1025</v>
      </c>
      <c r="K2372" s="187" t="s">
        <v>116</v>
      </c>
      <c r="L2372" s="195"/>
      <c r="M2372" s="195"/>
      <c r="N2372" s="195"/>
      <c r="O2372" s="199"/>
      <c r="P2372" s="188"/>
      <c r="Q2372" s="174">
        <f>IF(ISNUMBER(VLOOKUP(A2372,NotghiID!A:A,1,FALSE)),1,0)</f>
        <v>0</v>
      </c>
    </row>
    <row r="2373" spans="1:17" ht="14.25" hidden="1"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1025</v>
      </c>
      <c r="K2373" s="187" t="s">
        <v>116</v>
      </c>
      <c r="L2373" s="195"/>
      <c r="M2373" s="195"/>
      <c r="N2373" s="195"/>
      <c r="O2373" s="199"/>
      <c r="P2373" s="188"/>
      <c r="Q2373" s="174">
        <f>IF(ISNUMBER(VLOOKUP(A2373,NotghiID!A:A,1,FALSE)),1,0)</f>
        <v>0</v>
      </c>
    </row>
    <row r="2374" spans="1:17" ht="14.25" hidden="1"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1025</v>
      </c>
      <c r="K2374" s="187" t="s">
        <v>116</v>
      </c>
      <c r="L2374" s="195"/>
      <c r="M2374" s="195"/>
      <c r="N2374" s="195"/>
      <c r="O2374" s="199"/>
      <c r="P2374" s="188"/>
      <c r="Q2374" s="174">
        <f>IF(ISNUMBER(VLOOKUP(A2374,NotghiID!A:A,1,FALSE)),1,0)</f>
        <v>0</v>
      </c>
    </row>
    <row r="2375" spans="1:17" ht="14.25" hidden="1"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1025</v>
      </c>
      <c r="K2375" s="187" t="s">
        <v>116</v>
      </c>
      <c r="L2375" s="195"/>
      <c r="M2375" s="195"/>
      <c r="N2375" s="195"/>
      <c r="O2375" s="199"/>
      <c r="P2375" s="188"/>
      <c r="Q2375" s="174">
        <f>IF(ISNUMBER(VLOOKUP(A2375,NotghiID!A:A,1,FALSE)),1,0)</f>
        <v>0</v>
      </c>
    </row>
    <row r="2376" spans="1:17" ht="14.25" hidden="1"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1025</v>
      </c>
      <c r="K2376" s="187" t="s">
        <v>116</v>
      </c>
      <c r="L2376" s="195"/>
      <c r="M2376" s="195"/>
      <c r="N2376" s="195"/>
      <c r="O2376" s="199"/>
      <c r="P2376" s="188"/>
      <c r="Q2376" s="174">
        <f>IF(ISNUMBER(VLOOKUP(A2376,NotghiID!A:A,1,FALSE)),1,0)</f>
        <v>0</v>
      </c>
    </row>
    <row r="2377" spans="1:17" ht="14.25" hidden="1"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1025</v>
      </c>
      <c r="K2377" s="187" t="s">
        <v>116</v>
      </c>
      <c r="L2377" s="195"/>
      <c r="M2377" s="195"/>
      <c r="N2377" s="195"/>
      <c r="O2377" s="199"/>
      <c r="P2377" s="188"/>
      <c r="Q2377" s="174">
        <f>IF(ISNUMBER(VLOOKUP(A2377,NotghiID!A:A,1,FALSE)),1,0)</f>
        <v>0</v>
      </c>
    </row>
    <row r="2378" spans="1:17" ht="14.25" hidden="1"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1025</v>
      </c>
      <c r="K2378" s="187" t="s">
        <v>116</v>
      </c>
      <c r="L2378" s="195"/>
      <c r="M2378" s="195"/>
      <c r="N2378" s="195"/>
      <c r="O2378" s="199"/>
      <c r="P2378" s="188"/>
      <c r="Q2378" s="174">
        <f>IF(ISNUMBER(VLOOKUP(A2378,NotghiID!A:A,1,FALSE)),1,0)</f>
        <v>0</v>
      </c>
    </row>
    <row r="2379" spans="1:17" ht="14.25" hidden="1"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1025</v>
      </c>
      <c r="K2379" s="187" t="s">
        <v>116</v>
      </c>
      <c r="L2379" s="195"/>
      <c r="M2379" s="195"/>
      <c r="N2379" s="195"/>
      <c r="O2379" s="199"/>
      <c r="P2379" s="188"/>
      <c r="Q2379" s="174">
        <f>IF(ISNUMBER(VLOOKUP(A2379,NotghiID!A:A,1,FALSE)),1,0)</f>
        <v>0</v>
      </c>
    </row>
    <row r="2380" spans="1:17" ht="14.25" hidden="1"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1025</v>
      </c>
      <c r="K2380" s="187" t="s">
        <v>116</v>
      </c>
      <c r="L2380" s="195"/>
      <c r="M2380" s="195"/>
      <c r="N2380" s="195"/>
      <c r="O2380" s="199"/>
      <c r="P2380" s="188"/>
      <c r="Q2380" s="174">
        <f>IF(ISNUMBER(VLOOKUP(A2380,NotghiID!A:A,1,FALSE)),1,0)</f>
        <v>0</v>
      </c>
    </row>
    <row r="2381" spans="1:17" ht="14.25" hidden="1"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1025</v>
      </c>
      <c r="K2381" s="187" t="s">
        <v>116</v>
      </c>
      <c r="L2381" s="195"/>
      <c r="M2381" s="195"/>
      <c r="N2381" s="195"/>
      <c r="O2381" s="199"/>
      <c r="P2381" s="188"/>
      <c r="Q2381" s="174">
        <f>IF(ISNUMBER(VLOOKUP(A2381,NotghiID!A:A,1,FALSE)),1,0)</f>
        <v>0</v>
      </c>
    </row>
    <row r="2382" spans="1:17" ht="14.25" hidden="1"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1025</v>
      </c>
      <c r="K2382" s="187" t="s">
        <v>116</v>
      </c>
      <c r="L2382" s="195"/>
      <c r="M2382" s="195"/>
      <c r="N2382" s="195"/>
      <c r="O2382" s="199"/>
      <c r="P2382" s="188"/>
      <c r="Q2382" s="174">
        <f>IF(ISNUMBER(VLOOKUP(A2382,NotghiID!A:A,1,FALSE)),1,0)</f>
        <v>0</v>
      </c>
    </row>
    <row r="2383" spans="1:17" ht="14.25" hidden="1"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1025</v>
      </c>
      <c r="K2383" s="187" t="s">
        <v>116</v>
      </c>
      <c r="L2383" s="195"/>
      <c r="M2383" s="195"/>
      <c r="N2383" s="195"/>
      <c r="O2383" s="199"/>
      <c r="P2383" s="188"/>
      <c r="Q2383" s="174">
        <f>IF(ISNUMBER(VLOOKUP(A2383,NotghiID!A:A,1,FALSE)),1,0)</f>
        <v>0</v>
      </c>
    </row>
    <row r="2384" spans="1:17" ht="14.25" hidden="1"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1025</v>
      </c>
      <c r="K2384" s="187" t="s">
        <v>116</v>
      </c>
      <c r="L2384" s="195"/>
      <c r="M2384" s="195"/>
      <c r="N2384" s="195"/>
      <c r="O2384" s="199"/>
      <c r="P2384" s="188"/>
      <c r="Q2384" s="174">
        <f>IF(ISNUMBER(VLOOKUP(A2384,NotghiID!A:A,1,FALSE)),1,0)</f>
        <v>0</v>
      </c>
    </row>
    <row r="2385" spans="1:17" ht="14.25" hidden="1"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1025</v>
      </c>
      <c r="K2385" s="187" t="s">
        <v>116</v>
      </c>
      <c r="L2385" s="195"/>
      <c r="M2385" s="195"/>
      <c r="N2385" s="195"/>
      <c r="O2385" s="199"/>
      <c r="P2385" s="188"/>
      <c r="Q2385" s="174">
        <f>IF(ISNUMBER(VLOOKUP(A2385,NotghiID!A:A,1,FALSE)),1,0)</f>
        <v>0</v>
      </c>
    </row>
    <row r="2386" spans="1:17" ht="14.25" hidden="1"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1025</v>
      </c>
      <c r="K2386" s="187" t="s">
        <v>116</v>
      </c>
      <c r="L2386" s="195"/>
      <c r="M2386" s="195"/>
      <c r="N2386" s="195"/>
      <c r="O2386" s="199"/>
      <c r="P2386" s="188"/>
      <c r="Q2386" s="174">
        <f>IF(ISNUMBER(VLOOKUP(A2386,NotghiID!A:A,1,FALSE)),1,0)</f>
        <v>0</v>
      </c>
    </row>
    <row r="2387" spans="1:17" ht="14.25" hidden="1"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1025</v>
      </c>
      <c r="K2387" s="187" t="s">
        <v>116</v>
      </c>
      <c r="L2387" s="195"/>
      <c r="M2387" s="195"/>
      <c r="N2387" s="195"/>
      <c r="O2387" s="199"/>
      <c r="P2387" s="188"/>
      <c r="Q2387" s="174">
        <f>IF(ISNUMBER(VLOOKUP(A2387,NotghiID!A:A,1,FALSE)),1,0)</f>
        <v>0</v>
      </c>
    </row>
    <row r="2388" spans="1:17" ht="14.25" hidden="1"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1025</v>
      </c>
      <c r="K2388" s="187" t="s">
        <v>116</v>
      </c>
      <c r="L2388" s="195"/>
      <c r="M2388" s="195"/>
      <c r="N2388" s="195"/>
      <c r="O2388" s="199"/>
      <c r="P2388" s="188"/>
      <c r="Q2388" s="174">
        <f>IF(ISNUMBER(VLOOKUP(A2388,NotghiID!A:A,1,FALSE)),1,0)</f>
        <v>0</v>
      </c>
    </row>
    <row r="2389" spans="1:17" ht="14.25" hidden="1"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1025</v>
      </c>
      <c r="K2389" s="187" t="s">
        <v>116</v>
      </c>
      <c r="L2389" s="195"/>
      <c r="M2389" s="195"/>
      <c r="N2389" s="195"/>
      <c r="O2389" s="199"/>
      <c r="P2389" s="188"/>
      <c r="Q2389" s="174">
        <f>IF(ISNUMBER(VLOOKUP(A2389,NotghiID!A:A,1,FALSE)),1,0)</f>
        <v>0</v>
      </c>
    </row>
    <row r="2390" spans="1:17" ht="14.25" hidden="1"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1025</v>
      </c>
      <c r="K2390" s="187" t="s">
        <v>116</v>
      </c>
      <c r="L2390" s="195">
        <v>5.0616097450256348</v>
      </c>
      <c r="M2390" s="195" t="s">
        <v>1025</v>
      </c>
      <c r="N2390" s="195" t="s">
        <v>117</v>
      </c>
      <c r="O2390" s="199"/>
      <c r="P2390" s="188"/>
      <c r="Q2390" s="174">
        <f>IF(ISNUMBER(VLOOKUP(A2390,NotghiID!A:A,1,FALSE)),1,0)</f>
        <v>0</v>
      </c>
    </row>
    <row r="2391" spans="1:17" ht="14.25" hidden="1"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1025</v>
      </c>
      <c r="K2391" s="187" t="s">
        <v>116</v>
      </c>
      <c r="L2391" s="195">
        <v>2.4552998542785645</v>
      </c>
      <c r="M2391" s="195" t="s">
        <v>1025</v>
      </c>
      <c r="N2391" s="195" t="s">
        <v>117</v>
      </c>
      <c r="O2391" s="199"/>
      <c r="P2391" s="188"/>
      <c r="Q2391" s="174">
        <f>IF(ISNUMBER(VLOOKUP(A2391,NotghiID!A:A,1,FALSE)),1,0)</f>
        <v>0</v>
      </c>
    </row>
    <row r="2392" spans="1:17" ht="14.25" hidden="1"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1025</v>
      </c>
      <c r="K2392" s="187" t="s">
        <v>116</v>
      </c>
      <c r="L2392" s="195">
        <v>2.332129955291748</v>
      </c>
      <c r="M2392" s="195" t="s">
        <v>1025</v>
      </c>
      <c r="N2392" s="195" t="s">
        <v>117</v>
      </c>
      <c r="O2392" s="199"/>
      <c r="P2392" s="188"/>
      <c r="Q2392" s="174">
        <f>IF(ISNUMBER(VLOOKUP(A2392,NotghiID!A:A,1,FALSE)),1,0)</f>
        <v>0</v>
      </c>
    </row>
    <row r="2393" spans="1:17" ht="14.25" hidden="1"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1025</v>
      </c>
      <c r="K2393" s="187" t="s">
        <v>116</v>
      </c>
      <c r="L2393" s="195">
        <v>1.5360070466995239</v>
      </c>
      <c r="M2393" s="195" t="s">
        <v>1025</v>
      </c>
      <c r="N2393" s="195" t="s">
        <v>117</v>
      </c>
      <c r="O2393" s="199"/>
      <c r="P2393" s="188"/>
      <c r="Q2393" s="174">
        <f>IF(ISNUMBER(VLOOKUP(A2393,NotghiID!A:A,1,FALSE)),1,0)</f>
        <v>0</v>
      </c>
    </row>
    <row r="2394" spans="1:17" ht="14.25" hidden="1"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1025</v>
      </c>
      <c r="K2394" s="187" t="s">
        <v>116</v>
      </c>
      <c r="L2394" s="195">
        <v>0.86745500564575195</v>
      </c>
      <c r="M2394" s="195" t="s">
        <v>1025</v>
      </c>
      <c r="N2394" s="195" t="s">
        <v>117</v>
      </c>
      <c r="O2394" s="199"/>
      <c r="P2394" s="188"/>
      <c r="Q2394" s="174">
        <f>IF(ISNUMBER(VLOOKUP(A2394,NotghiID!A:A,1,FALSE)),1,0)</f>
        <v>0</v>
      </c>
    </row>
    <row r="2395" spans="1:17" ht="14.25" hidden="1"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1025</v>
      </c>
      <c r="K2395" s="187" t="s">
        <v>116</v>
      </c>
      <c r="L2395" s="195">
        <v>0.77920699119567871</v>
      </c>
      <c r="M2395" s="195" t="s">
        <v>1025</v>
      </c>
      <c r="N2395" s="195" t="s">
        <v>117</v>
      </c>
      <c r="O2395" s="199"/>
      <c r="P2395" s="188"/>
      <c r="Q2395" s="174">
        <f>IF(ISNUMBER(VLOOKUP(A2395,NotghiID!A:A,1,FALSE)),1,0)</f>
        <v>0</v>
      </c>
    </row>
    <row r="2396" spans="1:17" ht="14.25" hidden="1"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1025</v>
      </c>
      <c r="K2396" s="187" t="s">
        <v>116</v>
      </c>
      <c r="L2396" s="195">
        <v>0.49604499340057373</v>
      </c>
      <c r="M2396" s="195" t="s">
        <v>1025</v>
      </c>
      <c r="N2396" s="195" t="s">
        <v>117</v>
      </c>
      <c r="O2396" s="199"/>
      <c r="P2396" s="188"/>
      <c r="Q2396" s="174">
        <f>IF(ISNUMBER(VLOOKUP(A2396,NotghiID!A:A,1,FALSE)),1,0)</f>
        <v>0</v>
      </c>
    </row>
    <row r="2397" spans="1:17" ht="14.25" hidden="1"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1025</v>
      </c>
      <c r="K2397" s="187" t="s">
        <v>116</v>
      </c>
      <c r="L2397" s="195">
        <v>0.49987497925758362</v>
      </c>
      <c r="M2397" s="195" t="s">
        <v>1025</v>
      </c>
      <c r="N2397" s="195" t="s">
        <v>117</v>
      </c>
      <c r="O2397" s="199"/>
      <c r="P2397" s="188"/>
      <c r="Q2397" s="174">
        <f>IF(ISNUMBER(VLOOKUP(A2397,NotghiID!A:A,1,FALSE)),1,0)</f>
        <v>0</v>
      </c>
    </row>
    <row r="2398" spans="1:17" ht="14.25" hidden="1"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1025</v>
      </c>
      <c r="K2398" s="187" t="s">
        <v>116</v>
      </c>
      <c r="L2398" s="195">
        <v>0.20402790606021881</v>
      </c>
      <c r="M2398" s="195" t="s">
        <v>1025</v>
      </c>
      <c r="N2398" s="195" t="s">
        <v>117</v>
      </c>
      <c r="O2398" s="199"/>
      <c r="P2398" s="188"/>
      <c r="Q2398" s="174">
        <f>IF(ISNUMBER(VLOOKUP(A2398,NotghiID!A:A,1,FALSE)),1,0)</f>
        <v>0</v>
      </c>
    </row>
    <row r="2399" spans="1:17" ht="14.25" hidden="1"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1025</v>
      </c>
      <c r="K2399" s="187" t="s">
        <v>116</v>
      </c>
      <c r="L2399" s="195"/>
      <c r="M2399" s="195"/>
      <c r="N2399" s="195"/>
      <c r="O2399" s="199"/>
      <c r="P2399" s="188"/>
      <c r="Q2399" s="174">
        <f>IF(ISNUMBER(VLOOKUP(A2399,NotghiID!A:A,1,FALSE)),1,0)</f>
        <v>0</v>
      </c>
    </row>
    <row r="2400" spans="1:17" ht="14.25" hidden="1"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1025</v>
      </c>
      <c r="K2400" s="187" t="s">
        <v>116</v>
      </c>
      <c r="L2400" s="195">
        <v>13.479209899902344</v>
      </c>
      <c r="M2400" s="195" t="s">
        <v>1025</v>
      </c>
      <c r="N2400" s="195" t="s">
        <v>117</v>
      </c>
      <c r="O2400" s="199"/>
      <c r="P2400" s="188"/>
      <c r="Q2400" s="174">
        <f>IF(ISNUMBER(VLOOKUP(A2400,NotghiID!A:A,1,FALSE)),1,0)</f>
        <v>0</v>
      </c>
    </row>
    <row r="2401" spans="1:17" ht="14.25" hidden="1"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1025</v>
      </c>
      <c r="K2401" s="187" t="s">
        <v>116</v>
      </c>
      <c r="L2401" s="195">
        <v>19.606119155883789</v>
      </c>
      <c r="M2401" s="195" t="s">
        <v>1025</v>
      </c>
      <c r="N2401" s="195" t="s">
        <v>117</v>
      </c>
      <c r="O2401" s="199"/>
      <c r="P2401" s="188"/>
      <c r="Q2401" s="174">
        <f>IF(ISNUMBER(VLOOKUP(A2401,NotghiID!A:A,1,FALSE)),1,0)</f>
        <v>0</v>
      </c>
    </row>
    <row r="2402" spans="1:17" ht="14.25" hidden="1"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1025</v>
      </c>
      <c r="K2402" s="187" t="s">
        <v>116</v>
      </c>
      <c r="L2402" s="195">
        <v>12.516409873962402</v>
      </c>
      <c r="M2402" s="195" t="s">
        <v>1025</v>
      </c>
      <c r="N2402" s="195" t="s">
        <v>117</v>
      </c>
      <c r="O2402" s="199"/>
      <c r="P2402" s="188"/>
      <c r="Q2402" s="174">
        <f>IF(ISNUMBER(VLOOKUP(A2402,NotghiID!A:A,1,FALSE)),1,0)</f>
        <v>0</v>
      </c>
    </row>
    <row r="2403" spans="1:17" ht="14.25" hidden="1"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1025</v>
      </c>
      <c r="K2403" s="187" t="s">
        <v>116</v>
      </c>
      <c r="L2403" s="195">
        <v>17.155370712280273</v>
      </c>
      <c r="M2403" s="195" t="s">
        <v>1025</v>
      </c>
      <c r="N2403" s="195" t="s">
        <v>117</v>
      </c>
      <c r="O2403" s="199"/>
      <c r="P2403" s="188"/>
      <c r="Q2403" s="174">
        <f>IF(ISNUMBER(VLOOKUP(A2403,NotghiID!A:A,1,FALSE)),1,0)</f>
        <v>0</v>
      </c>
    </row>
    <row r="2404" spans="1:17" ht="14.25" hidden="1"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1025</v>
      </c>
      <c r="K2404" s="187" t="s">
        <v>116</v>
      </c>
      <c r="L2404" s="195">
        <v>12.341360092163086</v>
      </c>
      <c r="M2404" s="195" t="s">
        <v>1025</v>
      </c>
      <c r="N2404" s="195" t="s">
        <v>117</v>
      </c>
      <c r="O2404" s="199"/>
      <c r="P2404" s="188"/>
      <c r="Q2404" s="174">
        <f>IF(ISNUMBER(VLOOKUP(A2404,NotghiID!A:A,1,FALSE)),1,0)</f>
        <v>0</v>
      </c>
    </row>
    <row r="2405" spans="1:17" ht="14.25" hidden="1"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1025</v>
      </c>
      <c r="K2405" s="187" t="s">
        <v>116</v>
      </c>
      <c r="L2405" s="195">
        <v>8.7527303695678711</v>
      </c>
      <c r="M2405" s="195" t="s">
        <v>1025</v>
      </c>
      <c r="N2405" s="195" t="s">
        <v>117</v>
      </c>
      <c r="O2405" s="199"/>
      <c r="P2405" s="188"/>
      <c r="Q2405" s="174">
        <f>IF(ISNUMBER(VLOOKUP(A2405,NotghiID!A:A,1,FALSE)),1,0)</f>
        <v>0</v>
      </c>
    </row>
    <row r="2406" spans="1:17" ht="14.25" hidden="1"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1025</v>
      </c>
      <c r="K2406" s="187" t="s">
        <v>116</v>
      </c>
      <c r="L2406" s="195">
        <v>10.065639495849609</v>
      </c>
      <c r="M2406" s="195" t="s">
        <v>1025</v>
      </c>
      <c r="N2406" s="195" t="s">
        <v>117</v>
      </c>
      <c r="O2406" s="199"/>
      <c r="P2406" s="188"/>
      <c r="Q2406" s="174">
        <f>IF(ISNUMBER(VLOOKUP(A2406,NotghiID!A:A,1,FALSE)),1,0)</f>
        <v>0</v>
      </c>
    </row>
    <row r="2407" spans="1:17" ht="14.25" hidden="1"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1025</v>
      </c>
      <c r="K2407" s="187" t="s">
        <v>116</v>
      </c>
      <c r="L2407" s="195">
        <v>5.601750373840332</v>
      </c>
      <c r="M2407" s="195" t="s">
        <v>1025</v>
      </c>
      <c r="N2407" s="195" t="s">
        <v>117</v>
      </c>
      <c r="O2407" s="199"/>
      <c r="P2407" s="188"/>
      <c r="Q2407" s="174">
        <f>IF(ISNUMBER(VLOOKUP(A2407,NotghiID!A:A,1,FALSE)),1,0)</f>
        <v>0</v>
      </c>
    </row>
    <row r="2408" spans="1:17" ht="14.25" hidden="1"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1025</v>
      </c>
      <c r="K2408" s="187" t="s">
        <v>116</v>
      </c>
      <c r="L2408" s="195">
        <v>4.6389446258544922</v>
      </c>
      <c r="M2408" s="195" t="s">
        <v>1025</v>
      </c>
      <c r="N2408" s="195" t="s">
        <v>117</v>
      </c>
      <c r="O2408" s="199"/>
      <c r="P2408" s="188"/>
      <c r="Q2408" s="174">
        <f>IF(ISNUMBER(VLOOKUP(A2408,NotghiID!A:A,1,FALSE)),1,0)</f>
        <v>0</v>
      </c>
    </row>
    <row r="2409" spans="1:17" ht="14.25" hidden="1"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1025</v>
      </c>
      <c r="K2409" s="187" t="s">
        <v>116</v>
      </c>
      <c r="L2409" s="195">
        <v>2.888401985168457</v>
      </c>
      <c r="M2409" s="195" t="s">
        <v>1025</v>
      </c>
      <c r="N2409" s="195" t="s">
        <v>117</v>
      </c>
      <c r="O2409" s="199"/>
      <c r="P2409" s="188"/>
      <c r="Q2409" s="174">
        <f>IF(ISNUMBER(VLOOKUP(A2409,NotghiID!A:A,1,FALSE)),1,0)</f>
        <v>0</v>
      </c>
    </row>
    <row r="2410" spans="1:17" ht="14.25" hidden="1"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1025</v>
      </c>
      <c r="K2410" s="187" t="s">
        <v>116</v>
      </c>
      <c r="L2410" s="195">
        <v>1.4879649877548218</v>
      </c>
      <c r="M2410" s="195" t="s">
        <v>1025</v>
      </c>
      <c r="N2410" s="195" t="s">
        <v>117</v>
      </c>
      <c r="O2410" s="199"/>
      <c r="P2410" s="188"/>
      <c r="Q2410" s="174">
        <f>IF(ISNUMBER(VLOOKUP(A2410,NotghiID!A:A,1,FALSE)),1,0)</f>
        <v>0</v>
      </c>
    </row>
    <row r="2411" spans="1:17" ht="14.25" hidden="1"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1025</v>
      </c>
      <c r="K2411" s="187" t="s">
        <v>116</v>
      </c>
      <c r="L2411" s="195"/>
      <c r="M2411" s="195"/>
      <c r="N2411" s="195"/>
      <c r="O2411" s="199"/>
      <c r="P2411" s="188"/>
      <c r="Q2411" s="174">
        <f>IF(ISNUMBER(VLOOKUP(A2411,NotghiID!A:A,1,FALSE)),1,0)</f>
        <v>0</v>
      </c>
    </row>
    <row r="2412" spans="1:17" ht="14.25" hidden="1"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1025</v>
      </c>
      <c r="K2412" s="187" t="s">
        <v>116</v>
      </c>
      <c r="L2412" s="195"/>
      <c r="M2412" s="195"/>
      <c r="N2412" s="195"/>
      <c r="O2412" s="199"/>
      <c r="P2412" s="188"/>
      <c r="Q2412" s="174">
        <f>IF(ISNUMBER(VLOOKUP(A2412,NotghiID!A:A,1,FALSE)),1,0)</f>
        <v>0</v>
      </c>
    </row>
    <row r="2413" spans="1:17" ht="14.25" hidden="1"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1025</v>
      </c>
      <c r="K2413" s="187" t="s">
        <v>116</v>
      </c>
      <c r="L2413" s="195"/>
      <c r="M2413" s="195"/>
      <c r="N2413" s="195"/>
      <c r="O2413" s="199"/>
      <c r="P2413" s="188"/>
      <c r="Q2413" s="174">
        <f>IF(ISNUMBER(VLOOKUP(A2413,NotghiID!A:A,1,FALSE)),1,0)</f>
        <v>0</v>
      </c>
    </row>
    <row r="2414" spans="1:17" ht="14.25" hidden="1"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1025</v>
      </c>
      <c r="K2414" s="187" t="s">
        <v>116</v>
      </c>
      <c r="L2414" s="195">
        <v>3.5886209011077881</v>
      </c>
      <c r="M2414" s="195" t="s">
        <v>1025</v>
      </c>
      <c r="N2414" s="195" t="s">
        <v>117</v>
      </c>
      <c r="O2414" s="199"/>
      <c r="P2414" s="188"/>
      <c r="Q2414" s="174">
        <f>IF(ISNUMBER(VLOOKUP(A2414,NotghiID!A:A,1,FALSE)),1,0)</f>
        <v>0</v>
      </c>
    </row>
    <row r="2415" spans="1:17" ht="14.25" hidden="1"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1025</v>
      </c>
      <c r="K2415" s="187" t="s">
        <v>116</v>
      </c>
      <c r="L2415" s="195">
        <v>2.7133479118347168</v>
      </c>
      <c r="M2415" s="195" t="s">
        <v>1025</v>
      </c>
      <c r="N2415" s="195" t="s">
        <v>117</v>
      </c>
      <c r="O2415" s="199"/>
      <c r="P2415" s="188"/>
      <c r="Q2415" s="174">
        <f>IF(ISNUMBER(VLOOKUP(A2415,NotghiID!A:A,1,FALSE)),1,0)</f>
        <v>0</v>
      </c>
    </row>
    <row r="2416" spans="1:17" ht="14.25" hidden="1"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1025</v>
      </c>
      <c r="K2416" s="187" t="s">
        <v>116</v>
      </c>
      <c r="L2416" s="195">
        <v>1.7505470514297485</v>
      </c>
      <c r="M2416" s="195" t="s">
        <v>1025</v>
      </c>
      <c r="N2416" s="195" t="s">
        <v>117</v>
      </c>
      <c r="O2416" s="199"/>
      <c r="P2416" s="188"/>
      <c r="Q2416" s="174">
        <f>IF(ISNUMBER(VLOOKUP(A2416,NotghiID!A:A,1,FALSE)),1,0)</f>
        <v>0</v>
      </c>
    </row>
    <row r="2417" spans="1:17" ht="14.25" hidden="1"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1025</v>
      </c>
      <c r="K2417" s="187" t="s">
        <v>116</v>
      </c>
      <c r="L2417" s="195">
        <v>1.9256019592285156</v>
      </c>
      <c r="M2417" s="195" t="s">
        <v>1025</v>
      </c>
      <c r="N2417" s="195" t="s">
        <v>117</v>
      </c>
      <c r="O2417" s="199"/>
      <c r="P2417" s="188"/>
      <c r="Q2417" s="174">
        <f>IF(ISNUMBER(VLOOKUP(A2417,NotghiID!A:A,1,FALSE)),1,0)</f>
        <v>0</v>
      </c>
    </row>
    <row r="2418" spans="1:17" ht="14.25" hidden="1"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1025</v>
      </c>
      <c r="K2418" s="187" t="s">
        <v>116</v>
      </c>
      <c r="L2418" s="195">
        <v>1.7505470514297485</v>
      </c>
      <c r="M2418" s="195" t="s">
        <v>1025</v>
      </c>
      <c r="N2418" s="195" t="s">
        <v>117</v>
      </c>
      <c r="O2418" s="199"/>
      <c r="P2418" s="188"/>
      <c r="Q2418" s="174">
        <f>IF(ISNUMBER(VLOOKUP(A2418,NotghiID!A:A,1,FALSE)),1,0)</f>
        <v>0</v>
      </c>
    </row>
    <row r="2419" spans="1:17" ht="14.25" hidden="1"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1025</v>
      </c>
      <c r="K2419" s="187" t="s">
        <v>116</v>
      </c>
      <c r="L2419" s="195">
        <v>1.6630200147628784</v>
      </c>
      <c r="M2419" s="195" t="s">
        <v>1025</v>
      </c>
      <c r="N2419" s="195" t="s">
        <v>117</v>
      </c>
      <c r="O2419" s="199"/>
      <c r="P2419" s="188"/>
      <c r="Q2419" s="174">
        <f>IF(ISNUMBER(VLOOKUP(A2419,NotghiID!A:A,1,FALSE)),1,0)</f>
        <v>0</v>
      </c>
    </row>
    <row r="2420" spans="1:17" ht="14.25" hidden="1"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1025</v>
      </c>
      <c r="K2420" s="187" t="s">
        <v>116</v>
      </c>
      <c r="L2420" s="195">
        <v>1.3129103183746338</v>
      </c>
      <c r="M2420" s="195" t="s">
        <v>1025</v>
      </c>
      <c r="N2420" s="195" t="s">
        <v>117</v>
      </c>
      <c r="O2420" s="199"/>
      <c r="P2420" s="188"/>
      <c r="Q2420" s="174">
        <f>IF(ISNUMBER(VLOOKUP(A2420,NotghiID!A:A,1,FALSE)),1,0)</f>
        <v>0</v>
      </c>
    </row>
    <row r="2421" spans="1:17" ht="14.25" hidden="1" x14ac:dyDescent="0.2">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1053</v>
      </c>
      <c r="K2421" s="187" t="s">
        <v>264</v>
      </c>
      <c r="L2421" s="195"/>
      <c r="M2421" s="195"/>
      <c r="N2421" s="195"/>
      <c r="O2421" s="199"/>
      <c r="P2421" s="188"/>
      <c r="Q2421" s="174">
        <f>IF(ISNUMBER(VLOOKUP(A2421,NotghiID!A:A,1,FALSE)),1,0)</f>
        <v>0</v>
      </c>
    </row>
    <row r="2422" spans="1:17" ht="14.25" hidden="1" x14ac:dyDescent="0.2">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1053</v>
      </c>
      <c r="K2422" s="187" t="s">
        <v>264</v>
      </c>
      <c r="L2422" s="195"/>
      <c r="M2422" s="195"/>
      <c r="N2422" s="195"/>
      <c r="O2422" s="199"/>
      <c r="P2422" s="188"/>
      <c r="Q2422" s="174">
        <f>IF(ISNUMBER(VLOOKUP(A2422,NotghiID!A:A,1,FALSE)),1,0)</f>
        <v>0</v>
      </c>
    </row>
    <row r="2423" spans="1:17" ht="14.25" hidden="1" x14ac:dyDescent="0.2">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1053</v>
      </c>
      <c r="K2423" s="187" t="s">
        <v>264</v>
      </c>
      <c r="L2423" s="195"/>
      <c r="M2423" s="195"/>
      <c r="N2423" s="195"/>
      <c r="O2423" s="199"/>
      <c r="P2423" s="188"/>
      <c r="Q2423" s="174">
        <f>IF(ISNUMBER(VLOOKUP(A2423,NotghiID!A:A,1,FALSE)),1,0)</f>
        <v>0</v>
      </c>
    </row>
    <row r="2424" spans="1:17" ht="14.25" hidden="1" x14ac:dyDescent="0.2">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1053</v>
      </c>
      <c r="K2424" s="187" t="s">
        <v>264</v>
      </c>
      <c r="L2424" s="195"/>
      <c r="M2424" s="195"/>
      <c r="N2424" s="195"/>
      <c r="O2424" s="199"/>
      <c r="P2424" s="188"/>
      <c r="Q2424" s="174">
        <f>IF(ISNUMBER(VLOOKUP(A2424,NotghiID!A:A,1,FALSE)),1,0)</f>
        <v>0</v>
      </c>
    </row>
    <row r="2425" spans="1:17" ht="14.25" hidden="1" x14ac:dyDescent="0.2">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1053</v>
      </c>
      <c r="K2425" s="187" t="s">
        <v>264</v>
      </c>
      <c r="L2425" s="195"/>
      <c r="M2425" s="195"/>
      <c r="N2425" s="195"/>
      <c r="O2425" s="199"/>
      <c r="P2425" s="188"/>
      <c r="Q2425" s="174">
        <f>IF(ISNUMBER(VLOOKUP(A2425,NotghiID!A:A,1,FALSE)),1,0)</f>
        <v>0</v>
      </c>
    </row>
    <row r="2426" spans="1:17" ht="14.25" hidden="1" x14ac:dyDescent="0.2">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1053</v>
      </c>
      <c r="K2426" s="187" t="s">
        <v>264</v>
      </c>
      <c r="L2426" s="195"/>
      <c r="M2426" s="195"/>
      <c r="N2426" s="195"/>
      <c r="O2426" s="199"/>
      <c r="P2426" s="188"/>
      <c r="Q2426" s="174">
        <f>IF(ISNUMBER(VLOOKUP(A2426,NotghiID!A:A,1,FALSE)),1,0)</f>
        <v>0</v>
      </c>
    </row>
    <row r="2427" spans="1:17" ht="14.25" hidden="1" x14ac:dyDescent="0.2">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1053</v>
      </c>
      <c r="K2427" s="187" t="s">
        <v>264</v>
      </c>
      <c r="L2427" s="195"/>
      <c r="M2427" s="195"/>
      <c r="N2427" s="195"/>
      <c r="O2427" s="199"/>
      <c r="P2427" s="188"/>
      <c r="Q2427" s="174">
        <f>IF(ISNUMBER(VLOOKUP(A2427,NotghiID!A:A,1,FALSE)),1,0)</f>
        <v>0</v>
      </c>
    </row>
    <row r="2428" spans="1:17" ht="14.25" hidden="1" x14ac:dyDescent="0.2">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1053</v>
      </c>
      <c r="K2428" s="187" t="s">
        <v>264</v>
      </c>
      <c r="L2428" s="195"/>
      <c r="M2428" s="195"/>
      <c r="N2428" s="195"/>
      <c r="O2428" s="199"/>
      <c r="P2428" s="188"/>
      <c r="Q2428" s="174">
        <f>IF(ISNUMBER(VLOOKUP(A2428,NotghiID!A:A,1,FALSE)),1,0)</f>
        <v>0</v>
      </c>
    </row>
    <row r="2429" spans="1:17" ht="14.25" hidden="1" x14ac:dyDescent="0.2">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1053</v>
      </c>
      <c r="K2429" s="187" t="s">
        <v>264</v>
      </c>
      <c r="L2429" s="195"/>
      <c r="M2429" s="195"/>
      <c r="N2429" s="195"/>
      <c r="O2429" s="199"/>
      <c r="P2429" s="188"/>
      <c r="Q2429" s="174">
        <f>IF(ISNUMBER(VLOOKUP(A2429,NotghiID!A:A,1,FALSE)),1,0)</f>
        <v>0</v>
      </c>
    </row>
    <row r="2430" spans="1:17" ht="14.25" hidden="1" x14ac:dyDescent="0.2">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1053</v>
      </c>
      <c r="K2430" s="187" t="s">
        <v>264</v>
      </c>
      <c r="L2430" s="195"/>
      <c r="M2430" s="195"/>
      <c r="N2430" s="195"/>
      <c r="O2430" s="199"/>
      <c r="P2430" s="188"/>
      <c r="Q2430" s="174">
        <f>IF(ISNUMBER(VLOOKUP(A2430,NotghiID!A:A,1,FALSE)),1,0)</f>
        <v>0</v>
      </c>
    </row>
    <row r="2431" spans="1:17" ht="14.25" hidden="1" x14ac:dyDescent="0.2">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1053</v>
      </c>
      <c r="K2431" s="187" t="s">
        <v>264</v>
      </c>
      <c r="L2431" s="195"/>
      <c r="M2431" s="195"/>
      <c r="N2431" s="195"/>
      <c r="O2431" s="199"/>
      <c r="P2431" s="188"/>
      <c r="Q2431" s="174">
        <f>IF(ISNUMBER(VLOOKUP(A2431,NotghiID!A:A,1,FALSE)),1,0)</f>
        <v>0</v>
      </c>
    </row>
    <row r="2432" spans="1:17" ht="14.25" hidden="1" x14ac:dyDescent="0.2">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1053</v>
      </c>
      <c r="K2432" s="187" t="s">
        <v>264</v>
      </c>
      <c r="L2432" s="195"/>
      <c r="M2432" s="195"/>
      <c r="N2432" s="195"/>
      <c r="O2432" s="199"/>
      <c r="P2432" s="188"/>
      <c r="Q2432" s="174">
        <f>IF(ISNUMBER(VLOOKUP(A2432,NotghiID!A:A,1,FALSE)),1,0)</f>
        <v>0</v>
      </c>
    </row>
    <row r="2433" spans="1:17" ht="14.25" hidden="1" x14ac:dyDescent="0.2">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1053</v>
      </c>
      <c r="K2433" s="187" t="s">
        <v>264</v>
      </c>
      <c r="L2433" s="195"/>
      <c r="M2433" s="195"/>
      <c r="N2433" s="195"/>
      <c r="O2433" s="199"/>
      <c r="P2433" s="188"/>
      <c r="Q2433" s="174">
        <f>IF(ISNUMBER(VLOOKUP(A2433,NotghiID!A:A,1,FALSE)),1,0)</f>
        <v>0</v>
      </c>
    </row>
    <row r="2434" spans="1:17" ht="14.25" hidden="1" x14ac:dyDescent="0.2">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1053</v>
      </c>
      <c r="K2434" s="187" t="s">
        <v>264</v>
      </c>
      <c r="L2434" s="195"/>
      <c r="M2434" s="195"/>
      <c r="N2434" s="195"/>
      <c r="O2434" s="199"/>
      <c r="P2434" s="188"/>
      <c r="Q2434" s="174">
        <f>IF(ISNUMBER(VLOOKUP(A2434,NotghiID!A:A,1,FALSE)),1,0)</f>
        <v>0</v>
      </c>
    </row>
    <row r="2435" spans="1:17" ht="14.25" hidden="1" x14ac:dyDescent="0.2">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1053</v>
      </c>
      <c r="K2435" s="187" t="s">
        <v>264</v>
      </c>
      <c r="L2435" s="195"/>
      <c r="M2435" s="195"/>
      <c r="N2435" s="195"/>
      <c r="O2435" s="199"/>
      <c r="P2435" s="188"/>
      <c r="Q2435" s="174">
        <f>IF(ISNUMBER(VLOOKUP(A2435,NotghiID!A:A,1,FALSE)),1,0)</f>
        <v>0</v>
      </c>
    </row>
    <row r="2436" spans="1:17" ht="14.25" hidden="1" x14ac:dyDescent="0.2">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1053</v>
      </c>
      <c r="K2436" s="187" t="s">
        <v>264</v>
      </c>
      <c r="L2436" s="195"/>
      <c r="M2436" s="195"/>
      <c r="N2436" s="195"/>
      <c r="O2436" s="199"/>
      <c r="P2436" s="188"/>
      <c r="Q2436" s="174">
        <f>IF(ISNUMBER(VLOOKUP(A2436,NotghiID!A:A,1,FALSE)),1,0)</f>
        <v>0</v>
      </c>
    </row>
    <row r="2437" spans="1:17" ht="14.25" hidden="1" x14ac:dyDescent="0.2">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1053</v>
      </c>
      <c r="K2437" s="187" t="s">
        <v>264</v>
      </c>
      <c r="L2437" s="195"/>
      <c r="M2437" s="195"/>
      <c r="N2437" s="195"/>
      <c r="O2437" s="199"/>
      <c r="P2437" s="188"/>
      <c r="Q2437" s="174">
        <f>IF(ISNUMBER(VLOOKUP(A2437,NotghiID!A:A,1,FALSE)),1,0)</f>
        <v>0</v>
      </c>
    </row>
    <row r="2438" spans="1:17" ht="14.25" hidden="1" x14ac:dyDescent="0.2">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1053</v>
      </c>
      <c r="K2438" s="187" t="s">
        <v>264</v>
      </c>
      <c r="L2438" s="195"/>
      <c r="M2438" s="195"/>
      <c r="N2438" s="195"/>
      <c r="O2438" s="199"/>
      <c r="P2438" s="188"/>
      <c r="Q2438" s="174">
        <f>IF(ISNUMBER(VLOOKUP(A2438,NotghiID!A:A,1,FALSE)),1,0)</f>
        <v>0</v>
      </c>
    </row>
    <row r="2439" spans="1:17" ht="14.25" hidden="1" x14ac:dyDescent="0.2">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1053</v>
      </c>
      <c r="K2439" s="187" t="s">
        <v>264</v>
      </c>
      <c r="L2439" s="195"/>
      <c r="M2439" s="195"/>
      <c r="N2439" s="195"/>
      <c r="O2439" s="199"/>
      <c r="P2439" s="188"/>
      <c r="Q2439" s="174">
        <f>IF(ISNUMBER(VLOOKUP(A2439,NotghiID!A:A,1,FALSE)),1,0)</f>
        <v>0</v>
      </c>
    </row>
    <row r="2440" spans="1:17" ht="14.25" hidden="1" x14ac:dyDescent="0.2">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1053</v>
      </c>
      <c r="K2440" s="187" t="s">
        <v>264</v>
      </c>
      <c r="L2440" s="195"/>
      <c r="M2440" s="195"/>
      <c r="N2440" s="195"/>
      <c r="O2440" s="199"/>
      <c r="P2440" s="188"/>
      <c r="Q2440" s="174">
        <f>IF(ISNUMBER(VLOOKUP(A2440,NotghiID!A:A,1,FALSE)),1,0)</f>
        <v>0</v>
      </c>
    </row>
    <row r="2441" spans="1:17" ht="14.25" hidden="1" x14ac:dyDescent="0.2">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1053</v>
      </c>
      <c r="K2441" s="187" t="s">
        <v>264</v>
      </c>
      <c r="L2441" s="195"/>
      <c r="M2441" s="195"/>
      <c r="N2441" s="195"/>
      <c r="O2441" s="199"/>
      <c r="P2441" s="188"/>
      <c r="Q2441" s="174">
        <f>IF(ISNUMBER(VLOOKUP(A2441,NotghiID!A:A,1,FALSE)),1,0)</f>
        <v>0</v>
      </c>
    </row>
    <row r="2442" spans="1:17" ht="14.25" hidden="1" x14ac:dyDescent="0.2">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1053</v>
      </c>
      <c r="K2442" s="187" t="s">
        <v>264</v>
      </c>
      <c r="L2442" s="195"/>
      <c r="M2442" s="195"/>
      <c r="N2442" s="195"/>
      <c r="O2442" s="199"/>
      <c r="P2442" s="188"/>
      <c r="Q2442" s="174">
        <f>IF(ISNUMBER(VLOOKUP(A2442,NotghiID!A:A,1,FALSE)),1,0)</f>
        <v>0</v>
      </c>
    </row>
    <row r="2443" spans="1:17" ht="14.25" hidden="1" x14ac:dyDescent="0.2">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1053</v>
      </c>
      <c r="K2443" s="187" t="s">
        <v>264</v>
      </c>
      <c r="L2443" s="195"/>
      <c r="M2443" s="195"/>
      <c r="N2443" s="195"/>
      <c r="O2443" s="199"/>
      <c r="P2443" s="188"/>
      <c r="Q2443" s="174">
        <f>IF(ISNUMBER(VLOOKUP(A2443,NotghiID!A:A,1,FALSE)),1,0)</f>
        <v>0</v>
      </c>
    </row>
    <row r="2444" spans="1:17" ht="14.25" hidden="1" x14ac:dyDescent="0.2">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1053</v>
      </c>
      <c r="K2444" s="187" t="s">
        <v>264</v>
      </c>
      <c r="L2444" s="195"/>
      <c r="M2444" s="195"/>
      <c r="N2444" s="195"/>
      <c r="O2444" s="199"/>
      <c r="P2444" s="188"/>
      <c r="Q2444" s="174">
        <f>IF(ISNUMBER(VLOOKUP(A2444,NotghiID!A:A,1,FALSE)),1,0)</f>
        <v>0</v>
      </c>
    </row>
    <row r="2445" spans="1:17" ht="14.25" hidden="1" x14ac:dyDescent="0.2">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1053</v>
      </c>
      <c r="K2445" s="187" t="s">
        <v>264</v>
      </c>
      <c r="L2445" s="195"/>
      <c r="M2445" s="195"/>
      <c r="N2445" s="195"/>
      <c r="O2445" s="199"/>
      <c r="P2445" s="188"/>
      <c r="Q2445" s="174">
        <f>IF(ISNUMBER(VLOOKUP(A2445,NotghiID!A:A,1,FALSE)),1,0)</f>
        <v>0</v>
      </c>
    </row>
    <row r="2446" spans="1:17" ht="14.25" hidden="1" x14ac:dyDescent="0.2">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1053</v>
      </c>
      <c r="K2446" s="187" t="s">
        <v>264</v>
      </c>
      <c r="L2446" s="195"/>
      <c r="M2446" s="195"/>
      <c r="N2446" s="195"/>
      <c r="O2446" s="199"/>
      <c r="P2446" s="188"/>
      <c r="Q2446" s="174">
        <f>IF(ISNUMBER(VLOOKUP(A2446,NotghiID!A:A,1,FALSE)),1,0)</f>
        <v>0</v>
      </c>
    </row>
    <row r="2447" spans="1:17" ht="14.25" hidden="1" x14ac:dyDescent="0.2">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1053</v>
      </c>
      <c r="K2447" s="187" t="s">
        <v>264</v>
      </c>
      <c r="L2447" s="195"/>
      <c r="M2447" s="195"/>
      <c r="N2447" s="195"/>
      <c r="O2447" s="199"/>
      <c r="P2447" s="188"/>
      <c r="Q2447" s="174">
        <f>IF(ISNUMBER(VLOOKUP(A2447,NotghiID!A:A,1,FALSE)),1,0)</f>
        <v>0</v>
      </c>
    </row>
    <row r="2448" spans="1:17" ht="14.25" hidden="1" x14ac:dyDescent="0.2">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1053</v>
      </c>
      <c r="K2448" s="187" t="s">
        <v>264</v>
      </c>
      <c r="L2448" s="195"/>
      <c r="M2448" s="195"/>
      <c r="N2448" s="195"/>
      <c r="O2448" s="199"/>
      <c r="P2448" s="188"/>
      <c r="Q2448" s="174">
        <f>IF(ISNUMBER(VLOOKUP(A2448,NotghiID!A:A,1,FALSE)),1,0)</f>
        <v>0</v>
      </c>
    </row>
    <row r="2449" spans="1:17" ht="14.25" hidden="1" x14ac:dyDescent="0.2">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1053</v>
      </c>
      <c r="K2449" s="187" t="s">
        <v>264</v>
      </c>
      <c r="L2449" s="195"/>
      <c r="M2449" s="195"/>
      <c r="N2449" s="195"/>
      <c r="O2449" s="199"/>
      <c r="P2449" s="188"/>
      <c r="Q2449" s="174">
        <f>IF(ISNUMBER(VLOOKUP(A2449,NotghiID!A:A,1,FALSE)),1,0)</f>
        <v>0</v>
      </c>
    </row>
    <row r="2450" spans="1:17" ht="14.25" hidden="1" x14ac:dyDescent="0.2">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1053</v>
      </c>
      <c r="K2450" s="187" t="s">
        <v>264</v>
      </c>
      <c r="L2450" s="195"/>
      <c r="M2450" s="195"/>
      <c r="N2450" s="195"/>
      <c r="O2450" s="199"/>
      <c r="P2450" s="188"/>
      <c r="Q2450" s="174">
        <f>IF(ISNUMBER(VLOOKUP(A2450,NotghiID!A:A,1,FALSE)),1,0)</f>
        <v>0</v>
      </c>
    </row>
    <row r="2451" spans="1:17" ht="14.25" hidden="1" x14ac:dyDescent="0.2">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1053</v>
      </c>
      <c r="K2451" s="187" t="s">
        <v>264</v>
      </c>
      <c r="L2451" s="195"/>
      <c r="M2451" s="195"/>
      <c r="N2451" s="195"/>
      <c r="O2451" s="199"/>
      <c r="P2451" s="188"/>
      <c r="Q2451" s="174">
        <f>IF(ISNUMBER(VLOOKUP(A2451,NotghiID!A:A,1,FALSE)),1,0)</f>
        <v>0</v>
      </c>
    </row>
    <row r="2452" spans="1:17" ht="14.25" hidden="1" x14ac:dyDescent="0.2">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1053</v>
      </c>
      <c r="K2452" s="187" t="s">
        <v>264</v>
      </c>
      <c r="L2452" s="195"/>
      <c r="M2452" s="195"/>
      <c r="N2452" s="195"/>
      <c r="O2452" s="199"/>
      <c r="P2452" s="188"/>
      <c r="Q2452" s="174">
        <f>IF(ISNUMBER(VLOOKUP(A2452,NotghiID!A:A,1,FALSE)),1,0)</f>
        <v>0</v>
      </c>
    </row>
    <row r="2453" spans="1:17" ht="14.25" hidden="1" x14ac:dyDescent="0.2">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1053</v>
      </c>
      <c r="K2453" s="187" t="s">
        <v>264</v>
      </c>
      <c r="L2453" s="195"/>
      <c r="M2453" s="195"/>
      <c r="N2453" s="195"/>
      <c r="O2453" s="199"/>
      <c r="P2453" s="188"/>
      <c r="Q2453" s="174">
        <f>IF(ISNUMBER(VLOOKUP(A2453,NotghiID!A:A,1,FALSE)),1,0)</f>
        <v>0</v>
      </c>
    </row>
    <row r="2454" spans="1:17" ht="14.25" hidden="1" x14ac:dyDescent="0.2">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1053</v>
      </c>
      <c r="K2454" s="187" t="s">
        <v>264</v>
      </c>
      <c r="L2454" s="195"/>
      <c r="M2454" s="195"/>
      <c r="N2454" s="195"/>
      <c r="O2454" s="199"/>
      <c r="P2454" s="188"/>
      <c r="Q2454" s="174">
        <f>IF(ISNUMBER(VLOOKUP(A2454,NotghiID!A:A,1,FALSE)),1,0)</f>
        <v>0</v>
      </c>
    </row>
    <row r="2455" spans="1:17" ht="14.25" hidden="1" x14ac:dyDescent="0.2">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1053</v>
      </c>
      <c r="K2455" s="187" t="s">
        <v>264</v>
      </c>
      <c r="L2455" s="195"/>
      <c r="M2455" s="195"/>
      <c r="N2455" s="195"/>
      <c r="O2455" s="199"/>
      <c r="P2455" s="188"/>
      <c r="Q2455" s="174">
        <f>IF(ISNUMBER(VLOOKUP(A2455,NotghiID!A:A,1,FALSE)),1,0)</f>
        <v>0</v>
      </c>
    </row>
    <row r="2456" spans="1:17" ht="14.25" hidden="1" x14ac:dyDescent="0.2">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1053</v>
      </c>
      <c r="K2456" s="187" t="s">
        <v>264</v>
      </c>
      <c r="L2456" s="195"/>
      <c r="M2456" s="195"/>
      <c r="N2456" s="195"/>
      <c r="O2456" s="199"/>
      <c r="P2456" s="188"/>
      <c r="Q2456" s="174">
        <f>IF(ISNUMBER(VLOOKUP(A2456,NotghiID!A:A,1,FALSE)),1,0)</f>
        <v>0</v>
      </c>
    </row>
    <row r="2457" spans="1:17" ht="14.25" hidden="1" x14ac:dyDescent="0.2">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1053</v>
      </c>
      <c r="K2457" s="187" t="s">
        <v>264</v>
      </c>
      <c r="L2457" s="195"/>
      <c r="M2457" s="195"/>
      <c r="N2457" s="195"/>
      <c r="O2457" s="199"/>
      <c r="P2457" s="188"/>
      <c r="Q2457" s="174">
        <f>IF(ISNUMBER(VLOOKUP(A2457,NotghiID!A:A,1,FALSE)),1,0)</f>
        <v>0</v>
      </c>
    </row>
    <row r="2458" spans="1:17" ht="14.25" hidden="1" x14ac:dyDescent="0.2">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1053</v>
      </c>
      <c r="K2458" s="187" t="s">
        <v>264</v>
      </c>
      <c r="L2458" s="195"/>
      <c r="M2458" s="195"/>
      <c r="N2458" s="195"/>
      <c r="O2458" s="199"/>
      <c r="P2458" s="188"/>
      <c r="Q2458" s="174">
        <f>IF(ISNUMBER(VLOOKUP(A2458,NotghiID!A:A,1,FALSE)),1,0)</f>
        <v>0</v>
      </c>
    </row>
    <row r="2459" spans="1:17" ht="14.25" hidden="1" x14ac:dyDescent="0.2">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1053</v>
      </c>
      <c r="K2459" s="187" t="s">
        <v>264</v>
      </c>
      <c r="L2459" s="195"/>
      <c r="M2459" s="195"/>
      <c r="N2459" s="195"/>
      <c r="O2459" s="199"/>
      <c r="P2459" s="188"/>
      <c r="Q2459" s="174">
        <f>IF(ISNUMBER(VLOOKUP(A2459,NotghiID!A:A,1,FALSE)),1,0)</f>
        <v>0</v>
      </c>
    </row>
    <row r="2460" spans="1:17" ht="14.25" hidden="1" x14ac:dyDescent="0.2">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1053</v>
      </c>
      <c r="K2460" s="187" t="s">
        <v>264</v>
      </c>
      <c r="L2460" s="195"/>
      <c r="M2460" s="195"/>
      <c r="N2460" s="195"/>
      <c r="O2460" s="199"/>
      <c r="P2460" s="188"/>
      <c r="Q2460" s="174">
        <f>IF(ISNUMBER(VLOOKUP(A2460,NotghiID!A:A,1,FALSE)),1,0)</f>
        <v>0</v>
      </c>
    </row>
    <row r="2461" spans="1:17" ht="14.25" hidden="1" x14ac:dyDescent="0.2">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1053</v>
      </c>
      <c r="K2461" s="187" t="s">
        <v>264</v>
      </c>
      <c r="L2461" s="195"/>
      <c r="M2461" s="195"/>
      <c r="N2461" s="195"/>
      <c r="O2461" s="199"/>
      <c r="P2461" s="188"/>
      <c r="Q2461" s="174">
        <f>IF(ISNUMBER(VLOOKUP(A2461,NotghiID!A:A,1,FALSE)),1,0)</f>
        <v>0</v>
      </c>
    </row>
    <row r="2462" spans="1:17" ht="14.25" hidden="1" x14ac:dyDescent="0.2">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1053</v>
      </c>
      <c r="K2462" s="187" t="s">
        <v>264</v>
      </c>
      <c r="L2462" s="195"/>
      <c r="M2462" s="195"/>
      <c r="N2462" s="195"/>
      <c r="O2462" s="199"/>
      <c r="P2462" s="188"/>
      <c r="Q2462" s="174">
        <f>IF(ISNUMBER(VLOOKUP(A2462,NotghiID!A:A,1,FALSE)),1,0)</f>
        <v>0</v>
      </c>
    </row>
    <row r="2463" spans="1:17" ht="14.25" hidden="1" x14ac:dyDescent="0.2">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1053</v>
      </c>
      <c r="K2463" s="187" t="s">
        <v>264</v>
      </c>
      <c r="L2463" s="195"/>
      <c r="M2463" s="195"/>
      <c r="N2463" s="195"/>
      <c r="O2463" s="199"/>
      <c r="P2463" s="188"/>
      <c r="Q2463" s="174">
        <f>IF(ISNUMBER(VLOOKUP(A2463,NotghiID!A:A,1,FALSE)),1,0)</f>
        <v>0</v>
      </c>
    </row>
    <row r="2464" spans="1:17" ht="14.25" hidden="1" x14ac:dyDescent="0.2">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1053</v>
      </c>
      <c r="K2464" s="187" t="s">
        <v>264</v>
      </c>
      <c r="L2464" s="195"/>
      <c r="M2464" s="195"/>
      <c r="N2464" s="195"/>
      <c r="O2464" s="199"/>
      <c r="P2464" s="188"/>
      <c r="Q2464" s="174">
        <f>IF(ISNUMBER(VLOOKUP(A2464,NotghiID!A:A,1,FALSE)),1,0)</f>
        <v>0</v>
      </c>
    </row>
    <row r="2465" spans="1:17" ht="14.25" hidden="1" x14ac:dyDescent="0.2">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1053</v>
      </c>
      <c r="K2465" s="187" t="s">
        <v>264</v>
      </c>
      <c r="L2465" s="195"/>
      <c r="M2465" s="195"/>
      <c r="N2465" s="195"/>
      <c r="O2465" s="199"/>
      <c r="P2465" s="188"/>
      <c r="Q2465" s="174">
        <f>IF(ISNUMBER(VLOOKUP(A2465,NotghiID!A:A,1,FALSE)),1,0)</f>
        <v>0</v>
      </c>
    </row>
    <row r="2466" spans="1:17" ht="14.25" hidden="1" x14ac:dyDescent="0.2">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1053</v>
      </c>
      <c r="K2466" s="187" t="s">
        <v>264</v>
      </c>
      <c r="L2466" s="195"/>
      <c r="M2466" s="195"/>
      <c r="N2466" s="195"/>
      <c r="O2466" s="199"/>
      <c r="P2466" s="188"/>
      <c r="Q2466" s="174">
        <f>IF(ISNUMBER(VLOOKUP(A2466,NotghiID!A:A,1,FALSE)),1,0)</f>
        <v>0</v>
      </c>
    </row>
    <row r="2467" spans="1:17" ht="14.25" hidden="1" x14ac:dyDescent="0.2">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1053</v>
      </c>
      <c r="K2467" s="187" t="s">
        <v>264</v>
      </c>
      <c r="L2467" s="195"/>
      <c r="M2467" s="195"/>
      <c r="N2467" s="195"/>
      <c r="O2467" s="199"/>
      <c r="P2467" s="188"/>
      <c r="Q2467" s="174">
        <f>IF(ISNUMBER(VLOOKUP(A2467,NotghiID!A:A,1,FALSE)),1,0)</f>
        <v>0</v>
      </c>
    </row>
    <row r="2468" spans="1:17" ht="14.25" hidden="1" x14ac:dyDescent="0.2">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1053</v>
      </c>
      <c r="K2468" s="187" t="s">
        <v>264</v>
      </c>
      <c r="L2468" s="195"/>
      <c r="M2468" s="195"/>
      <c r="N2468" s="195"/>
      <c r="O2468" s="199"/>
      <c r="P2468" s="188"/>
      <c r="Q2468" s="174">
        <f>IF(ISNUMBER(VLOOKUP(A2468,NotghiID!A:A,1,FALSE)),1,0)</f>
        <v>0</v>
      </c>
    </row>
    <row r="2469" spans="1:17" ht="14.25" hidden="1" x14ac:dyDescent="0.2">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1053</v>
      </c>
      <c r="K2469" s="187" t="s">
        <v>264</v>
      </c>
      <c r="L2469" s="195"/>
      <c r="M2469" s="195"/>
      <c r="N2469" s="195"/>
      <c r="O2469" s="199"/>
      <c r="P2469" s="188"/>
      <c r="Q2469" s="174">
        <f>IF(ISNUMBER(VLOOKUP(A2469,NotghiID!A:A,1,FALSE)),1,0)</f>
        <v>0</v>
      </c>
    </row>
    <row r="2470" spans="1:17" ht="14.25" hidden="1" x14ac:dyDescent="0.2">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1053</v>
      </c>
      <c r="K2470" s="187" t="s">
        <v>264</v>
      </c>
      <c r="L2470" s="195"/>
      <c r="M2470" s="195"/>
      <c r="N2470" s="195"/>
      <c r="O2470" s="199"/>
      <c r="P2470" s="188"/>
      <c r="Q2470" s="174">
        <f>IF(ISNUMBER(VLOOKUP(A2470,NotghiID!A:A,1,FALSE)),1,0)</f>
        <v>0</v>
      </c>
    </row>
    <row r="2471" spans="1:17" ht="14.25" hidden="1" x14ac:dyDescent="0.2">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1053</v>
      </c>
      <c r="K2471" s="187" t="s">
        <v>264</v>
      </c>
      <c r="L2471" s="195"/>
      <c r="M2471" s="195"/>
      <c r="N2471" s="195"/>
      <c r="O2471" s="199"/>
      <c r="P2471" s="188"/>
      <c r="Q2471" s="174">
        <f>IF(ISNUMBER(VLOOKUP(A2471,NotghiID!A:A,1,FALSE)),1,0)</f>
        <v>0</v>
      </c>
    </row>
    <row r="2472" spans="1:17" ht="14.25" hidden="1" x14ac:dyDescent="0.2">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1053</v>
      </c>
      <c r="K2472" s="187" t="s">
        <v>264</v>
      </c>
      <c r="L2472" s="195"/>
      <c r="M2472" s="195"/>
      <c r="N2472" s="195"/>
      <c r="O2472" s="199"/>
      <c r="P2472" s="188"/>
      <c r="Q2472" s="174">
        <f>IF(ISNUMBER(VLOOKUP(A2472,NotghiID!A:A,1,FALSE)),1,0)</f>
        <v>0</v>
      </c>
    </row>
    <row r="2473" spans="1:17" ht="14.25" hidden="1" x14ac:dyDescent="0.2">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1053</v>
      </c>
      <c r="K2473" s="187" t="s">
        <v>264</v>
      </c>
      <c r="L2473" s="195"/>
      <c r="M2473" s="195"/>
      <c r="N2473" s="195"/>
      <c r="O2473" s="199"/>
      <c r="P2473" s="188"/>
      <c r="Q2473" s="174">
        <f>IF(ISNUMBER(VLOOKUP(A2473,NotghiID!A:A,1,FALSE)),1,0)</f>
        <v>0</v>
      </c>
    </row>
    <row r="2474" spans="1:17" ht="14.25" hidden="1" x14ac:dyDescent="0.2">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1053</v>
      </c>
      <c r="K2474" s="187" t="s">
        <v>264</v>
      </c>
      <c r="L2474" s="195"/>
      <c r="M2474" s="195"/>
      <c r="N2474" s="195"/>
      <c r="O2474" s="199"/>
      <c r="P2474" s="188"/>
      <c r="Q2474" s="174">
        <f>IF(ISNUMBER(VLOOKUP(A2474,NotghiID!A:A,1,FALSE)),1,0)</f>
        <v>0</v>
      </c>
    </row>
    <row r="2475" spans="1:17" ht="14.25" hidden="1" x14ac:dyDescent="0.2">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1053</v>
      </c>
      <c r="K2475" s="187" t="s">
        <v>264</v>
      </c>
      <c r="L2475" s="195"/>
      <c r="M2475" s="195"/>
      <c r="N2475" s="195"/>
      <c r="O2475" s="199"/>
      <c r="P2475" s="188"/>
      <c r="Q2475" s="174">
        <f>IF(ISNUMBER(VLOOKUP(A2475,NotghiID!A:A,1,FALSE)),1,0)</f>
        <v>0</v>
      </c>
    </row>
    <row r="2476" spans="1:17" ht="14.25" hidden="1" x14ac:dyDescent="0.2">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1053</v>
      </c>
      <c r="K2476" s="187" t="s">
        <v>264</v>
      </c>
      <c r="L2476" s="195"/>
      <c r="M2476" s="195"/>
      <c r="N2476" s="195"/>
      <c r="O2476" s="199"/>
      <c r="P2476" s="188"/>
      <c r="Q2476" s="174">
        <f>IF(ISNUMBER(VLOOKUP(A2476,NotghiID!A:A,1,FALSE)),1,0)</f>
        <v>0</v>
      </c>
    </row>
    <row r="2477" spans="1:17" ht="14.25" hidden="1" x14ac:dyDescent="0.2">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1053</v>
      </c>
      <c r="K2477" s="187" t="s">
        <v>264</v>
      </c>
      <c r="L2477" s="195"/>
      <c r="M2477" s="195"/>
      <c r="N2477" s="195"/>
      <c r="O2477" s="199"/>
      <c r="P2477" s="188"/>
      <c r="Q2477" s="174">
        <f>IF(ISNUMBER(VLOOKUP(A2477,NotghiID!A:A,1,FALSE)),1,0)</f>
        <v>0</v>
      </c>
    </row>
    <row r="2478" spans="1:17" ht="14.25" hidden="1" x14ac:dyDescent="0.2">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1053</v>
      </c>
      <c r="K2478" s="187" t="s">
        <v>264</v>
      </c>
      <c r="L2478" s="195"/>
      <c r="M2478" s="195"/>
      <c r="N2478" s="195"/>
      <c r="O2478" s="199"/>
      <c r="P2478" s="188"/>
      <c r="Q2478" s="174">
        <f>IF(ISNUMBER(VLOOKUP(A2478,NotghiID!A:A,1,FALSE)),1,0)</f>
        <v>0</v>
      </c>
    </row>
    <row r="2479" spans="1:17" ht="14.25" hidden="1" x14ac:dyDescent="0.2">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1053</v>
      </c>
      <c r="K2479" s="187" t="s">
        <v>264</v>
      </c>
      <c r="L2479" s="195"/>
      <c r="M2479" s="195"/>
      <c r="N2479" s="195"/>
      <c r="O2479" s="199"/>
      <c r="P2479" s="188"/>
      <c r="Q2479" s="174">
        <f>IF(ISNUMBER(VLOOKUP(A2479,NotghiID!A:A,1,FALSE)),1,0)</f>
        <v>0</v>
      </c>
    </row>
    <row r="2480" spans="1:17" ht="14.25" hidden="1" x14ac:dyDescent="0.2">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1053</v>
      </c>
      <c r="K2480" s="187" t="s">
        <v>264</v>
      </c>
      <c r="L2480" s="195"/>
      <c r="M2480" s="195"/>
      <c r="N2480" s="195"/>
      <c r="O2480" s="199"/>
      <c r="P2480" s="188"/>
      <c r="Q2480" s="174">
        <f>IF(ISNUMBER(VLOOKUP(A2480,NotghiID!A:A,1,FALSE)),1,0)</f>
        <v>0</v>
      </c>
    </row>
    <row r="2481" spans="1:17" ht="14.25" hidden="1" x14ac:dyDescent="0.2">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1053</v>
      </c>
      <c r="K2481" s="187" t="s">
        <v>264</v>
      </c>
      <c r="L2481" s="195"/>
      <c r="M2481" s="195"/>
      <c r="N2481" s="195"/>
      <c r="O2481" s="199"/>
      <c r="P2481" s="188"/>
      <c r="Q2481" s="174">
        <f>IF(ISNUMBER(VLOOKUP(A2481,NotghiID!A:A,1,FALSE)),1,0)</f>
        <v>0</v>
      </c>
    </row>
    <row r="2482" spans="1:17" ht="14.25" hidden="1" x14ac:dyDescent="0.2">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1053</v>
      </c>
      <c r="K2482" s="187" t="s">
        <v>264</v>
      </c>
      <c r="L2482" s="195"/>
      <c r="M2482" s="195"/>
      <c r="N2482" s="195"/>
      <c r="O2482" s="199"/>
      <c r="P2482" s="188"/>
      <c r="Q2482" s="174">
        <f>IF(ISNUMBER(VLOOKUP(A2482,NotghiID!A:A,1,FALSE)),1,0)</f>
        <v>0</v>
      </c>
    </row>
    <row r="2483" spans="1:17" ht="14.25" hidden="1" x14ac:dyDescent="0.2">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1053</v>
      </c>
      <c r="K2483" s="187" t="s">
        <v>264</v>
      </c>
      <c r="L2483" s="195"/>
      <c r="M2483" s="195"/>
      <c r="N2483" s="195"/>
      <c r="O2483" s="199"/>
      <c r="P2483" s="188"/>
      <c r="Q2483" s="174">
        <f>IF(ISNUMBER(VLOOKUP(A2483,NotghiID!A:A,1,FALSE)),1,0)</f>
        <v>0</v>
      </c>
    </row>
    <row r="2484" spans="1:17" ht="14.25" hidden="1" x14ac:dyDescent="0.2">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1053</v>
      </c>
      <c r="K2484" s="187" t="s">
        <v>264</v>
      </c>
      <c r="L2484" s="195"/>
      <c r="M2484" s="195"/>
      <c r="N2484" s="195"/>
      <c r="O2484" s="199"/>
      <c r="P2484" s="188"/>
      <c r="Q2484" s="174">
        <f>IF(ISNUMBER(VLOOKUP(A2484,NotghiID!A:A,1,FALSE)),1,0)</f>
        <v>0</v>
      </c>
    </row>
    <row r="2485" spans="1:17" ht="14.25" hidden="1" x14ac:dyDescent="0.2">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1053</v>
      </c>
      <c r="K2485" s="187" t="s">
        <v>264</v>
      </c>
      <c r="L2485" s="195"/>
      <c r="M2485" s="195"/>
      <c r="N2485" s="195"/>
      <c r="O2485" s="199"/>
      <c r="P2485" s="188"/>
      <c r="Q2485" s="174">
        <f>IF(ISNUMBER(VLOOKUP(A2485,NotghiID!A:A,1,FALSE)),1,0)</f>
        <v>0</v>
      </c>
    </row>
    <row r="2486" spans="1:17" ht="14.25" hidden="1" x14ac:dyDescent="0.2">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1053</v>
      </c>
      <c r="K2486" s="187" t="s">
        <v>264</v>
      </c>
      <c r="L2486" s="195"/>
      <c r="M2486" s="195"/>
      <c r="N2486" s="195"/>
      <c r="O2486" s="199"/>
      <c r="P2486" s="188"/>
      <c r="Q2486" s="174">
        <f>IF(ISNUMBER(VLOOKUP(A2486,NotghiID!A:A,1,FALSE)),1,0)</f>
        <v>0</v>
      </c>
    </row>
    <row r="2487" spans="1:17" ht="14.25" hidden="1" x14ac:dyDescent="0.2">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1053</v>
      </c>
      <c r="K2487" s="187" t="s">
        <v>264</v>
      </c>
      <c r="L2487" s="195"/>
      <c r="M2487" s="195"/>
      <c r="N2487" s="195"/>
      <c r="O2487" s="199"/>
      <c r="P2487" s="188"/>
      <c r="Q2487" s="174">
        <f>IF(ISNUMBER(VLOOKUP(A2487,NotghiID!A:A,1,FALSE)),1,0)</f>
        <v>0</v>
      </c>
    </row>
    <row r="2488" spans="1:17" ht="14.25" hidden="1" x14ac:dyDescent="0.2">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1053</v>
      </c>
      <c r="K2488" s="187" t="s">
        <v>264</v>
      </c>
      <c r="L2488" s="195"/>
      <c r="M2488" s="195"/>
      <c r="N2488" s="195"/>
      <c r="O2488" s="199"/>
      <c r="P2488" s="188"/>
      <c r="Q2488" s="174">
        <f>IF(ISNUMBER(VLOOKUP(A2488,NotghiID!A:A,1,FALSE)),1,0)</f>
        <v>0</v>
      </c>
    </row>
    <row r="2489" spans="1:17" ht="14.25" hidden="1" x14ac:dyDescent="0.2">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1053</v>
      </c>
      <c r="K2489" s="187" t="s">
        <v>264</v>
      </c>
      <c r="L2489" s="195"/>
      <c r="M2489" s="195"/>
      <c r="N2489" s="195"/>
      <c r="O2489" s="199"/>
      <c r="P2489" s="188"/>
      <c r="Q2489" s="174">
        <f>IF(ISNUMBER(VLOOKUP(A2489,NotghiID!A:A,1,FALSE)),1,0)</f>
        <v>0</v>
      </c>
    </row>
    <row r="2490" spans="1:17" ht="14.25" hidden="1" x14ac:dyDescent="0.2">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1053</v>
      </c>
      <c r="K2490" s="187" t="s">
        <v>264</v>
      </c>
      <c r="L2490" s="195"/>
      <c r="M2490" s="195"/>
      <c r="N2490" s="195"/>
      <c r="O2490" s="199"/>
      <c r="P2490" s="188"/>
      <c r="Q2490" s="174">
        <f>IF(ISNUMBER(VLOOKUP(A2490,NotghiID!A:A,1,FALSE)),1,0)</f>
        <v>0</v>
      </c>
    </row>
    <row r="2491" spans="1:17" ht="14.25" hidden="1" x14ac:dyDescent="0.2">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1053</v>
      </c>
      <c r="K2491" s="187" t="s">
        <v>264</v>
      </c>
      <c r="L2491" s="195"/>
      <c r="M2491" s="195"/>
      <c r="N2491" s="195"/>
      <c r="O2491" s="199"/>
      <c r="P2491" s="188"/>
      <c r="Q2491" s="174">
        <f>IF(ISNUMBER(VLOOKUP(A2491,NotghiID!A:A,1,FALSE)),1,0)</f>
        <v>0</v>
      </c>
    </row>
    <row r="2492" spans="1:17" ht="14.25" hidden="1" x14ac:dyDescent="0.2">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1053</v>
      </c>
      <c r="K2492" s="187" t="s">
        <v>264</v>
      </c>
      <c r="L2492" s="195"/>
      <c r="M2492" s="195"/>
      <c r="N2492" s="195"/>
      <c r="O2492" s="199"/>
      <c r="P2492" s="188"/>
      <c r="Q2492" s="174">
        <f>IF(ISNUMBER(VLOOKUP(A2492,NotghiID!A:A,1,FALSE)),1,0)</f>
        <v>0</v>
      </c>
    </row>
    <row r="2493" spans="1:17" ht="14.25" hidden="1" x14ac:dyDescent="0.2">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1053</v>
      </c>
      <c r="K2493" s="187" t="s">
        <v>264</v>
      </c>
      <c r="L2493" s="195"/>
      <c r="M2493" s="195"/>
      <c r="N2493" s="195"/>
      <c r="O2493" s="199"/>
      <c r="P2493" s="188"/>
      <c r="Q2493" s="174">
        <f>IF(ISNUMBER(VLOOKUP(A2493,NotghiID!A:A,1,FALSE)),1,0)</f>
        <v>0</v>
      </c>
    </row>
    <row r="2494" spans="1:17" ht="14.25" hidden="1" x14ac:dyDescent="0.2">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1053</v>
      </c>
      <c r="K2494" s="187" t="s">
        <v>264</v>
      </c>
      <c r="L2494" s="195"/>
      <c r="M2494" s="195"/>
      <c r="N2494" s="195"/>
      <c r="O2494" s="199"/>
      <c r="P2494" s="188"/>
      <c r="Q2494" s="174">
        <f>IF(ISNUMBER(VLOOKUP(A2494,NotghiID!A:A,1,FALSE)),1,0)</f>
        <v>0</v>
      </c>
    </row>
    <row r="2495" spans="1:17" ht="14.25" hidden="1" x14ac:dyDescent="0.2">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1053</v>
      </c>
      <c r="K2495" s="187" t="s">
        <v>264</v>
      </c>
      <c r="L2495" s="195"/>
      <c r="M2495" s="195"/>
      <c r="N2495" s="195"/>
      <c r="O2495" s="199"/>
      <c r="P2495" s="188"/>
      <c r="Q2495" s="174">
        <f>IF(ISNUMBER(VLOOKUP(A2495,NotghiID!A:A,1,FALSE)),1,0)</f>
        <v>0</v>
      </c>
    </row>
    <row r="2496" spans="1:17" ht="14.25" hidden="1" x14ac:dyDescent="0.2">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1053</v>
      </c>
      <c r="K2496" s="187" t="s">
        <v>264</v>
      </c>
      <c r="L2496" s="195"/>
      <c r="M2496" s="195"/>
      <c r="N2496" s="195"/>
      <c r="O2496" s="199"/>
      <c r="P2496" s="188"/>
      <c r="Q2496" s="174">
        <f>IF(ISNUMBER(VLOOKUP(A2496,NotghiID!A:A,1,FALSE)),1,0)</f>
        <v>0</v>
      </c>
    </row>
    <row r="2497" spans="1:17" ht="14.25" hidden="1" x14ac:dyDescent="0.2">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1053</v>
      </c>
      <c r="K2497" s="187" t="s">
        <v>264</v>
      </c>
      <c r="L2497" s="195"/>
      <c r="M2497" s="195"/>
      <c r="N2497" s="195"/>
      <c r="O2497" s="199"/>
      <c r="P2497" s="188"/>
      <c r="Q2497" s="174">
        <f>IF(ISNUMBER(VLOOKUP(A2497,NotghiID!A:A,1,FALSE)),1,0)</f>
        <v>0</v>
      </c>
    </row>
    <row r="2498" spans="1:17" ht="14.25" hidden="1" x14ac:dyDescent="0.2">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1053</v>
      </c>
      <c r="K2498" s="187" t="s">
        <v>264</v>
      </c>
      <c r="L2498" s="195"/>
      <c r="M2498" s="195"/>
      <c r="N2498" s="195"/>
      <c r="O2498" s="199"/>
      <c r="P2498" s="188"/>
      <c r="Q2498" s="174">
        <f>IF(ISNUMBER(VLOOKUP(A2498,NotghiID!A:A,1,FALSE)),1,0)</f>
        <v>0</v>
      </c>
    </row>
    <row r="2499" spans="1:17" ht="14.25" hidden="1" x14ac:dyDescent="0.2">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1053</v>
      </c>
      <c r="K2499" s="187" t="s">
        <v>264</v>
      </c>
      <c r="L2499" s="195"/>
      <c r="M2499" s="195"/>
      <c r="N2499" s="195"/>
      <c r="O2499" s="199"/>
      <c r="P2499" s="188"/>
      <c r="Q2499" s="174">
        <f>IF(ISNUMBER(VLOOKUP(A2499,NotghiID!A:A,1,FALSE)),1,0)</f>
        <v>0</v>
      </c>
    </row>
    <row r="2500" spans="1:17" ht="14.25" hidden="1" x14ac:dyDescent="0.2">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1053</v>
      </c>
      <c r="K2500" s="187" t="s">
        <v>264</v>
      </c>
      <c r="L2500" s="195"/>
      <c r="M2500" s="195"/>
      <c r="N2500" s="195"/>
      <c r="O2500" s="199"/>
      <c r="P2500" s="188"/>
      <c r="Q2500" s="174">
        <f>IF(ISNUMBER(VLOOKUP(A2500,NotghiID!A:A,1,FALSE)),1,0)</f>
        <v>0</v>
      </c>
    </row>
    <row r="2501" spans="1:17" ht="14.25" hidden="1" x14ac:dyDescent="0.2">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1053</v>
      </c>
      <c r="K2501" s="187" t="s">
        <v>264</v>
      </c>
      <c r="L2501" s="195"/>
      <c r="M2501" s="195"/>
      <c r="N2501" s="195"/>
      <c r="O2501" s="199"/>
      <c r="P2501" s="188"/>
      <c r="Q2501" s="174">
        <f>IF(ISNUMBER(VLOOKUP(A2501,NotghiID!A:A,1,FALSE)),1,0)</f>
        <v>0</v>
      </c>
    </row>
    <row r="2502" spans="1:17" ht="14.25" hidden="1" x14ac:dyDescent="0.2">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1053</v>
      </c>
      <c r="K2502" s="187" t="s">
        <v>264</v>
      </c>
      <c r="L2502" s="195"/>
      <c r="M2502" s="195"/>
      <c r="N2502" s="195"/>
      <c r="O2502" s="199"/>
      <c r="P2502" s="188"/>
      <c r="Q2502" s="174">
        <f>IF(ISNUMBER(VLOOKUP(A2502,NotghiID!A:A,1,FALSE)),1,0)</f>
        <v>0</v>
      </c>
    </row>
    <row r="2503" spans="1:17" ht="14.25" hidden="1" x14ac:dyDescent="0.2">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1053</v>
      </c>
      <c r="K2503" s="187" t="s">
        <v>264</v>
      </c>
      <c r="L2503" s="195"/>
      <c r="M2503" s="195"/>
      <c r="N2503" s="195"/>
      <c r="O2503" s="199"/>
      <c r="P2503" s="188"/>
      <c r="Q2503" s="174">
        <f>IF(ISNUMBER(VLOOKUP(A2503,NotghiID!A:A,1,FALSE)),1,0)</f>
        <v>0</v>
      </c>
    </row>
    <row r="2504" spans="1:17" ht="14.25" hidden="1" x14ac:dyDescent="0.2">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1053</v>
      </c>
      <c r="K2504" s="187" t="s">
        <v>264</v>
      </c>
      <c r="L2504" s="195"/>
      <c r="M2504" s="195"/>
      <c r="N2504" s="195"/>
      <c r="O2504" s="199"/>
      <c r="P2504" s="188"/>
      <c r="Q2504" s="174">
        <f>IF(ISNUMBER(VLOOKUP(A2504,NotghiID!A:A,1,FALSE)),1,0)</f>
        <v>0</v>
      </c>
    </row>
    <row r="2505" spans="1:17" ht="14.25" hidden="1" x14ac:dyDescent="0.2">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1053</v>
      </c>
      <c r="K2505" s="187" t="s">
        <v>264</v>
      </c>
      <c r="L2505" s="195"/>
      <c r="M2505" s="195"/>
      <c r="N2505" s="195"/>
      <c r="O2505" s="199"/>
      <c r="P2505" s="188"/>
      <c r="Q2505" s="174">
        <f>IF(ISNUMBER(VLOOKUP(A2505,NotghiID!A:A,1,FALSE)),1,0)</f>
        <v>0</v>
      </c>
    </row>
    <row r="2506" spans="1:17" ht="14.25" hidden="1" x14ac:dyDescent="0.2">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1053</v>
      </c>
      <c r="K2506" s="187" t="s">
        <v>264</v>
      </c>
      <c r="L2506" s="195"/>
      <c r="M2506" s="195"/>
      <c r="N2506" s="195"/>
      <c r="O2506" s="199"/>
      <c r="P2506" s="188"/>
      <c r="Q2506" s="174">
        <f>IF(ISNUMBER(VLOOKUP(A2506,NotghiID!A:A,1,FALSE)),1,0)</f>
        <v>0</v>
      </c>
    </row>
    <row r="2507" spans="1:17" ht="14.25" hidden="1" x14ac:dyDescent="0.2">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1053</v>
      </c>
      <c r="K2507" s="187" t="s">
        <v>264</v>
      </c>
      <c r="L2507" s="195"/>
      <c r="M2507" s="195"/>
      <c r="N2507" s="195"/>
      <c r="O2507" s="199"/>
      <c r="P2507" s="188"/>
      <c r="Q2507" s="174">
        <f>IF(ISNUMBER(VLOOKUP(A2507,NotghiID!A:A,1,FALSE)),1,0)</f>
        <v>0</v>
      </c>
    </row>
    <row r="2508" spans="1:17" ht="14.25" hidden="1" x14ac:dyDescent="0.2">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1053</v>
      </c>
      <c r="K2508" s="187" t="s">
        <v>264</v>
      </c>
      <c r="L2508" s="195"/>
      <c r="M2508" s="195"/>
      <c r="N2508" s="195"/>
      <c r="O2508" s="199"/>
      <c r="P2508" s="188"/>
      <c r="Q2508" s="174">
        <f>IF(ISNUMBER(VLOOKUP(A2508,NotghiID!A:A,1,FALSE)),1,0)</f>
        <v>0</v>
      </c>
    </row>
    <row r="2509" spans="1:17" ht="14.25" hidden="1"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4.25" hidden="1" x14ac:dyDescent="0.2">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1053</v>
      </c>
      <c r="K2510" s="187" t="s">
        <v>264</v>
      </c>
      <c r="L2510" s="195"/>
      <c r="M2510" s="195"/>
      <c r="N2510" s="195"/>
      <c r="O2510" s="199"/>
      <c r="P2510" s="188"/>
      <c r="Q2510" s="174">
        <f>IF(ISNUMBER(VLOOKUP(A2510,NotghiID!A:A,1,FALSE)),1,0)</f>
        <v>0</v>
      </c>
    </row>
    <row r="2511" spans="1:17" ht="14.25" hidden="1" x14ac:dyDescent="0.2">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1053</v>
      </c>
      <c r="K2511" s="187" t="s">
        <v>264</v>
      </c>
      <c r="L2511" s="195"/>
      <c r="M2511" s="195"/>
      <c r="N2511" s="195"/>
      <c r="O2511" s="199"/>
      <c r="P2511" s="188"/>
      <c r="Q2511" s="174">
        <f>IF(ISNUMBER(VLOOKUP(A2511,NotghiID!A:A,1,FALSE)),1,0)</f>
        <v>0</v>
      </c>
    </row>
    <row r="2512" spans="1:17" ht="14.25" hidden="1" x14ac:dyDescent="0.2">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1053</v>
      </c>
      <c r="K2512" s="187" t="s">
        <v>264</v>
      </c>
      <c r="L2512" s="195"/>
      <c r="M2512" s="195"/>
      <c r="N2512" s="195"/>
      <c r="O2512" s="199"/>
      <c r="P2512" s="188"/>
      <c r="Q2512" s="174">
        <f>IF(ISNUMBER(VLOOKUP(A2512,NotghiID!A:A,1,FALSE)),1,0)</f>
        <v>0</v>
      </c>
    </row>
    <row r="2513" spans="1:17" ht="14.25" hidden="1" x14ac:dyDescent="0.2">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1053</v>
      </c>
      <c r="K2513" s="187" t="s">
        <v>264</v>
      </c>
      <c r="L2513" s="195"/>
      <c r="M2513" s="195"/>
      <c r="N2513" s="195"/>
      <c r="O2513" s="199"/>
      <c r="P2513" s="188"/>
      <c r="Q2513" s="174">
        <f>IF(ISNUMBER(VLOOKUP(A2513,NotghiID!A:A,1,FALSE)),1,0)</f>
        <v>0</v>
      </c>
    </row>
    <row r="2514" spans="1:17" ht="14.25" hidden="1" x14ac:dyDescent="0.2">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1053</v>
      </c>
      <c r="K2514" s="187" t="s">
        <v>264</v>
      </c>
      <c r="L2514" s="195"/>
      <c r="M2514" s="195"/>
      <c r="N2514" s="195"/>
      <c r="O2514" s="199"/>
      <c r="P2514" s="188"/>
      <c r="Q2514" s="174">
        <f>IF(ISNUMBER(VLOOKUP(A2514,NotghiID!A:A,1,FALSE)),1,0)</f>
        <v>0</v>
      </c>
    </row>
    <row r="2515" spans="1:17" ht="14.25" hidden="1" x14ac:dyDescent="0.2">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1053</v>
      </c>
      <c r="K2515" s="187" t="s">
        <v>264</v>
      </c>
      <c r="L2515" s="195"/>
      <c r="M2515" s="195"/>
      <c r="N2515" s="195"/>
      <c r="O2515" s="199"/>
      <c r="P2515" s="188"/>
      <c r="Q2515" s="174">
        <f>IF(ISNUMBER(VLOOKUP(A2515,NotghiID!A:A,1,FALSE)),1,0)</f>
        <v>0</v>
      </c>
    </row>
    <row r="2516" spans="1:17" ht="14.25" hidden="1" x14ac:dyDescent="0.2">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1053</v>
      </c>
      <c r="K2516" s="187" t="s">
        <v>264</v>
      </c>
      <c r="L2516" s="195"/>
      <c r="M2516" s="195"/>
      <c r="N2516" s="195"/>
      <c r="O2516" s="199"/>
      <c r="P2516" s="188"/>
      <c r="Q2516" s="174">
        <f>IF(ISNUMBER(VLOOKUP(A2516,NotghiID!A:A,1,FALSE)),1,0)</f>
        <v>0</v>
      </c>
    </row>
    <row r="2517" spans="1:17" ht="14.25" hidden="1" x14ac:dyDescent="0.2">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1053</v>
      </c>
      <c r="K2517" s="187" t="s">
        <v>264</v>
      </c>
      <c r="L2517" s="195"/>
      <c r="M2517" s="195"/>
      <c r="N2517" s="195"/>
      <c r="O2517" s="199"/>
      <c r="P2517" s="188"/>
      <c r="Q2517" s="174">
        <f>IF(ISNUMBER(VLOOKUP(A2517,NotghiID!A:A,1,FALSE)),1,0)</f>
        <v>0</v>
      </c>
    </row>
    <row r="2518" spans="1:17" ht="14.25" hidden="1" x14ac:dyDescent="0.2">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1053</v>
      </c>
      <c r="K2518" s="187" t="s">
        <v>264</v>
      </c>
      <c r="L2518" s="195"/>
      <c r="M2518" s="195"/>
      <c r="N2518" s="195"/>
      <c r="O2518" s="199"/>
      <c r="P2518" s="188"/>
      <c r="Q2518" s="174">
        <f>IF(ISNUMBER(VLOOKUP(A2518,NotghiID!A:A,1,FALSE)),1,0)</f>
        <v>0</v>
      </c>
    </row>
    <row r="2519" spans="1:17" ht="14.25" hidden="1" x14ac:dyDescent="0.2">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1053</v>
      </c>
      <c r="K2519" s="187" t="s">
        <v>264</v>
      </c>
      <c r="L2519" s="195"/>
      <c r="M2519" s="195"/>
      <c r="N2519" s="195"/>
      <c r="O2519" s="199"/>
      <c r="P2519" s="188"/>
      <c r="Q2519" s="174">
        <f>IF(ISNUMBER(VLOOKUP(A2519,NotghiID!A:A,1,FALSE)),1,0)</f>
        <v>0</v>
      </c>
    </row>
    <row r="2520" spans="1:17" ht="14.25" hidden="1" x14ac:dyDescent="0.2">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1053</v>
      </c>
      <c r="K2520" s="187" t="s">
        <v>264</v>
      </c>
      <c r="L2520" s="195"/>
      <c r="M2520" s="195"/>
      <c r="N2520" s="195"/>
      <c r="O2520" s="199"/>
      <c r="P2520" s="188"/>
      <c r="Q2520" s="174">
        <f>IF(ISNUMBER(VLOOKUP(A2520,NotghiID!A:A,1,FALSE)),1,0)</f>
        <v>0</v>
      </c>
    </row>
    <row r="2521" spans="1:17" ht="14.25" hidden="1" x14ac:dyDescent="0.2">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1053</v>
      </c>
      <c r="K2521" s="187" t="s">
        <v>264</v>
      </c>
      <c r="L2521" s="195"/>
      <c r="M2521" s="195"/>
      <c r="N2521" s="195"/>
      <c r="O2521" s="199"/>
      <c r="P2521" s="188"/>
      <c r="Q2521" s="174">
        <f>IF(ISNUMBER(VLOOKUP(A2521,NotghiID!A:A,1,FALSE)),1,0)</f>
        <v>0</v>
      </c>
    </row>
    <row r="2522" spans="1:17" ht="14.25" hidden="1" x14ac:dyDescent="0.2">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1053</v>
      </c>
      <c r="K2522" s="187" t="s">
        <v>264</v>
      </c>
      <c r="L2522" s="195"/>
      <c r="M2522" s="195"/>
      <c r="N2522" s="195"/>
      <c r="O2522" s="199"/>
      <c r="P2522" s="188"/>
      <c r="Q2522" s="174">
        <f>IF(ISNUMBER(VLOOKUP(A2522,NotghiID!A:A,1,FALSE)),1,0)</f>
        <v>0</v>
      </c>
    </row>
    <row r="2523" spans="1:17" ht="14.25" hidden="1" x14ac:dyDescent="0.2">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1053</v>
      </c>
      <c r="K2523" s="187" t="s">
        <v>264</v>
      </c>
      <c r="L2523" s="195"/>
      <c r="M2523" s="195"/>
      <c r="N2523" s="195"/>
      <c r="O2523" s="199"/>
      <c r="P2523" s="188"/>
      <c r="Q2523" s="174">
        <f>IF(ISNUMBER(VLOOKUP(A2523,NotghiID!A:A,1,FALSE)),1,0)</f>
        <v>0</v>
      </c>
    </row>
    <row r="2524" spans="1:17" ht="14.25" hidden="1" x14ac:dyDescent="0.2">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1053</v>
      </c>
      <c r="K2524" s="187" t="s">
        <v>264</v>
      </c>
      <c r="L2524" s="195"/>
      <c r="M2524" s="195"/>
      <c r="N2524" s="195"/>
      <c r="O2524" s="199"/>
      <c r="P2524" s="188"/>
      <c r="Q2524" s="174">
        <f>IF(ISNUMBER(VLOOKUP(A2524,NotghiID!A:A,1,FALSE)),1,0)</f>
        <v>0</v>
      </c>
    </row>
    <row r="2525" spans="1:17" ht="14.25" hidden="1" x14ac:dyDescent="0.2">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1053</v>
      </c>
      <c r="K2525" s="187" t="s">
        <v>264</v>
      </c>
      <c r="L2525" s="195"/>
      <c r="M2525" s="195"/>
      <c r="N2525" s="195"/>
      <c r="O2525" s="199"/>
      <c r="P2525" s="188"/>
      <c r="Q2525" s="174">
        <f>IF(ISNUMBER(VLOOKUP(A2525,NotghiID!A:A,1,FALSE)),1,0)</f>
        <v>0</v>
      </c>
    </row>
    <row r="2526" spans="1:17" ht="14.25" hidden="1" x14ac:dyDescent="0.2">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1053</v>
      </c>
      <c r="K2526" s="187" t="s">
        <v>264</v>
      </c>
      <c r="L2526" s="195"/>
      <c r="M2526" s="195"/>
      <c r="N2526" s="195"/>
      <c r="O2526" s="199"/>
      <c r="P2526" s="188"/>
      <c r="Q2526" s="174">
        <f>IF(ISNUMBER(VLOOKUP(A2526,NotghiID!A:A,1,FALSE)),1,0)</f>
        <v>0</v>
      </c>
    </row>
    <row r="2527" spans="1:17" ht="14.25" hidden="1" x14ac:dyDescent="0.2">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1053</v>
      </c>
      <c r="K2527" s="187" t="s">
        <v>264</v>
      </c>
      <c r="L2527" s="195"/>
      <c r="M2527" s="195"/>
      <c r="N2527" s="195"/>
      <c r="O2527" s="199"/>
      <c r="P2527" s="188"/>
      <c r="Q2527" s="174">
        <f>IF(ISNUMBER(VLOOKUP(A2527,NotghiID!A:A,1,FALSE)),1,0)</f>
        <v>0</v>
      </c>
    </row>
    <row r="2528" spans="1:17" ht="14.25" hidden="1" x14ac:dyDescent="0.2">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1053</v>
      </c>
      <c r="K2528" s="187" t="s">
        <v>264</v>
      </c>
      <c r="L2528" s="195"/>
      <c r="M2528" s="195"/>
      <c r="N2528" s="195"/>
      <c r="O2528" s="199"/>
      <c r="P2528" s="188"/>
      <c r="Q2528" s="174">
        <f>IF(ISNUMBER(VLOOKUP(A2528,NotghiID!A:A,1,FALSE)),1,0)</f>
        <v>0</v>
      </c>
    </row>
    <row r="2529" spans="1:17" ht="14.25" hidden="1" x14ac:dyDescent="0.2">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1053</v>
      </c>
      <c r="K2529" s="187" t="s">
        <v>264</v>
      </c>
      <c r="L2529" s="195"/>
      <c r="M2529" s="195"/>
      <c r="N2529" s="195"/>
      <c r="O2529" s="199"/>
      <c r="P2529" s="188"/>
      <c r="Q2529" s="174">
        <f>IF(ISNUMBER(VLOOKUP(A2529,NotghiID!A:A,1,FALSE)),1,0)</f>
        <v>0</v>
      </c>
    </row>
    <row r="2530" spans="1:17" ht="14.25" hidden="1" x14ac:dyDescent="0.2">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1053</v>
      </c>
      <c r="K2530" s="187" t="s">
        <v>264</v>
      </c>
      <c r="L2530" s="195"/>
      <c r="M2530" s="195"/>
      <c r="N2530" s="195"/>
      <c r="O2530" s="199"/>
      <c r="P2530" s="188"/>
      <c r="Q2530" s="174">
        <f>IF(ISNUMBER(VLOOKUP(A2530,NotghiID!A:A,1,FALSE)),1,0)</f>
        <v>0</v>
      </c>
    </row>
    <row r="2531" spans="1:17" ht="14.25" hidden="1" x14ac:dyDescent="0.2">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1053</v>
      </c>
      <c r="K2531" s="187" t="s">
        <v>264</v>
      </c>
      <c r="L2531" s="195"/>
      <c r="M2531" s="195"/>
      <c r="N2531" s="195"/>
      <c r="O2531" s="199"/>
      <c r="P2531" s="188"/>
      <c r="Q2531" s="174">
        <f>IF(ISNUMBER(VLOOKUP(A2531,NotghiID!A:A,1,FALSE)),1,0)</f>
        <v>0</v>
      </c>
    </row>
    <row r="2532" spans="1:17" ht="14.25" hidden="1" x14ac:dyDescent="0.2">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1053</v>
      </c>
      <c r="K2532" s="187" t="s">
        <v>264</v>
      </c>
      <c r="L2532" s="195"/>
      <c r="M2532" s="195"/>
      <c r="N2532" s="195"/>
      <c r="O2532" s="199"/>
      <c r="P2532" s="188"/>
      <c r="Q2532" s="174">
        <f>IF(ISNUMBER(VLOOKUP(A2532,NotghiID!A:A,1,FALSE)),1,0)</f>
        <v>0</v>
      </c>
    </row>
    <row r="2533" spans="1:17" ht="14.25" hidden="1" x14ac:dyDescent="0.2">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1053</v>
      </c>
      <c r="K2533" s="187" t="s">
        <v>264</v>
      </c>
      <c r="L2533" s="195"/>
      <c r="M2533" s="195"/>
      <c r="N2533" s="195"/>
      <c r="O2533" s="199"/>
      <c r="P2533" s="188"/>
      <c r="Q2533" s="174">
        <f>IF(ISNUMBER(VLOOKUP(A2533,NotghiID!A:A,1,FALSE)),1,0)</f>
        <v>0</v>
      </c>
    </row>
    <row r="2534" spans="1:17" ht="14.25" hidden="1"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4.25" hidden="1" x14ac:dyDescent="0.2">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1053</v>
      </c>
      <c r="K2535" s="187" t="s">
        <v>264</v>
      </c>
      <c r="L2535" s="195"/>
      <c r="M2535" s="195"/>
      <c r="N2535" s="195"/>
      <c r="O2535" s="199"/>
      <c r="P2535" s="188"/>
      <c r="Q2535" s="174">
        <f>IF(ISNUMBER(VLOOKUP(A2535,NotghiID!A:A,1,FALSE)),1,0)</f>
        <v>0</v>
      </c>
    </row>
    <row r="2536" spans="1:17" ht="14.25" hidden="1" x14ac:dyDescent="0.2">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1053</v>
      </c>
      <c r="K2536" s="187" t="s">
        <v>264</v>
      </c>
      <c r="L2536" s="195"/>
      <c r="M2536" s="195"/>
      <c r="N2536" s="195"/>
      <c r="O2536" s="199"/>
      <c r="P2536" s="188"/>
      <c r="Q2536" s="174">
        <f>IF(ISNUMBER(VLOOKUP(A2536,NotghiID!A:A,1,FALSE)),1,0)</f>
        <v>0</v>
      </c>
    </row>
    <row r="2537" spans="1:17" ht="14.25" hidden="1" x14ac:dyDescent="0.2">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1053</v>
      </c>
      <c r="K2537" s="187" t="s">
        <v>264</v>
      </c>
      <c r="L2537" s="195"/>
      <c r="M2537" s="195"/>
      <c r="N2537" s="195"/>
      <c r="O2537" s="199"/>
      <c r="P2537" s="188"/>
      <c r="Q2537" s="174">
        <f>IF(ISNUMBER(VLOOKUP(A2537,NotghiID!A:A,1,FALSE)),1,0)</f>
        <v>0</v>
      </c>
    </row>
    <row r="2538" spans="1:17" ht="14.25" hidden="1" x14ac:dyDescent="0.2">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1053</v>
      </c>
      <c r="K2538" s="187" t="s">
        <v>264</v>
      </c>
      <c r="L2538" s="195"/>
      <c r="M2538" s="195"/>
      <c r="N2538" s="195"/>
      <c r="O2538" s="199"/>
      <c r="P2538" s="188"/>
      <c r="Q2538" s="174">
        <f>IF(ISNUMBER(VLOOKUP(A2538,NotghiID!A:A,1,FALSE)),1,0)</f>
        <v>0</v>
      </c>
    </row>
    <row r="2539" spans="1:17" ht="14.25" hidden="1"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4.25" hidden="1" x14ac:dyDescent="0.2">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1053</v>
      </c>
      <c r="K2540" s="187" t="s">
        <v>264</v>
      </c>
      <c r="L2540" s="195"/>
      <c r="M2540" s="195"/>
      <c r="N2540" s="195"/>
      <c r="O2540" s="199"/>
      <c r="P2540" s="188"/>
      <c r="Q2540" s="174">
        <f>IF(ISNUMBER(VLOOKUP(A2540,NotghiID!A:A,1,FALSE)),1,0)</f>
        <v>0</v>
      </c>
    </row>
    <row r="2541" spans="1:17" ht="14.25" hidden="1" x14ac:dyDescent="0.2">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1053</v>
      </c>
      <c r="K2541" s="187" t="s">
        <v>264</v>
      </c>
      <c r="L2541" s="195"/>
      <c r="M2541" s="195"/>
      <c r="N2541" s="195"/>
      <c r="O2541" s="199"/>
      <c r="P2541" s="188"/>
      <c r="Q2541" s="174">
        <f>IF(ISNUMBER(VLOOKUP(A2541,NotghiID!A:A,1,FALSE)),1,0)</f>
        <v>0</v>
      </c>
    </row>
    <row r="2542" spans="1:17" ht="14.25" hidden="1" x14ac:dyDescent="0.2">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1053</v>
      </c>
      <c r="K2542" s="187" t="s">
        <v>264</v>
      </c>
      <c r="L2542" s="195"/>
      <c r="M2542" s="195"/>
      <c r="N2542" s="195"/>
      <c r="O2542" s="199"/>
      <c r="P2542" s="188"/>
      <c r="Q2542" s="174">
        <f>IF(ISNUMBER(VLOOKUP(A2542,NotghiID!A:A,1,FALSE)),1,0)</f>
        <v>0</v>
      </c>
    </row>
    <row r="2543" spans="1:17" ht="14.25" hidden="1" x14ac:dyDescent="0.2">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1053</v>
      </c>
      <c r="K2543" s="187" t="s">
        <v>264</v>
      </c>
      <c r="L2543" s="195"/>
      <c r="M2543" s="195"/>
      <c r="N2543" s="195"/>
      <c r="O2543" s="199"/>
      <c r="P2543" s="188"/>
      <c r="Q2543" s="174">
        <f>IF(ISNUMBER(VLOOKUP(A2543,NotghiID!A:A,1,FALSE)),1,0)</f>
        <v>0</v>
      </c>
    </row>
    <row r="2544" spans="1:17" ht="14.25" hidden="1" x14ac:dyDescent="0.2">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1053</v>
      </c>
      <c r="K2544" s="187" t="s">
        <v>264</v>
      </c>
      <c r="L2544" s="195"/>
      <c r="M2544" s="195"/>
      <c r="N2544" s="195"/>
      <c r="O2544" s="199"/>
      <c r="P2544" s="188"/>
      <c r="Q2544" s="174">
        <f>IF(ISNUMBER(VLOOKUP(A2544,NotghiID!A:A,1,FALSE)),1,0)</f>
        <v>0</v>
      </c>
    </row>
    <row r="2545" spans="1:17" ht="14.25" hidden="1" x14ac:dyDescent="0.2">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1053</v>
      </c>
      <c r="K2545" s="187" t="s">
        <v>264</v>
      </c>
      <c r="L2545" s="195"/>
      <c r="M2545" s="195"/>
      <c r="N2545" s="195"/>
      <c r="O2545" s="199"/>
      <c r="P2545" s="188"/>
      <c r="Q2545" s="174">
        <f>IF(ISNUMBER(VLOOKUP(A2545,NotghiID!A:A,1,FALSE)),1,0)</f>
        <v>0</v>
      </c>
    </row>
    <row r="2546" spans="1:17" ht="14.25" hidden="1" x14ac:dyDescent="0.2">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1053</v>
      </c>
      <c r="K2546" s="187" t="s">
        <v>264</v>
      </c>
      <c r="L2546" s="195"/>
      <c r="M2546" s="195"/>
      <c r="N2546" s="195"/>
      <c r="O2546" s="199"/>
      <c r="P2546" s="188"/>
      <c r="Q2546" s="174">
        <f>IF(ISNUMBER(VLOOKUP(A2546,NotghiID!A:A,1,FALSE)),1,0)</f>
        <v>0</v>
      </c>
    </row>
    <row r="2547" spans="1:17" ht="14.25" hidden="1" x14ac:dyDescent="0.2">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1053</v>
      </c>
      <c r="K2547" s="187" t="s">
        <v>264</v>
      </c>
      <c r="L2547" s="195"/>
      <c r="M2547" s="195"/>
      <c r="N2547" s="195"/>
      <c r="O2547" s="199"/>
      <c r="P2547" s="188"/>
      <c r="Q2547" s="174">
        <f>IF(ISNUMBER(VLOOKUP(A2547,NotghiID!A:A,1,FALSE)),1,0)</f>
        <v>0</v>
      </c>
    </row>
    <row r="2548" spans="1:17" ht="14.25" hidden="1" x14ac:dyDescent="0.2">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1053</v>
      </c>
      <c r="K2548" s="187" t="s">
        <v>264</v>
      </c>
      <c r="L2548" s="195"/>
      <c r="M2548" s="195"/>
      <c r="N2548" s="195"/>
      <c r="O2548" s="199"/>
      <c r="P2548" s="188"/>
      <c r="Q2548" s="174">
        <f>IF(ISNUMBER(VLOOKUP(A2548,NotghiID!A:A,1,FALSE)),1,0)</f>
        <v>0</v>
      </c>
    </row>
    <row r="2549" spans="1:17" ht="14.25" hidden="1" x14ac:dyDescent="0.2">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1053</v>
      </c>
      <c r="K2549" s="187" t="s">
        <v>264</v>
      </c>
      <c r="L2549" s="195"/>
      <c r="M2549" s="195"/>
      <c r="N2549" s="195"/>
      <c r="O2549" s="199"/>
      <c r="P2549" s="188"/>
      <c r="Q2549" s="174">
        <f>IF(ISNUMBER(VLOOKUP(A2549,NotghiID!A:A,1,FALSE)),1,0)</f>
        <v>0</v>
      </c>
    </row>
    <row r="2550" spans="1:17" ht="14.25" hidden="1" x14ac:dyDescent="0.2">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1053</v>
      </c>
      <c r="K2550" s="187" t="s">
        <v>264</v>
      </c>
      <c r="L2550" s="195"/>
      <c r="M2550" s="195"/>
      <c r="N2550" s="195"/>
      <c r="O2550" s="199"/>
      <c r="P2550" s="188"/>
      <c r="Q2550" s="174">
        <f>IF(ISNUMBER(VLOOKUP(A2550,NotghiID!A:A,1,FALSE)),1,0)</f>
        <v>0</v>
      </c>
    </row>
    <row r="2551" spans="1:17" ht="14.25" hidden="1" x14ac:dyDescent="0.2">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1053</v>
      </c>
      <c r="K2551" s="187" t="s">
        <v>264</v>
      </c>
      <c r="L2551" s="195"/>
      <c r="M2551" s="195"/>
      <c r="N2551" s="195"/>
      <c r="O2551" s="199"/>
      <c r="P2551" s="188"/>
      <c r="Q2551" s="174">
        <f>IF(ISNUMBER(VLOOKUP(A2551,NotghiID!A:A,1,FALSE)),1,0)</f>
        <v>0</v>
      </c>
    </row>
    <row r="2552" spans="1:17" ht="14.25" hidden="1" x14ac:dyDescent="0.2">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1053</v>
      </c>
      <c r="K2552" s="187" t="s">
        <v>264</v>
      </c>
      <c r="L2552" s="195"/>
      <c r="M2552" s="195"/>
      <c r="N2552" s="195"/>
      <c r="O2552" s="199"/>
      <c r="P2552" s="188"/>
      <c r="Q2552" s="174">
        <f>IF(ISNUMBER(VLOOKUP(A2552,NotghiID!A:A,1,FALSE)),1,0)</f>
        <v>0</v>
      </c>
    </row>
    <row r="2553" spans="1:17" ht="14.25" hidden="1" x14ac:dyDescent="0.2">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1053</v>
      </c>
      <c r="K2553" s="187" t="s">
        <v>264</v>
      </c>
      <c r="L2553" s="195"/>
      <c r="M2553" s="195"/>
      <c r="N2553" s="195"/>
      <c r="O2553" s="199"/>
      <c r="P2553" s="188"/>
      <c r="Q2553" s="174">
        <f>IF(ISNUMBER(VLOOKUP(A2553,NotghiID!A:A,1,FALSE)),1,0)</f>
        <v>0</v>
      </c>
    </row>
    <row r="2554" spans="1:17" ht="14.25" hidden="1" x14ac:dyDescent="0.2">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1053</v>
      </c>
      <c r="K2554" s="187" t="s">
        <v>264</v>
      </c>
      <c r="L2554" s="195"/>
      <c r="M2554" s="195"/>
      <c r="N2554" s="195"/>
      <c r="O2554" s="199"/>
      <c r="P2554" s="188"/>
      <c r="Q2554" s="174">
        <f>IF(ISNUMBER(VLOOKUP(A2554,NotghiID!A:A,1,FALSE)),1,0)</f>
        <v>0</v>
      </c>
    </row>
    <row r="2555" spans="1:17" ht="14.25" hidden="1" x14ac:dyDescent="0.2">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1053</v>
      </c>
      <c r="K2555" s="187" t="s">
        <v>264</v>
      </c>
      <c r="L2555" s="195"/>
      <c r="M2555" s="195"/>
      <c r="N2555" s="195"/>
      <c r="O2555" s="199"/>
      <c r="P2555" s="188"/>
      <c r="Q2555" s="174">
        <f>IF(ISNUMBER(VLOOKUP(A2555,NotghiID!A:A,1,FALSE)),1,0)</f>
        <v>0</v>
      </c>
    </row>
    <row r="2556" spans="1:17" ht="14.25" hidden="1" x14ac:dyDescent="0.2">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1053</v>
      </c>
      <c r="K2556" s="187" t="s">
        <v>264</v>
      </c>
      <c r="L2556" s="195"/>
      <c r="M2556" s="195"/>
      <c r="N2556" s="195"/>
      <c r="O2556" s="199"/>
      <c r="P2556" s="188"/>
      <c r="Q2556" s="174">
        <f>IF(ISNUMBER(VLOOKUP(A2556,NotghiID!A:A,1,FALSE)),1,0)</f>
        <v>0</v>
      </c>
    </row>
    <row r="2557" spans="1:17" ht="14.25" hidden="1" x14ac:dyDescent="0.2">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1053</v>
      </c>
      <c r="K2557" s="187" t="s">
        <v>264</v>
      </c>
      <c r="L2557" s="195"/>
      <c r="M2557" s="195"/>
      <c r="N2557" s="195"/>
      <c r="O2557" s="199"/>
      <c r="P2557" s="188"/>
      <c r="Q2557" s="174">
        <f>IF(ISNUMBER(VLOOKUP(A2557,NotghiID!A:A,1,FALSE)),1,0)</f>
        <v>0</v>
      </c>
    </row>
    <row r="2558" spans="1:17" ht="14.25" hidden="1" x14ac:dyDescent="0.2">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1053</v>
      </c>
      <c r="K2558" s="187" t="s">
        <v>264</v>
      </c>
      <c r="L2558" s="195"/>
      <c r="M2558" s="195"/>
      <c r="N2558" s="195"/>
      <c r="O2558" s="199"/>
      <c r="P2558" s="188"/>
      <c r="Q2558" s="174">
        <f>IF(ISNUMBER(VLOOKUP(A2558,NotghiID!A:A,1,FALSE)),1,0)</f>
        <v>0</v>
      </c>
    </row>
    <row r="2559" spans="1:17" ht="14.25" hidden="1" x14ac:dyDescent="0.2">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1053</v>
      </c>
      <c r="K2559" s="187" t="s">
        <v>264</v>
      </c>
      <c r="L2559" s="195"/>
      <c r="M2559" s="195"/>
      <c r="N2559" s="195"/>
      <c r="O2559" s="199"/>
      <c r="P2559" s="188"/>
      <c r="Q2559" s="174">
        <f>IF(ISNUMBER(VLOOKUP(A2559,NotghiID!A:A,1,FALSE)),1,0)</f>
        <v>0</v>
      </c>
    </row>
    <row r="2560" spans="1:17" ht="14.25" hidden="1" x14ac:dyDescent="0.2">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1053</v>
      </c>
      <c r="K2560" s="187" t="s">
        <v>264</v>
      </c>
      <c r="L2560" s="195"/>
      <c r="M2560" s="195"/>
      <c r="N2560" s="195"/>
      <c r="O2560" s="199"/>
      <c r="P2560" s="188"/>
      <c r="Q2560" s="174">
        <f>IF(ISNUMBER(VLOOKUP(A2560,NotghiID!A:A,1,FALSE)),1,0)</f>
        <v>0</v>
      </c>
    </row>
    <row r="2561" spans="1:17" ht="14.25" hidden="1" x14ac:dyDescent="0.2">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1053</v>
      </c>
      <c r="K2561" s="187" t="s">
        <v>264</v>
      </c>
      <c r="L2561" s="195"/>
      <c r="M2561" s="195"/>
      <c r="N2561" s="195"/>
      <c r="O2561" s="199"/>
      <c r="P2561" s="188"/>
      <c r="Q2561" s="174">
        <f>IF(ISNUMBER(VLOOKUP(A2561,NotghiID!A:A,1,FALSE)),1,0)</f>
        <v>0</v>
      </c>
    </row>
    <row r="2562" spans="1:17" ht="14.25" hidden="1" x14ac:dyDescent="0.2">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1053</v>
      </c>
      <c r="K2562" s="187" t="s">
        <v>264</v>
      </c>
      <c r="L2562" s="195"/>
      <c r="M2562" s="195"/>
      <c r="N2562" s="195"/>
      <c r="O2562" s="199"/>
      <c r="P2562" s="188"/>
      <c r="Q2562" s="174">
        <f>IF(ISNUMBER(VLOOKUP(A2562,NotghiID!A:A,1,FALSE)),1,0)</f>
        <v>0</v>
      </c>
    </row>
    <row r="2563" spans="1:17" ht="14.25" hidden="1" x14ac:dyDescent="0.2">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1053</v>
      </c>
      <c r="K2563" s="187" t="s">
        <v>264</v>
      </c>
      <c r="L2563" s="195"/>
      <c r="M2563" s="195"/>
      <c r="N2563" s="195"/>
      <c r="O2563" s="199"/>
      <c r="P2563" s="188"/>
      <c r="Q2563" s="174">
        <f>IF(ISNUMBER(VLOOKUP(A2563,NotghiID!A:A,1,FALSE)),1,0)</f>
        <v>0</v>
      </c>
    </row>
    <row r="2564" spans="1:17" ht="14.25" hidden="1" x14ac:dyDescent="0.2">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1053</v>
      </c>
      <c r="K2564" s="187" t="s">
        <v>264</v>
      </c>
      <c r="L2564" s="195"/>
      <c r="M2564" s="195"/>
      <c r="N2564" s="195"/>
      <c r="O2564" s="199"/>
      <c r="P2564" s="188"/>
      <c r="Q2564" s="174">
        <f>IF(ISNUMBER(VLOOKUP(A2564,NotghiID!A:A,1,FALSE)),1,0)</f>
        <v>0</v>
      </c>
    </row>
    <row r="2565" spans="1:17" ht="14.25" hidden="1" x14ac:dyDescent="0.2">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1053</v>
      </c>
      <c r="K2565" s="187" t="s">
        <v>116</v>
      </c>
      <c r="L2565" s="195">
        <v>0</v>
      </c>
      <c r="M2565" s="195" t="s">
        <v>1053</v>
      </c>
      <c r="N2565" s="195" t="s">
        <v>1033</v>
      </c>
      <c r="O2565" s="199"/>
      <c r="P2565" s="188"/>
      <c r="Q2565" s="174">
        <f>IF(ISNUMBER(VLOOKUP(A2565,NotghiID!A:A,1,FALSE)),1,0)</f>
        <v>0</v>
      </c>
    </row>
    <row r="2566" spans="1:17" ht="14.25" hidden="1" x14ac:dyDescent="0.2">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1053</v>
      </c>
      <c r="K2566" s="187" t="s">
        <v>116</v>
      </c>
      <c r="L2566" s="195">
        <v>0.46</v>
      </c>
      <c r="M2566" s="195" t="s">
        <v>1053</v>
      </c>
      <c r="N2566" s="195" t="s">
        <v>1033</v>
      </c>
      <c r="O2566" s="199"/>
      <c r="P2566" s="188"/>
      <c r="Q2566" s="174">
        <f>IF(ISNUMBER(VLOOKUP(A2566,NotghiID!A:A,1,FALSE)),1,0)</f>
        <v>0</v>
      </c>
    </row>
    <row r="2567" spans="1:17" ht="14.25" hidden="1" x14ac:dyDescent="0.2">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1053</v>
      </c>
      <c r="K2567" s="187" t="s">
        <v>116</v>
      </c>
      <c r="L2567" s="195">
        <v>0.74</v>
      </c>
      <c r="M2567" s="195" t="s">
        <v>1053</v>
      </c>
      <c r="N2567" s="195" t="s">
        <v>1033</v>
      </c>
      <c r="O2567" s="199"/>
      <c r="P2567" s="188"/>
      <c r="Q2567" s="174">
        <f>IF(ISNUMBER(VLOOKUP(A2567,NotghiID!A:A,1,FALSE)),1,0)</f>
        <v>0</v>
      </c>
    </row>
    <row r="2568" spans="1:17" ht="14.25" hidden="1" x14ac:dyDescent="0.2">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1053</v>
      </c>
      <c r="K2568" s="187" t="s">
        <v>116</v>
      </c>
      <c r="L2568" s="195">
        <v>0.43</v>
      </c>
      <c r="M2568" s="195" t="s">
        <v>1053</v>
      </c>
      <c r="N2568" s="195" t="s">
        <v>1033</v>
      </c>
      <c r="O2568" s="199"/>
      <c r="P2568" s="188"/>
      <c r="Q2568" s="174">
        <f>IF(ISNUMBER(VLOOKUP(A2568,NotghiID!A:A,1,FALSE)),1,0)</f>
        <v>0</v>
      </c>
    </row>
    <row r="2569" spans="1:17" ht="14.25" hidden="1" x14ac:dyDescent="0.2">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1053</v>
      </c>
      <c r="K2569" s="187" t="s">
        <v>116</v>
      </c>
      <c r="L2569" s="195">
        <v>1.58</v>
      </c>
      <c r="M2569" s="195" t="s">
        <v>1053</v>
      </c>
      <c r="N2569" s="195" t="s">
        <v>1033</v>
      </c>
      <c r="O2569" s="199"/>
      <c r="P2569" s="188"/>
      <c r="Q2569" s="174">
        <f>IF(ISNUMBER(VLOOKUP(A2569,NotghiID!A:A,1,FALSE)),1,0)</f>
        <v>0</v>
      </c>
    </row>
    <row r="2570" spans="1:17" ht="14.25" hidden="1" x14ac:dyDescent="0.2">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1053</v>
      </c>
      <c r="K2570" s="187" t="s">
        <v>116</v>
      </c>
      <c r="L2570" s="195">
        <v>1.51</v>
      </c>
      <c r="M2570" s="195" t="s">
        <v>1053</v>
      </c>
      <c r="N2570" s="195" t="s">
        <v>1033</v>
      </c>
      <c r="O2570" s="199"/>
      <c r="P2570" s="188"/>
      <c r="Q2570" s="174">
        <f>IF(ISNUMBER(VLOOKUP(A2570,NotghiID!A:A,1,FALSE)),1,0)</f>
        <v>0</v>
      </c>
    </row>
    <row r="2571" spans="1:17" ht="14.25" hidden="1" x14ac:dyDescent="0.2">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1053</v>
      </c>
      <c r="K2571" s="187" t="s">
        <v>116</v>
      </c>
      <c r="L2571" s="195">
        <v>9.6000000000000002E-2</v>
      </c>
      <c r="M2571" s="195" t="s">
        <v>1053</v>
      </c>
      <c r="N2571" s="195" t="s">
        <v>1033</v>
      </c>
      <c r="O2571" s="199"/>
      <c r="P2571" s="188"/>
      <c r="Q2571" s="174">
        <f>IF(ISNUMBER(VLOOKUP(A2571,NotghiID!A:A,1,FALSE)),1,0)</f>
        <v>0</v>
      </c>
    </row>
    <row r="2572" spans="1:17" ht="14.25" hidden="1" x14ac:dyDescent="0.2">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1053</v>
      </c>
      <c r="K2572" s="187" t="s">
        <v>116</v>
      </c>
      <c r="L2572" s="195">
        <v>0.86</v>
      </c>
      <c r="M2572" s="195" t="s">
        <v>1053</v>
      </c>
      <c r="N2572" s="195" t="s">
        <v>1033</v>
      </c>
      <c r="O2572" s="199"/>
      <c r="P2572" s="188"/>
      <c r="Q2572" s="174">
        <f>IF(ISNUMBER(VLOOKUP(A2572,NotghiID!A:A,1,FALSE)),1,0)</f>
        <v>0</v>
      </c>
    </row>
    <row r="2573" spans="1:17" ht="14.25" hidden="1" x14ac:dyDescent="0.2">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1053</v>
      </c>
      <c r="K2573" s="187" t="s">
        <v>116</v>
      </c>
      <c r="L2573" s="195">
        <v>1.0900000000000001</v>
      </c>
      <c r="M2573" s="195" t="s">
        <v>1053</v>
      </c>
      <c r="N2573" s="195" t="s">
        <v>1033</v>
      </c>
      <c r="O2573" s="199"/>
      <c r="P2573" s="188"/>
      <c r="Q2573" s="174">
        <f>IF(ISNUMBER(VLOOKUP(A2573,NotghiID!A:A,1,FALSE)),1,0)</f>
        <v>0</v>
      </c>
    </row>
    <row r="2574" spans="1:17" ht="14.25" hidden="1" x14ac:dyDescent="0.2">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1053</v>
      </c>
      <c r="K2574" s="187" t="s">
        <v>116</v>
      </c>
      <c r="L2574" s="195">
        <v>1.79</v>
      </c>
      <c r="M2574" s="195" t="s">
        <v>1053</v>
      </c>
      <c r="N2574" s="195" t="s">
        <v>1033</v>
      </c>
      <c r="O2574" s="199"/>
      <c r="P2574" s="188"/>
      <c r="Q2574" s="174">
        <f>IF(ISNUMBER(VLOOKUP(A2574,NotghiID!A:A,1,FALSE)),1,0)</f>
        <v>0</v>
      </c>
    </row>
    <row r="2575" spans="1:17" ht="14.25" hidden="1" x14ac:dyDescent="0.2">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1053</v>
      </c>
      <c r="K2575" s="187" t="s">
        <v>116</v>
      </c>
      <c r="L2575" s="195">
        <v>3.12</v>
      </c>
      <c r="M2575" s="195" t="s">
        <v>1053</v>
      </c>
      <c r="N2575" s="195" t="s">
        <v>1033</v>
      </c>
      <c r="O2575" s="199"/>
      <c r="P2575" s="188"/>
      <c r="Q2575" s="174">
        <f>IF(ISNUMBER(VLOOKUP(A2575,NotghiID!A:A,1,FALSE)),1,0)</f>
        <v>0</v>
      </c>
    </row>
    <row r="2576" spans="1:17" ht="14.25" hidden="1" x14ac:dyDescent="0.2">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1053</v>
      </c>
      <c r="K2576" s="187" t="s">
        <v>116</v>
      </c>
      <c r="L2576" s="195">
        <v>1.32</v>
      </c>
      <c r="M2576" s="195" t="s">
        <v>1053</v>
      </c>
      <c r="N2576" s="195" t="s">
        <v>1033</v>
      </c>
      <c r="O2576" s="199"/>
      <c r="P2576" s="188"/>
      <c r="Q2576" s="174">
        <f>IF(ISNUMBER(VLOOKUP(A2576,NotghiID!A:A,1,FALSE)),1,0)</f>
        <v>0</v>
      </c>
    </row>
    <row r="2577" spans="1:17" ht="14.25" hidden="1" x14ac:dyDescent="0.2">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1053</v>
      </c>
      <c r="K2577" s="187" t="s">
        <v>116</v>
      </c>
      <c r="L2577" s="195">
        <v>8.4000000000000005E-2</v>
      </c>
      <c r="M2577" s="195" t="s">
        <v>1053</v>
      </c>
      <c r="N2577" s="195" t="s">
        <v>1033</v>
      </c>
      <c r="O2577" s="199"/>
      <c r="P2577" s="188"/>
      <c r="Q2577" s="174">
        <f>IF(ISNUMBER(VLOOKUP(A2577,NotghiID!A:A,1,FALSE)),1,0)</f>
        <v>0</v>
      </c>
    </row>
    <row r="2578" spans="1:17" ht="14.25" hidden="1" x14ac:dyDescent="0.2">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1053</v>
      </c>
      <c r="K2578" s="187" t="s">
        <v>116</v>
      </c>
      <c r="L2578" s="195">
        <v>1.43</v>
      </c>
      <c r="M2578" s="195" t="s">
        <v>1053</v>
      </c>
      <c r="N2578" s="195" t="s">
        <v>1033</v>
      </c>
      <c r="O2578" s="199"/>
      <c r="P2578" s="188"/>
      <c r="Q2578" s="174">
        <f>IF(ISNUMBER(VLOOKUP(A2578,NotghiID!A:A,1,FALSE)),1,0)</f>
        <v>0</v>
      </c>
    </row>
    <row r="2579" spans="1:17" ht="14.25" hidden="1" x14ac:dyDescent="0.2">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1053</v>
      </c>
      <c r="K2579" s="187" t="s">
        <v>116</v>
      </c>
      <c r="L2579" s="195">
        <v>2.09</v>
      </c>
      <c r="M2579" s="195" t="s">
        <v>1053</v>
      </c>
      <c r="N2579" s="195" t="s">
        <v>1033</v>
      </c>
      <c r="O2579" s="199"/>
      <c r="P2579" s="188"/>
      <c r="Q2579" s="174">
        <f>IF(ISNUMBER(VLOOKUP(A2579,NotghiID!A:A,1,FALSE)),1,0)</f>
        <v>0</v>
      </c>
    </row>
    <row r="2580" spans="1:17" ht="14.25" hidden="1" x14ac:dyDescent="0.2">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1053</v>
      </c>
      <c r="K2580" s="187" t="s">
        <v>116</v>
      </c>
      <c r="L2580" s="195">
        <v>0.86</v>
      </c>
      <c r="M2580" s="195" t="s">
        <v>1053</v>
      </c>
      <c r="N2580" s="195" t="s">
        <v>1033</v>
      </c>
      <c r="O2580" s="199"/>
      <c r="P2580" s="188"/>
      <c r="Q2580" s="174">
        <f>IF(ISNUMBER(VLOOKUP(A2580,NotghiID!A:A,1,FALSE)),1,0)</f>
        <v>0</v>
      </c>
    </row>
    <row r="2581" spans="1:17" ht="14.25" hidden="1" x14ac:dyDescent="0.2">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1053</v>
      </c>
      <c r="K2581" s="187" t="s">
        <v>116</v>
      </c>
      <c r="L2581" s="195">
        <v>1.26</v>
      </c>
      <c r="M2581" s="195" t="s">
        <v>1053</v>
      </c>
      <c r="N2581" s="195" t="s">
        <v>1033</v>
      </c>
      <c r="O2581" s="199"/>
      <c r="P2581" s="188"/>
      <c r="Q2581" s="174">
        <f>IF(ISNUMBER(VLOOKUP(A2581,NotghiID!A:A,1,FALSE)),1,0)</f>
        <v>0</v>
      </c>
    </row>
    <row r="2582" spans="1:17" ht="14.25" hidden="1" x14ac:dyDescent="0.2">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1053</v>
      </c>
      <c r="K2582" s="187" t="s">
        <v>116</v>
      </c>
      <c r="L2582" s="195">
        <v>0.84</v>
      </c>
      <c r="M2582" s="195" t="s">
        <v>1053</v>
      </c>
      <c r="N2582" s="195" t="s">
        <v>1033</v>
      </c>
      <c r="O2582" s="199"/>
      <c r="P2582" s="188"/>
      <c r="Q2582" s="174">
        <f>IF(ISNUMBER(VLOOKUP(A2582,NotghiID!A:A,1,FALSE)),1,0)</f>
        <v>0</v>
      </c>
    </row>
    <row r="2583" spans="1:17" ht="14.25" hidden="1"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hidden="1"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hidden="1"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hidden="1"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hidden="1"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hidden="1"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hidden="1"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hidden="1"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hidden="1"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hidden="1"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hidden="1"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hidden="1"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hidden="1"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hidden="1"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hidden="1"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hidden="1"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1033</v>
      </c>
      <c r="O2598" s="199"/>
      <c r="P2598" s="188"/>
      <c r="Q2598" s="174">
        <f>IF(ISNUMBER(VLOOKUP(A2598,NotghiID!A:A,1,FALSE)),1,0)</f>
        <v>0</v>
      </c>
    </row>
    <row r="2599" spans="1:17" ht="14.25" hidden="1"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1033</v>
      </c>
      <c r="O2599" s="199"/>
      <c r="P2599" s="188"/>
      <c r="Q2599" s="174">
        <f>IF(ISNUMBER(VLOOKUP(A2599,NotghiID!A:A,1,FALSE)),1,0)</f>
        <v>0</v>
      </c>
    </row>
    <row r="2600" spans="1:17" ht="14.25" hidden="1"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1033</v>
      </c>
      <c r="O2600" s="199"/>
      <c r="P2600" s="188"/>
      <c r="Q2600" s="174">
        <f>IF(ISNUMBER(VLOOKUP(A2600,NotghiID!A:A,1,FALSE)),1,0)</f>
        <v>0</v>
      </c>
    </row>
    <row r="2601" spans="1:17" ht="14.25" hidden="1"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1025</v>
      </c>
      <c r="K2601" s="187" t="s">
        <v>116</v>
      </c>
      <c r="L2601" s="195">
        <v>3.1926600000000001</v>
      </c>
      <c r="M2601" s="195" t="s">
        <v>1089</v>
      </c>
      <c r="N2601" s="195" t="s">
        <v>1033</v>
      </c>
      <c r="O2601" s="199">
        <v>0.1</v>
      </c>
      <c r="P2601" s="188"/>
      <c r="Q2601" s="174">
        <f>IF(ISNUMBER(VLOOKUP(A2601,NotghiID!A:A,1,FALSE)),1,0)</f>
        <v>1</v>
      </c>
    </row>
    <row r="2602" spans="1:17" ht="14.25" hidden="1"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1025</v>
      </c>
      <c r="K2602" s="187" t="s">
        <v>116</v>
      </c>
      <c r="L2602" s="195">
        <v>7.5963289999999999</v>
      </c>
      <c r="M2602" s="195" t="s">
        <v>1089</v>
      </c>
      <c r="N2602" s="195" t="s">
        <v>1033</v>
      </c>
      <c r="O2602" s="199">
        <v>0.1</v>
      </c>
      <c r="P2602" s="188"/>
      <c r="Q2602" s="174">
        <f>IF(ISNUMBER(VLOOKUP(A2602,NotghiID!A:A,1,FALSE)),1,0)</f>
        <v>1</v>
      </c>
    </row>
    <row r="2603" spans="1:17" ht="14.25" hidden="1"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1025</v>
      </c>
      <c r="K2603" s="187" t="s">
        <v>116</v>
      </c>
      <c r="L2603" s="195">
        <v>4.6238520000000003</v>
      </c>
      <c r="M2603" s="195" t="s">
        <v>1089</v>
      </c>
      <c r="N2603" s="195" t="s">
        <v>1033</v>
      </c>
      <c r="O2603" s="199">
        <v>0.1</v>
      </c>
      <c r="P2603" s="188"/>
      <c r="Q2603" s="174">
        <f>IF(ISNUMBER(VLOOKUP(A2603,NotghiID!A:A,1,FALSE)),1,0)</f>
        <v>1</v>
      </c>
    </row>
    <row r="2604" spans="1:17" ht="14.25" hidden="1"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1025</v>
      </c>
      <c r="K2604" s="187" t="s">
        <v>116</v>
      </c>
      <c r="L2604" s="195">
        <v>2.9724810000000002</v>
      </c>
      <c r="M2604" s="195" t="s">
        <v>1089</v>
      </c>
      <c r="N2604" s="195" t="s">
        <v>1033</v>
      </c>
      <c r="O2604" s="199">
        <v>0.1</v>
      </c>
      <c r="P2604" s="188"/>
      <c r="Q2604" s="174">
        <f>IF(ISNUMBER(VLOOKUP(A2604,NotghiID!A:A,1,FALSE)),1,0)</f>
        <v>1</v>
      </c>
    </row>
    <row r="2605" spans="1:17" ht="14.25" hidden="1"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1025</v>
      </c>
      <c r="K2605" s="187" t="s">
        <v>116</v>
      </c>
      <c r="L2605" s="195">
        <v>3.0825629999999999</v>
      </c>
      <c r="M2605" s="195" t="s">
        <v>1089</v>
      </c>
      <c r="N2605" s="195" t="s">
        <v>1033</v>
      </c>
      <c r="O2605" s="199">
        <v>0.1</v>
      </c>
      <c r="P2605" s="188"/>
      <c r="Q2605" s="174">
        <f>IF(ISNUMBER(VLOOKUP(A2605,NotghiID!A:A,1,FALSE)),1,0)</f>
        <v>1</v>
      </c>
    </row>
    <row r="2606" spans="1:17" ht="14.25" hidden="1"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1025</v>
      </c>
      <c r="K2606" s="187" t="s">
        <v>116</v>
      </c>
      <c r="L2606" s="195">
        <v>2.6422020000000002</v>
      </c>
      <c r="M2606" s="195" t="s">
        <v>1089</v>
      </c>
      <c r="N2606" s="195" t="s">
        <v>1033</v>
      </c>
      <c r="O2606" s="199">
        <v>0.1</v>
      </c>
      <c r="P2606" s="188"/>
      <c r="Q2606" s="174">
        <f>IF(ISNUMBER(VLOOKUP(A2606,NotghiID!A:A,1,FALSE)),1,0)</f>
        <v>1</v>
      </c>
    </row>
    <row r="2607" spans="1:17" ht="14.25" hidden="1"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1025</v>
      </c>
      <c r="K2607" s="187" t="s">
        <v>116</v>
      </c>
      <c r="L2607" s="195">
        <v>1.6513720000000001</v>
      </c>
      <c r="M2607" s="195" t="s">
        <v>1089</v>
      </c>
      <c r="N2607" s="195" t="s">
        <v>1033</v>
      </c>
      <c r="O2607" s="199">
        <v>0.1</v>
      </c>
      <c r="P2607" s="188"/>
      <c r="Q2607" s="174">
        <f>IF(ISNUMBER(VLOOKUP(A2607,NotghiID!A:A,1,FALSE)),1,0)</f>
        <v>1</v>
      </c>
    </row>
    <row r="2608" spans="1:17" ht="14.25" hidden="1"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1025</v>
      </c>
      <c r="K2608" s="187" t="s">
        <v>116</v>
      </c>
      <c r="L2608" s="195">
        <v>1.1009180000000001</v>
      </c>
      <c r="M2608" s="195" t="s">
        <v>1089</v>
      </c>
      <c r="N2608" s="195" t="s">
        <v>1033</v>
      </c>
      <c r="O2608" s="199">
        <v>0.1</v>
      </c>
      <c r="P2608" s="188"/>
      <c r="Q2608" s="174">
        <f>IF(ISNUMBER(VLOOKUP(A2608,NotghiID!A:A,1,FALSE)),1,0)</f>
        <v>1</v>
      </c>
    </row>
    <row r="2609" spans="1:17" ht="14.25" hidden="1"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1025</v>
      </c>
      <c r="K2609" s="187" t="s">
        <v>116</v>
      </c>
      <c r="L2609" s="195"/>
      <c r="M2609" s="195"/>
      <c r="N2609" s="195"/>
      <c r="O2609" s="199">
        <v>0.1</v>
      </c>
      <c r="P2609" s="188"/>
      <c r="Q2609" s="174">
        <f>IF(ISNUMBER(VLOOKUP(A2609,NotghiID!A:A,1,FALSE)),1,0)</f>
        <v>1</v>
      </c>
    </row>
    <row r="2610" spans="1:17" ht="14.25" hidden="1"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1025</v>
      </c>
      <c r="K2610" s="187" t="s">
        <v>116</v>
      </c>
      <c r="L2610" s="195"/>
      <c r="M2610" s="195"/>
      <c r="N2610" s="195"/>
      <c r="O2610" s="199">
        <v>0.1</v>
      </c>
      <c r="P2610" s="188"/>
      <c r="Q2610" s="174">
        <f>IF(ISNUMBER(VLOOKUP(A2610,NotghiID!A:A,1,FALSE)),1,0)</f>
        <v>1</v>
      </c>
    </row>
    <row r="2611" spans="1:17" ht="14.25" hidden="1"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1025</v>
      </c>
      <c r="K2611" s="187" t="s">
        <v>116</v>
      </c>
      <c r="L2611" s="195"/>
      <c r="M2611" s="195"/>
      <c r="N2611" s="195"/>
      <c r="O2611" s="199">
        <v>0.1</v>
      </c>
      <c r="P2611" s="188"/>
      <c r="Q2611" s="174">
        <f>IF(ISNUMBER(VLOOKUP(A2611,NotghiID!A:A,1,FALSE)),1,0)</f>
        <v>1</v>
      </c>
    </row>
    <row r="2612" spans="1:17" ht="14.25" hidden="1"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1025</v>
      </c>
      <c r="K2612" s="187" t="s">
        <v>116</v>
      </c>
      <c r="L2612" s="195"/>
      <c r="M2612" s="195"/>
      <c r="N2612" s="195"/>
      <c r="O2612" s="199">
        <v>0.1</v>
      </c>
      <c r="P2612" s="188"/>
      <c r="Q2612" s="174">
        <f>IF(ISNUMBER(VLOOKUP(A2612,NotghiID!A:A,1,FALSE)),1,0)</f>
        <v>1</v>
      </c>
    </row>
    <row r="2613" spans="1:17" ht="14.25" hidden="1"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1025</v>
      </c>
      <c r="K2613" s="187" t="s">
        <v>116</v>
      </c>
      <c r="L2613" s="195"/>
      <c r="M2613" s="195"/>
      <c r="N2613" s="195"/>
      <c r="O2613" s="199">
        <v>0.1</v>
      </c>
      <c r="P2613" s="188"/>
      <c r="Q2613" s="174">
        <f>IF(ISNUMBER(VLOOKUP(A2613,NotghiID!A:A,1,FALSE)),1,0)</f>
        <v>1</v>
      </c>
    </row>
    <row r="2614" spans="1:17" ht="14.25" hidden="1"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1025</v>
      </c>
      <c r="K2614" s="187" t="s">
        <v>116</v>
      </c>
      <c r="L2614" s="195"/>
      <c r="M2614" s="195"/>
      <c r="N2614" s="195"/>
      <c r="O2614" s="199">
        <v>0.1</v>
      </c>
      <c r="P2614" s="188"/>
      <c r="Q2614" s="174">
        <f>IF(ISNUMBER(VLOOKUP(A2614,NotghiID!A:A,1,FALSE)),1,0)</f>
        <v>1</v>
      </c>
    </row>
    <row r="2615" spans="1:17" ht="14.25" hidden="1"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1025</v>
      </c>
      <c r="K2615" s="187" t="s">
        <v>116</v>
      </c>
      <c r="L2615" s="195"/>
      <c r="M2615" s="195"/>
      <c r="N2615" s="195"/>
      <c r="O2615" s="199">
        <v>0.1</v>
      </c>
      <c r="P2615" s="188"/>
      <c r="Q2615" s="174">
        <f>IF(ISNUMBER(VLOOKUP(A2615,NotghiID!A:A,1,FALSE)),1,0)</f>
        <v>1</v>
      </c>
    </row>
    <row r="2616" spans="1:17" ht="14.25" hidden="1"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1025</v>
      </c>
      <c r="K2616" s="187" t="s">
        <v>116</v>
      </c>
      <c r="L2616" s="195"/>
      <c r="M2616" s="195"/>
      <c r="N2616" s="195"/>
      <c r="O2616" s="199">
        <v>0.1</v>
      </c>
      <c r="P2616" s="188"/>
      <c r="Q2616" s="174">
        <f>IF(ISNUMBER(VLOOKUP(A2616,NotghiID!A:A,1,FALSE)),1,0)</f>
        <v>1</v>
      </c>
    </row>
    <row r="2617" spans="1:17" ht="14.25" hidden="1"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1025</v>
      </c>
      <c r="K2617" s="187" t="s">
        <v>116</v>
      </c>
      <c r="L2617" s="195"/>
      <c r="M2617" s="195"/>
      <c r="N2617" s="195"/>
      <c r="O2617" s="199">
        <v>0.1</v>
      </c>
      <c r="P2617" s="188"/>
      <c r="Q2617" s="174">
        <f>IF(ISNUMBER(VLOOKUP(A2617,NotghiID!A:A,1,FALSE)),1,0)</f>
        <v>1</v>
      </c>
    </row>
    <row r="2618" spans="1:17" ht="14.25" hidden="1"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1025</v>
      </c>
      <c r="K2618" s="187" t="s">
        <v>116</v>
      </c>
      <c r="L2618" s="195"/>
      <c r="M2618" s="195"/>
      <c r="N2618" s="195"/>
      <c r="O2618" s="199">
        <v>0.1</v>
      </c>
      <c r="P2618" s="188"/>
      <c r="Q2618" s="174">
        <f>IF(ISNUMBER(VLOOKUP(A2618,NotghiID!A:A,1,FALSE)),1,0)</f>
        <v>1</v>
      </c>
    </row>
    <row r="2619" spans="1:17" ht="14.25" hidden="1"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1025</v>
      </c>
      <c r="K2619" s="187" t="s">
        <v>116</v>
      </c>
      <c r="L2619" s="195"/>
      <c r="M2619" s="195"/>
      <c r="N2619" s="195"/>
      <c r="O2619" s="199">
        <v>0.1</v>
      </c>
      <c r="P2619" s="188"/>
      <c r="Q2619" s="174">
        <f>IF(ISNUMBER(VLOOKUP(A2619,NotghiID!A:A,1,FALSE)),1,0)</f>
        <v>1</v>
      </c>
    </row>
    <row r="2620" spans="1:17" ht="14.25" hidden="1"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1025</v>
      </c>
      <c r="K2620" s="187" t="s">
        <v>116</v>
      </c>
      <c r="L2620" s="195"/>
      <c r="M2620" s="195"/>
      <c r="N2620" s="195"/>
      <c r="O2620" s="199">
        <v>0.1</v>
      </c>
      <c r="P2620" s="188"/>
      <c r="Q2620" s="174">
        <f>IF(ISNUMBER(VLOOKUP(A2620,NotghiID!A:A,1,FALSE)),1,0)</f>
        <v>1</v>
      </c>
    </row>
    <row r="2621" spans="1:17" ht="14.25" hidden="1" x14ac:dyDescent="0.2">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1125</v>
      </c>
      <c r="K2621" s="187" t="s">
        <v>116</v>
      </c>
      <c r="L2621" s="195">
        <v>1.0852170000000001</v>
      </c>
      <c r="M2621" s="195" t="s">
        <v>1125</v>
      </c>
      <c r="N2621" s="195" t="s">
        <v>1033</v>
      </c>
      <c r="O2621" s="199"/>
      <c r="P2621" s="188"/>
      <c r="Q2621" s="174">
        <f>IF(ISNUMBER(VLOOKUP(A2621,NotghiID!A:A,1,FALSE)),1,0)</f>
        <v>1</v>
      </c>
    </row>
    <row r="2622" spans="1:17" ht="14.25" hidden="1" x14ac:dyDescent="0.2">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1125</v>
      </c>
      <c r="K2622" s="187" t="s">
        <v>116</v>
      </c>
      <c r="L2622" s="195">
        <v>0.81391290000000005</v>
      </c>
      <c r="M2622" s="195" t="s">
        <v>1125</v>
      </c>
      <c r="N2622" s="195" t="s">
        <v>1033</v>
      </c>
      <c r="O2622" s="199"/>
      <c r="P2622" s="188"/>
      <c r="Q2622" s="174">
        <f>IF(ISNUMBER(VLOOKUP(A2622,NotghiID!A:A,1,FALSE)),1,0)</f>
        <v>1</v>
      </c>
    </row>
    <row r="2623" spans="1:17" ht="14.25" hidden="1" x14ac:dyDescent="0.2">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1125</v>
      </c>
      <c r="K2623" s="187" t="s">
        <v>116</v>
      </c>
      <c r="L2623" s="195">
        <v>0.49739119999999998</v>
      </c>
      <c r="M2623" s="195" t="s">
        <v>1125</v>
      </c>
      <c r="N2623" s="195" t="s">
        <v>1033</v>
      </c>
      <c r="O2623" s="199"/>
      <c r="P2623" s="188"/>
      <c r="Q2623" s="174">
        <f>IF(ISNUMBER(VLOOKUP(A2623,NotghiID!A:A,1,FALSE)),1,0)</f>
        <v>1</v>
      </c>
    </row>
    <row r="2624" spans="1:17" ht="14.25" hidden="1" x14ac:dyDescent="0.2">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1125</v>
      </c>
      <c r="K2624" s="187" t="s">
        <v>116</v>
      </c>
      <c r="L2624" s="195">
        <v>0.42956499999999997</v>
      </c>
      <c r="M2624" s="195" t="s">
        <v>1125</v>
      </c>
      <c r="N2624" s="195" t="s">
        <v>1033</v>
      </c>
      <c r="O2624" s="199"/>
      <c r="P2624" s="188"/>
      <c r="Q2624" s="174">
        <f>IF(ISNUMBER(VLOOKUP(A2624,NotghiID!A:A,1,FALSE)),1,0)</f>
        <v>1</v>
      </c>
    </row>
    <row r="2625" spans="1:17" ht="14.25" hidden="1" x14ac:dyDescent="0.2">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1125</v>
      </c>
      <c r="K2625" s="187" t="s">
        <v>116</v>
      </c>
      <c r="L2625" s="195">
        <v>2.5321760000000002</v>
      </c>
      <c r="M2625" s="195" t="s">
        <v>1125</v>
      </c>
      <c r="N2625" s="195" t="s">
        <v>1033</v>
      </c>
      <c r="O2625" s="199"/>
      <c r="P2625" s="188"/>
      <c r="Q2625" s="174">
        <f>IF(ISNUMBER(VLOOKUP(A2625,NotghiID!A:A,1,FALSE)),1,0)</f>
        <v>1</v>
      </c>
    </row>
    <row r="2626" spans="1:17" ht="14.25" hidden="1" x14ac:dyDescent="0.2">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1125</v>
      </c>
      <c r="K2626" s="187" t="s">
        <v>116</v>
      </c>
      <c r="L2626" s="195">
        <v>1.1078250000000001</v>
      </c>
      <c r="M2626" s="195" t="s">
        <v>1125</v>
      </c>
      <c r="N2626" s="195" t="s">
        <v>1033</v>
      </c>
      <c r="O2626" s="199"/>
      <c r="P2626" s="188"/>
      <c r="Q2626" s="174">
        <f>IF(ISNUMBER(VLOOKUP(A2626,NotghiID!A:A,1,FALSE)),1,0)</f>
        <v>1</v>
      </c>
    </row>
    <row r="2627" spans="1:17" ht="14.25" hidden="1" x14ac:dyDescent="0.2">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1125</v>
      </c>
      <c r="K2627" s="187" t="s">
        <v>116</v>
      </c>
      <c r="L2627" s="195">
        <v>0.97217370000000003</v>
      </c>
      <c r="M2627" s="195" t="s">
        <v>1125</v>
      </c>
      <c r="N2627" s="195" t="s">
        <v>1033</v>
      </c>
      <c r="O2627" s="199"/>
      <c r="P2627" s="188"/>
      <c r="Q2627" s="174">
        <f>IF(ISNUMBER(VLOOKUP(A2627,NotghiID!A:A,1,FALSE)),1,0)</f>
        <v>1</v>
      </c>
    </row>
    <row r="2628" spans="1:17" ht="14.25" hidden="1" x14ac:dyDescent="0.2">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1125</v>
      </c>
      <c r="K2628" s="187" t="s">
        <v>116</v>
      </c>
      <c r="L2628" s="195">
        <v>0.99478290000000003</v>
      </c>
      <c r="M2628" s="195" t="s">
        <v>1125</v>
      </c>
      <c r="N2628" s="195" t="s">
        <v>1033</v>
      </c>
      <c r="O2628" s="199"/>
      <c r="P2628" s="188"/>
      <c r="Q2628" s="174">
        <f>IF(ISNUMBER(VLOOKUP(A2628,NotghiID!A:A,1,FALSE)),1,0)</f>
        <v>1</v>
      </c>
    </row>
    <row r="2629" spans="1:17" ht="14.25" hidden="1"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1033</v>
      </c>
      <c r="O2629" s="199"/>
      <c r="P2629" s="188"/>
      <c r="Q2629" s="174">
        <f>IF(ISNUMBER(VLOOKUP(A2629,NotghiID!A:A,1,FALSE)),1,0)</f>
        <v>1</v>
      </c>
    </row>
    <row r="2630" spans="1:17" ht="14.25" hidden="1"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1033</v>
      </c>
      <c r="O2630" s="199"/>
      <c r="P2630" s="188"/>
      <c r="Q2630" s="174">
        <f>IF(ISNUMBER(VLOOKUP(A2630,NotghiID!A:A,1,FALSE)),1,0)</f>
        <v>1</v>
      </c>
    </row>
    <row r="2631" spans="1:17" ht="14.25" hidden="1"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1025</v>
      </c>
      <c r="K2631" s="187" t="s">
        <v>1090</v>
      </c>
      <c r="L2631" s="195"/>
      <c r="M2631" s="195"/>
      <c r="N2631" s="195"/>
      <c r="O2631" s="199">
        <v>50</v>
      </c>
      <c r="P2631" s="188"/>
      <c r="Q2631" s="174">
        <f>IF(ISNUMBER(VLOOKUP(A2631,NotghiID!A:A,1,FALSE)),1,0)</f>
        <v>1</v>
      </c>
    </row>
    <row r="2632" spans="1:17" ht="14.25" hidden="1"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1025</v>
      </c>
      <c r="K2632" s="187" t="s">
        <v>1090</v>
      </c>
      <c r="L2632" s="195"/>
      <c r="M2632" s="195"/>
      <c r="N2632" s="195"/>
      <c r="O2632" s="199">
        <v>50</v>
      </c>
      <c r="P2632" s="188"/>
      <c r="Q2632" s="174">
        <f>IF(ISNUMBER(VLOOKUP(A2632,NotghiID!A:A,1,FALSE)),1,0)</f>
        <v>1</v>
      </c>
    </row>
    <row r="2633" spans="1:17" ht="14.25" hidden="1"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1025</v>
      </c>
      <c r="K2633" s="187" t="s">
        <v>1090</v>
      </c>
      <c r="L2633" s="195"/>
      <c r="M2633" s="195"/>
      <c r="N2633" s="195"/>
      <c r="O2633" s="199">
        <v>50</v>
      </c>
      <c r="P2633" s="188"/>
      <c r="Q2633" s="174">
        <f>IF(ISNUMBER(VLOOKUP(A2633,NotghiID!A:A,1,FALSE)),1,0)</f>
        <v>1</v>
      </c>
    </row>
    <row r="2634" spans="1:17" ht="14.25" hidden="1"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1025</v>
      </c>
      <c r="K2634" s="187" t="s">
        <v>1090</v>
      </c>
      <c r="L2634" s="195"/>
      <c r="M2634" s="195"/>
      <c r="N2634" s="195"/>
      <c r="O2634" s="199">
        <v>50</v>
      </c>
      <c r="P2634" s="188"/>
      <c r="Q2634" s="174">
        <f>IF(ISNUMBER(VLOOKUP(A2634,NotghiID!A:A,1,FALSE)),1,0)</f>
        <v>1</v>
      </c>
    </row>
    <row r="2635" spans="1:17" ht="14.25" hidden="1"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1025</v>
      </c>
      <c r="K2635" s="187" t="s">
        <v>1090</v>
      </c>
      <c r="L2635" s="195"/>
      <c r="M2635" s="195"/>
      <c r="N2635" s="195"/>
      <c r="O2635" s="199">
        <v>50</v>
      </c>
      <c r="P2635" s="188"/>
      <c r="Q2635" s="174">
        <f>IF(ISNUMBER(VLOOKUP(A2635,NotghiID!A:A,1,FALSE)),1,0)</f>
        <v>1</v>
      </c>
    </row>
    <row r="2636" spans="1:17" ht="14.25" hidden="1"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1025</v>
      </c>
      <c r="K2636" s="187" t="s">
        <v>1090</v>
      </c>
      <c r="L2636" s="195"/>
      <c r="M2636" s="195"/>
      <c r="N2636" s="195"/>
      <c r="O2636" s="199">
        <v>50</v>
      </c>
      <c r="P2636" s="188"/>
      <c r="Q2636" s="174">
        <f>IF(ISNUMBER(VLOOKUP(A2636,NotghiID!A:A,1,FALSE)),1,0)</f>
        <v>1</v>
      </c>
    </row>
    <row r="2637" spans="1:17" ht="14.25" hidden="1"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1025</v>
      </c>
      <c r="K2637" s="187" t="s">
        <v>1090</v>
      </c>
      <c r="L2637" s="195"/>
      <c r="M2637" s="195"/>
      <c r="N2637" s="195"/>
      <c r="O2637" s="199">
        <v>50</v>
      </c>
      <c r="P2637" s="188"/>
      <c r="Q2637" s="174">
        <f>IF(ISNUMBER(VLOOKUP(A2637,NotghiID!A:A,1,FALSE)),1,0)</f>
        <v>1</v>
      </c>
    </row>
    <row r="2638" spans="1:17" ht="14.25" hidden="1"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1025</v>
      </c>
      <c r="K2638" s="187" t="s">
        <v>1090</v>
      </c>
      <c r="L2638" s="195"/>
      <c r="M2638" s="195"/>
      <c r="N2638" s="195"/>
      <c r="O2638" s="199">
        <v>50</v>
      </c>
      <c r="P2638" s="188"/>
      <c r="Q2638" s="174">
        <f>IF(ISNUMBER(VLOOKUP(A2638,NotghiID!A:A,1,FALSE)),1,0)</f>
        <v>1</v>
      </c>
    </row>
    <row r="2639" spans="1:17" ht="14.25" hidden="1"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1025</v>
      </c>
      <c r="K2639" s="187" t="s">
        <v>1090</v>
      </c>
      <c r="L2639" s="195"/>
      <c r="M2639" s="195"/>
      <c r="N2639" s="195"/>
      <c r="O2639" s="199">
        <v>50</v>
      </c>
      <c r="P2639" s="188"/>
      <c r="Q2639" s="174">
        <f>IF(ISNUMBER(VLOOKUP(A2639,NotghiID!A:A,1,FALSE)),1,0)</f>
        <v>1</v>
      </c>
    </row>
    <row r="2640" spans="1:17" ht="14.25" hidden="1"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1025</v>
      </c>
      <c r="K2640" s="187" t="s">
        <v>1090</v>
      </c>
      <c r="L2640" s="195"/>
      <c r="M2640" s="195"/>
      <c r="N2640" s="195"/>
      <c r="O2640" s="199">
        <v>50</v>
      </c>
      <c r="P2640" s="188"/>
      <c r="Q2640" s="174">
        <f>IF(ISNUMBER(VLOOKUP(A2640,NotghiID!A:A,1,FALSE)),1,0)</f>
        <v>1</v>
      </c>
    </row>
    <row r="2641" spans="1:17" ht="14.25" hidden="1"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1025</v>
      </c>
      <c r="K2641" s="187" t="s">
        <v>1090</v>
      </c>
      <c r="L2641" s="195"/>
      <c r="M2641" s="195"/>
      <c r="N2641" s="195"/>
      <c r="O2641" s="199">
        <v>50</v>
      </c>
      <c r="P2641" s="188"/>
      <c r="Q2641" s="174">
        <f>IF(ISNUMBER(VLOOKUP(A2641,NotghiID!A:A,1,FALSE)),1,0)</f>
        <v>1</v>
      </c>
    </row>
    <row r="2642" spans="1:17" ht="14.25" hidden="1"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1126</v>
      </c>
      <c r="J2642" s="187" t="s">
        <v>1089</v>
      </c>
      <c r="K2642" s="187" t="s">
        <v>116</v>
      </c>
      <c r="L2642" s="195"/>
      <c r="M2642" s="195"/>
      <c r="N2642" s="195"/>
      <c r="O2642" s="199">
        <v>0.1</v>
      </c>
      <c r="P2642" s="188"/>
      <c r="Q2642" s="174">
        <f>IF(ISNUMBER(VLOOKUP(A2642,NotghiID!A:A,1,FALSE)),1,0)</f>
        <v>1</v>
      </c>
    </row>
    <row r="2643" spans="1:17" ht="14.25" hidden="1"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1089</v>
      </c>
      <c r="K2643" s="187" t="s">
        <v>116</v>
      </c>
      <c r="L2643" s="195">
        <v>1.343261</v>
      </c>
      <c r="M2643" s="195" t="s">
        <v>1089</v>
      </c>
      <c r="N2643" s="195" t="s">
        <v>117</v>
      </c>
      <c r="O2643" s="199">
        <v>0.1</v>
      </c>
      <c r="P2643" s="188"/>
      <c r="Q2643" s="174">
        <f>IF(ISNUMBER(VLOOKUP(A2643,NotghiID!A:A,1,FALSE)),1,0)</f>
        <v>1</v>
      </c>
    </row>
    <row r="2644" spans="1:17" ht="14.25" hidden="1"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1089</v>
      </c>
      <c r="K2644" s="187" t="s">
        <v>116</v>
      </c>
      <c r="L2644" s="195">
        <v>2.6118969999999999</v>
      </c>
      <c r="M2644" s="195" t="s">
        <v>1089</v>
      </c>
      <c r="N2644" s="195" t="s">
        <v>117</v>
      </c>
      <c r="O2644" s="199">
        <v>0.1</v>
      </c>
      <c r="P2644" s="188"/>
      <c r="Q2644" s="174">
        <f>IF(ISNUMBER(VLOOKUP(A2644,NotghiID!A:A,1,FALSE)),1,0)</f>
        <v>1</v>
      </c>
    </row>
    <row r="2645" spans="1:17" ht="14.25" hidden="1"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1089</v>
      </c>
      <c r="K2645" s="187" t="s">
        <v>116</v>
      </c>
      <c r="L2645" s="195">
        <v>2.343289</v>
      </c>
      <c r="M2645" s="195" t="s">
        <v>1089</v>
      </c>
      <c r="N2645" s="195" t="s">
        <v>117</v>
      </c>
      <c r="O2645" s="199">
        <v>0.1</v>
      </c>
      <c r="P2645" s="188"/>
      <c r="Q2645" s="174">
        <f>IF(ISNUMBER(VLOOKUP(A2645,NotghiID!A:A,1,FALSE)),1,0)</f>
        <v>1</v>
      </c>
    </row>
    <row r="2646" spans="1:17" ht="14.25" hidden="1"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1089</v>
      </c>
      <c r="K2646" s="187" t="s">
        <v>116</v>
      </c>
      <c r="L2646" s="195">
        <v>2.1193680000000001</v>
      </c>
      <c r="M2646" s="195" t="s">
        <v>1089</v>
      </c>
      <c r="N2646" s="195" t="s">
        <v>117</v>
      </c>
      <c r="O2646" s="199">
        <v>0.1</v>
      </c>
      <c r="P2646" s="188"/>
      <c r="Q2646" s="174">
        <f>IF(ISNUMBER(VLOOKUP(A2646,NotghiID!A:A,1,FALSE)),1,0)</f>
        <v>1</v>
      </c>
    </row>
    <row r="2647" spans="1:17" ht="14.25" hidden="1"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1089</v>
      </c>
      <c r="K2647" s="187" t="s">
        <v>116</v>
      </c>
      <c r="L2647" s="195">
        <v>1.8655969999999999</v>
      </c>
      <c r="M2647" s="195" t="s">
        <v>1089</v>
      </c>
      <c r="N2647" s="195" t="s">
        <v>117</v>
      </c>
      <c r="O2647" s="199">
        <v>0.1</v>
      </c>
      <c r="P2647" s="188"/>
      <c r="Q2647" s="174">
        <f>IF(ISNUMBER(VLOOKUP(A2647,NotghiID!A:A,1,FALSE)),1,0)</f>
        <v>1</v>
      </c>
    </row>
    <row r="2648" spans="1:17" ht="14.25" hidden="1"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1089</v>
      </c>
      <c r="K2648" s="187" t="s">
        <v>116</v>
      </c>
      <c r="L2648" s="195">
        <v>1.6865380000000001</v>
      </c>
      <c r="M2648" s="195" t="s">
        <v>1089</v>
      </c>
      <c r="N2648" s="195" t="s">
        <v>117</v>
      </c>
      <c r="O2648" s="199">
        <v>0.1</v>
      </c>
      <c r="P2648" s="188"/>
      <c r="Q2648" s="174">
        <f>IF(ISNUMBER(VLOOKUP(A2648,NotghiID!A:A,1,FALSE)),1,0)</f>
        <v>1</v>
      </c>
    </row>
    <row r="2649" spans="1:17" ht="14.25" hidden="1"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1089</v>
      </c>
      <c r="K2649" s="187" t="s">
        <v>116</v>
      </c>
      <c r="L2649" s="195">
        <v>1.26868</v>
      </c>
      <c r="M2649" s="195" t="s">
        <v>1089</v>
      </c>
      <c r="N2649" s="195" t="s">
        <v>117</v>
      </c>
      <c r="O2649" s="199">
        <v>0.1</v>
      </c>
      <c r="P2649" s="188"/>
      <c r="Q2649" s="174">
        <f>IF(ISNUMBER(VLOOKUP(A2649,NotghiID!A:A,1,FALSE)),1,0)</f>
        <v>1</v>
      </c>
    </row>
    <row r="2650" spans="1:17" ht="14.25" hidden="1"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1089</v>
      </c>
      <c r="K2650" s="187" t="s">
        <v>116</v>
      </c>
      <c r="L2650" s="195">
        <v>0.88058210000000003</v>
      </c>
      <c r="M2650" s="195" t="s">
        <v>1089</v>
      </c>
      <c r="N2650" s="195" t="s">
        <v>117</v>
      </c>
      <c r="O2650" s="199">
        <v>0.1</v>
      </c>
      <c r="P2650" s="188"/>
      <c r="Q2650" s="174">
        <f>IF(ISNUMBER(VLOOKUP(A2650,NotghiID!A:A,1,FALSE)),1,0)</f>
        <v>1</v>
      </c>
    </row>
    <row r="2651" spans="1:17" ht="14.25" hidden="1"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1089</v>
      </c>
      <c r="K2651" s="187" t="s">
        <v>116</v>
      </c>
      <c r="L2651" s="195">
        <v>0.77615089999999998</v>
      </c>
      <c r="M2651" s="195" t="s">
        <v>1089</v>
      </c>
      <c r="N2651" s="195" t="s">
        <v>117</v>
      </c>
      <c r="O2651" s="199">
        <v>0.1</v>
      </c>
      <c r="P2651" s="188"/>
      <c r="Q2651" s="174">
        <f>IF(ISNUMBER(VLOOKUP(A2651,NotghiID!A:A,1,FALSE)),1,0)</f>
        <v>1</v>
      </c>
    </row>
    <row r="2652" spans="1:17" ht="14.25" hidden="1"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1089</v>
      </c>
      <c r="K2652" s="187" t="s">
        <v>116</v>
      </c>
      <c r="L2652" s="195">
        <v>0.62685469999999999</v>
      </c>
      <c r="M2652" s="195" t="s">
        <v>1089</v>
      </c>
      <c r="N2652" s="195" t="s">
        <v>117</v>
      </c>
      <c r="O2652" s="199">
        <v>0.1</v>
      </c>
      <c r="P2652" s="188"/>
      <c r="Q2652" s="174">
        <f>IF(ISNUMBER(VLOOKUP(A2652,NotghiID!A:A,1,FALSE)),1,0)</f>
        <v>1</v>
      </c>
    </row>
    <row r="2653" spans="1:17" ht="14.25" hidden="1"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1089</v>
      </c>
      <c r="K2653" s="187" t="s">
        <v>116</v>
      </c>
      <c r="L2653" s="195">
        <v>0.32835320000000001</v>
      </c>
      <c r="M2653" s="195" t="s">
        <v>1089</v>
      </c>
      <c r="N2653" s="195" t="s">
        <v>117</v>
      </c>
      <c r="O2653" s="199">
        <v>0.1</v>
      </c>
      <c r="P2653" s="188"/>
      <c r="Q2653" s="174">
        <f>IF(ISNUMBER(VLOOKUP(A2653,NotghiID!A:A,1,FALSE)),1,0)</f>
        <v>1</v>
      </c>
    </row>
    <row r="2654" spans="1:17" ht="14.25" hidden="1"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1089</v>
      </c>
      <c r="K2654" s="187" t="s">
        <v>116</v>
      </c>
      <c r="L2654" s="195"/>
      <c r="M2654" s="195"/>
      <c r="N2654" s="195"/>
      <c r="O2654" s="199">
        <v>0.1</v>
      </c>
      <c r="P2654" s="188"/>
      <c r="Q2654" s="174">
        <f>IF(ISNUMBER(VLOOKUP(A2654,NotghiID!A:A,1,FALSE)),1,0)</f>
        <v>1</v>
      </c>
    </row>
    <row r="2655" spans="1:17" ht="14.25" hidden="1"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1089</v>
      </c>
      <c r="K2655" s="187" t="s">
        <v>116</v>
      </c>
      <c r="L2655" s="195"/>
      <c r="M2655" s="195"/>
      <c r="N2655" s="195"/>
      <c r="O2655" s="199">
        <v>0.1</v>
      </c>
      <c r="P2655" s="188"/>
      <c r="Q2655" s="174">
        <f>IF(ISNUMBER(VLOOKUP(A2655,NotghiID!A:A,1,FALSE)),1,0)</f>
        <v>1</v>
      </c>
    </row>
    <row r="2656" spans="1:17" ht="14.25" hidden="1"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1126</v>
      </c>
      <c r="J2656" s="187" t="s">
        <v>1089</v>
      </c>
      <c r="K2656" s="187" t="s">
        <v>116</v>
      </c>
      <c r="L2656" s="195"/>
      <c r="M2656" s="195"/>
      <c r="N2656" s="195"/>
      <c r="O2656" s="199">
        <v>0.1</v>
      </c>
      <c r="P2656" s="188"/>
      <c r="Q2656" s="174">
        <f>IF(ISNUMBER(VLOOKUP(A2656,NotghiID!A:A,1,FALSE)),1,0)</f>
        <v>1</v>
      </c>
    </row>
    <row r="2657" spans="1:17" ht="14.25" hidden="1"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1089</v>
      </c>
      <c r="K2657" s="187" t="s">
        <v>116</v>
      </c>
      <c r="L2657" s="195">
        <v>0.25372709999999998</v>
      </c>
      <c r="M2657" s="195" t="s">
        <v>1089</v>
      </c>
      <c r="N2657" s="195" t="s">
        <v>117</v>
      </c>
      <c r="O2657" s="199">
        <v>0.1</v>
      </c>
      <c r="P2657" s="188"/>
      <c r="Q2657" s="174">
        <f>IF(ISNUMBER(VLOOKUP(A2657,NotghiID!A:A,1,FALSE)),1,0)</f>
        <v>1</v>
      </c>
    </row>
    <row r="2658" spans="1:17" ht="14.25" hidden="1"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1089</v>
      </c>
      <c r="K2658" s="187" t="s">
        <v>116</v>
      </c>
      <c r="L2658" s="195">
        <v>0.77610610000000002</v>
      </c>
      <c r="M2658" s="195" t="s">
        <v>1089</v>
      </c>
      <c r="N2658" s="195" t="s">
        <v>117</v>
      </c>
      <c r="O2658" s="199">
        <v>0.1</v>
      </c>
      <c r="P2658" s="188"/>
      <c r="Q2658" s="174">
        <f>IF(ISNUMBER(VLOOKUP(A2658,NotghiID!A:A,1,FALSE)),1,0)</f>
        <v>1</v>
      </c>
    </row>
    <row r="2659" spans="1:17" ht="14.25" hidden="1"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1089</v>
      </c>
      <c r="K2659" s="187" t="s">
        <v>116</v>
      </c>
      <c r="L2659" s="195">
        <v>0.73137609999999997</v>
      </c>
      <c r="M2659" s="195" t="s">
        <v>1089</v>
      </c>
      <c r="N2659" s="195" t="s">
        <v>117</v>
      </c>
      <c r="O2659" s="199">
        <v>0.1</v>
      </c>
      <c r="P2659" s="188"/>
      <c r="Q2659" s="174">
        <f>IF(ISNUMBER(VLOOKUP(A2659,NotghiID!A:A,1,FALSE)),1,0)</f>
        <v>1</v>
      </c>
    </row>
    <row r="2660" spans="1:17" ht="14.25" hidden="1"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1089</v>
      </c>
      <c r="K2660" s="187" t="s">
        <v>116</v>
      </c>
      <c r="L2660" s="195">
        <v>0.77610659999999998</v>
      </c>
      <c r="M2660" s="195" t="s">
        <v>1089</v>
      </c>
      <c r="N2660" s="195" t="s">
        <v>117</v>
      </c>
      <c r="O2660" s="199">
        <v>0.1</v>
      </c>
      <c r="P2660" s="188"/>
      <c r="Q2660" s="174">
        <f>IF(ISNUMBER(VLOOKUP(A2660,NotghiID!A:A,1,FALSE)),1,0)</f>
        <v>1</v>
      </c>
    </row>
    <row r="2661" spans="1:17" ht="14.25" hidden="1"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1089</v>
      </c>
      <c r="K2661" s="187" t="s">
        <v>116</v>
      </c>
      <c r="L2661" s="195">
        <v>0.83580639999999995</v>
      </c>
      <c r="M2661" s="195" t="s">
        <v>1089</v>
      </c>
      <c r="N2661" s="195" t="s">
        <v>117</v>
      </c>
      <c r="O2661" s="199">
        <v>0.1</v>
      </c>
      <c r="P2661" s="188"/>
      <c r="Q2661" s="174">
        <f>IF(ISNUMBER(VLOOKUP(A2661,NotghiID!A:A,1,FALSE)),1,0)</f>
        <v>1</v>
      </c>
    </row>
    <row r="2662" spans="1:17" ht="14.25" hidden="1"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1089</v>
      </c>
      <c r="K2662" s="187" t="s">
        <v>116</v>
      </c>
      <c r="L2662" s="195">
        <v>0.59700470000000005</v>
      </c>
      <c r="M2662" s="195" t="s">
        <v>1089</v>
      </c>
      <c r="N2662" s="195" t="s">
        <v>117</v>
      </c>
      <c r="O2662" s="199">
        <v>0.1</v>
      </c>
      <c r="P2662" s="188"/>
      <c r="Q2662" s="174">
        <f>IF(ISNUMBER(VLOOKUP(A2662,NotghiID!A:A,1,FALSE)),1,0)</f>
        <v>1</v>
      </c>
    </row>
    <row r="2663" spans="1:17" ht="14.25" hidden="1"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1089</v>
      </c>
      <c r="K2663" s="187" t="s">
        <v>116</v>
      </c>
      <c r="L2663" s="195">
        <v>0.64178009999999996</v>
      </c>
      <c r="M2663" s="195" t="s">
        <v>1089</v>
      </c>
      <c r="N2663" s="195" t="s">
        <v>117</v>
      </c>
      <c r="O2663" s="199">
        <v>0.1</v>
      </c>
      <c r="P2663" s="188"/>
      <c r="Q2663" s="174">
        <f>IF(ISNUMBER(VLOOKUP(A2663,NotghiID!A:A,1,FALSE)),1,0)</f>
        <v>1</v>
      </c>
    </row>
    <row r="2664" spans="1:17" ht="14.25" hidden="1"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1089</v>
      </c>
      <c r="K2664" s="187" t="s">
        <v>116</v>
      </c>
      <c r="L2664" s="195">
        <v>0.53730429999999996</v>
      </c>
      <c r="M2664" s="195" t="s">
        <v>1089</v>
      </c>
      <c r="N2664" s="195" t="s">
        <v>117</v>
      </c>
      <c r="O2664" s="199">
        <v>0.1</v>
      </c>
      <c r="P2664" s="188"/>
      <c r="Q2664" s="174">
        <f>IF(ISNUMBER(VLOOKUP(A2664,NotghiID!A:A,1,FALSE)),1,0)</f>
        <v>1</v>
      </c>
    </row>
    <row r="2665" spans="1:17" ht="14.25" hidden="1"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1089</v>
      </c>
      <c r="K2665" s="187" t="s">
        <v>116</v>
      </c>
      <c r="L2665" s="195">
        <v>0.50745450000000003</v>
      </c>
      <c r="M2665" s="195" t="s">
        <v>1089</v>
      </c>
      <c r="N2665" s="195" t="s">
        <v>117</v>
      </c>
      <c r="O2665" s="199">
        <v>0.1</v>
      </c>
      <c r="P2665" s="188"/>
      <c r="Q2665" s="174">
        <f>IF(ISNUMBER(VLOOKUP(A2665,NotghiID!A:A,1,FALSE)),1,0)</f>
        <v>1</v>
      </c>
    </row>
    <row r="2666" spans="1:17" ht="14.25" hidden="1"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1089</v>
      </c>
      <c r="K2666" s="187" t="s">
        <v>116</v>
      </c>
      <c r="L2666" s="195">
        <v>0.46267930000000002</v>
      </c>
      <c r="M2666" s="195" t="s">
        <v>1089</v>
      </c>
      <c r="N2666" s="195" t="s">
        <v>117</v>
      </c>
      <c r="O2666" s="199">
        <v>0.1</v>
      </c>
      <c r="P2666" s="188"/>
      <c r="Q2666" s="174">
        <f>IF(ISNUMBER(VLOOKUP(A2666,NotghiID!A:A,1,FALSE)),1,0)</f>
        <v>1</v>
      </c>
    </row>
    <row r="2667" spans="1:17" ht="14.25" hidden="1"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1089</v>
      </c>
      <c r="K2667" s="187" t="s">
        <v>116</v>
      </c>
      <c r="L2667" s="195">
        <v>0.40297850000000002</v>
      </c>
      <c r="M2667" s="195" t="s">
        <v>1089</v>
      </c>
      <c r="N2667" s="195" t="s">
        <v>117</v>
      </c>
      <c r="O2667" s="199">
        <v>0.1</v>
      </c>
      <c r="P2667" s="188"/>
      <c r="Q2667" s="174">
        <f>IF(ISNUMBER(VLOOKUP(A2667,NotghiID!A:A,1,FALSE)),1,0)</f>
        <v>1</v>
      </c>
    </row>
    <row r="2668" spans="1:17" ht="14.25" hidden="1"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1089</v>
      </c>
      <c r="K2668" s="187" t="s">
        <v>116</v>
      </c>
      <c r="L2668" s="195">
        <v>0.23880199999999999</v>
      </c>
      <c r="M2668" s="195" t="s">
        <v>1089</v>
      </c>
      <c r="N2668" s="195" t="s">
        <v>117</v>
      </c>
      <c r="O2668" s="199">
        <v>0.1</v>
      </c>
      <c r="P2668" s="188"/>
      <c r="Q2668" s="174">
        <f>IF(ISNUMBER(VLOOKUP(A2668,NotghiID!A:A,1,FALSE)),1,0)</f>
        <v>1</v>
      </c>
    </row>
    <row r="2669" spans="1:17" ht="14.25" hidden="1"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1089</v>
      </c>
      <c r="K2669" s="187" t="s">
        <v>116</v>
      </c>
      <c r="L2669" s="195"/>
      <c r="M2669" s="195"/>
      <c r="N2669" s="195"/>
      <c r="O2669" s="199">
        <v>0.1</v>
      </c>
      <c r="P2669" s="188"/>
      <c r="Q2669" s="174">
        <f>IF(ISNUMBER(VLOOKUP(A2669,NotghiID!A:A,1,FALSE)),1,0)</f>
        <v>1</v>
      </c>
    </row>
    <row r="2670" spans="1:17" ht="14.25" hidden="1"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1126</v>
      </c>
      <c r="J2670" s="187" t="s">
        <v>1089</v>
      </c>
      <c r="K2670" s="187" t="s">
        <v>116</v>
      </c>
      <c r="L2670" s="195"/>
      <c r="M2670" s="195"/>
      <c r="N2670" s="195"/>
      <c r="O2670" s="199">
        <v>0.1</v>
      </c>
      <c r="P2670" s="188"/>
      <c r="Q2670" s="174">
        <f>IF(ISNUMBER(VLOOKUP(A2670,NotghiID!A:A,1,FALSE)),1,0)</f>
        <v>1</v>
      </c>
    </row>
    <row r="2671" spans="1:17" ht="14.25" hidden="1"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1089</v>
      </c>
      <c r="K2671" s="187" t="s">
        <v>116</v>
      </c>
      <c r="L2671" s="195">
        <v>2.0606059999999999</v>
      </c>
      <c r="M2671" s="195" t="s">
        <v>1089</v>
      </c>
      <c r="N2671" s="195"/>
      <c r="O2671" s="199">
        <v>0.1</v>
      </c>
      <c r="P2671" s="188"/>
      <c r="Q2671" s="174">
        <f>IF(ISNUMBER(VLOOKUP(A2671,NotghiID!A:A,1,FALSE)),1,0)</f>
        <v>1</v>
      </c>
    </row>
    <row r="2672" spans="1:17" ht="14.25" hidden="1"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1089</v>
      </c>
      <c r="K2672" s="187" t="s">
        <v>116</v>
      </c>
      <c r="L2672" s="195">
        <v>1.3939440000000001</v>
      </c>
      <c r="M2672" s="195" t="s">
        <v>1089</v>
      </c>
      <c r="N2672" s="195"/>
      <c r="O2672" s="199">
        <v>0.1</v>
      </c>
      <c r="P2672" s="188"/>
      <c r="Q2672" s="174">
        <f>IF(ISNUMBER(VLOOKUP(A2672,NotghiID!A:A,1,FALSE)),1,0)</f>
        <v>1</v>
      </c>
    </row>
    <row r="2673" spans="1:17" ht="14.25" hidden="1"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1089</v>
      </c>
      <c r="K2673" s="187" t="s">
        <v>116</v>
      </c>
      <c r="L2673" s="195">
        <v>5.2727279999999999</v>
      </c>
      <c r="M2673" s="195" t="s">
        <v>1089</v>
      </c>
      <c r="N2673" s="195"/>
      <c r="O2673" s="199">
        <v>0.1</v>
      </c>
      <c r="P2673" s="188"/>
      <c r="Q2673" s="174">
        <f>IF(ISNUMBER(VLOOKUP(A2673,NotghiID!A:A,1,FALSE)),1,0)</f>
        <v>1</v>
      </c>
    </row>
    <row r="2674" spans="1:17" ht="14.25" hidden="1"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1089</v>
      </c>
      <c r="K2674" s="187" t="s">
        <v>116</v>
      </c>
      <c r="L2674" s="195">
        <v>1.8181799999999999</v>
      </c>
      <c r="M2674" s="195" t="s">
        <v>1089</v>
      </c>
      <c r="N2674" s="195"/>
      <c r="O2674" s="199">
        <v>0.1</v>
      </c>
      <c r="P2674" s="188"/>
      <c r="Q2674" s="174">
        <f>IF(ISNUMBER(VLOOKUP(A2674,NotghiID!A:A,1,FALSE)),1,0)</f>
        <v>1</v>
      </c>
    </row>
    <row r="2675" spans="1:17" ht="14.25" hidden="1"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1089</v>
      </c>
      <c r="K2675" s="187" t="s">
        <v>116</v>
      </c>
      <c r="L2675" s="195">
        <v>1.454545</v>
      </c>
      <c r="M2675" s="195" t="s">
        <v>1089</v>
      </c>
      <c r="N2675" s="195"/>
      <c r="O2675" s="199">
        <v>0.1</v>
      </c>
      <c r="P2675" s="188"/>
      <c r="Q2675" s="174">
        <f>IF(ISNUMBER(VLOOKUP(A2675,NotghiID!A:A,1,FALSE)),1,0)</f>
        <v>1</v>
      </c>
    </row>
    <row r="2676" spans="1:17" ht="14.25" hidden="1"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1089</v>
      </c>
      <c r="K2676" s="187" t="s">
        <v>116</v>
      </c>
      <c r="L2676" s="195">
        <v>1.1515150000000001</v>
      </c>
      <c r="M2676" s="195" t="s">
        <v>1089</v>
      </c>
      <c r="N2676" s="195"/>
      <c r="O2676" s="199">
        <v>0.1</v>
      </c>
      <c r="P2676" s="188"/>
      <c r="Q2676" s="174">
        <f>IF(ISNUMBER(VLOOKUP(A2676,NotghiID!A:A,1,FALSE)),1,0)</f>
        <v>1</v>
      </c>
    </row>
    <row r="2677" spans="1:17" ht="14.25" hidden="1"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1089</v>
      </c>
      <c r="K2677" s="187" t="s">
        <v>116</v>
      </c>
      <c r="L2677" s="195">
        <v>1.030303</v>
      </c>
      <c r="M2677" s="195" t="s">
        <v>1089</v>
      </c>
      <c r="N2677" s="195"/>
      <c r="O2677" s="199">
        <v>0.1</v>
      </c>
      <c r="P2677" s="188"/>
      <c r="Q2677" s="174">
        <f>IF(ISNUMBER(VLOOKUP(A2677,NotghiID!A:A,1,FALSE)),1,0)</f>
        <v>1</v>
      </c>
    </row>
    <row r="2678" spans="1:17" ht="14.25" hidden="1"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1089</v>
      </c>
      <c r="K2678" s="187" t="s">
        <v>116</v>
      </c>
      <c r="L2678" s="195">
        <v>0.90909150000000005</v>
      </c>
      <c r="M2678" s="195" t="s">
        <v>1089</v>
      </c>
      <c r="N2678" s="195"/>
      <c r="O2678" s="199">
        <v>0.1</v>
      </c>
      <c r="P2678" s="188"/>
      <c r="Q2678" s="174">
        <f>IF(ISNUMBER(VLOOKUP(A2678,NotghiID!A:A,1,FALSE)),1,0)</f>
        <v>1</v>
      </c>
    </row>
    <row r="2679" spans="1:17" ht="14.25" hidden="1"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1089</v>
      </c>
      <c r="K2679" s="187" t="s">
        <v>116</v>
      </c>
      <c r="L2679" s="195"/>
      <c r="M2679" s="195"/>
      <c r="N2679" s="195"/>
      <c r="O2679" s="199">
        <v>0.1</v>
      </c>
      <c r="P2679" s="188"/>
      <c r="Q2679" s="174">
        <f>IF(ISNUMBER(VLOOKUP(A2679,NotghiID!A:A,1,FALSE)),1,0)</f>
        <v>1</v>
      </c>
    </row>
    <row r="2680" spans="1:17" ht="14.25" hidden="1"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1089</v>
      </c>
      <c r="K2680" s="187" t="s">
        <v>116</v>
      </c>
      <c r="L2680" s="195"/>
      <c r="M2680" s="195"/>
      <c r="N2680" s="195"/>
      <c r="O2680" s="199">
        <v>0.1</v>
      </c>
      <c r="P2680" s="188"/>
      <c r="Q2680" s="174">
        <f>IF(ISNUMBER(VLOOKUP(A2680,NotghiID!A:A,1,FALSE)),1,0)</f>
        <v>1</v>
      </c>
    </row>
    <row r="2681" spans="1:17" ht="14.25" hidden="1"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1089</v>
      </c>
      <c r="K2681" s="187" t="s">
        <v>116</v>
      </c>
      <c r="L2681" s="195"/>
      <c r="M2681" s="195"/>
      <c r="N2681" s="195"/>
      <c r="O2681" s="199">
        <v>0.1</v>
      </c>
      <c r="P2681" s="188"/>
      <c r="Q2681" s="174">
        <f>IF(ISNUMBER(VLOOKUP(A2681,NotghiID!A:A,1,FALSE)),1,0)</f>
        <v>1</v>
      </c>
    </row>
    <row r="2682" spans="1:17" ht="14.25" hidden="1"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1089</v>
      </c>
      <c r="K2682" s="187" t="s">
        <v>116</v>
      </c>
      <c r="L2682" s="195"/>
      <c r="M2682" s="195"/>
      <c r="N2682" s="195"/>
      <c r="O2682" s="199">
        <v>0.1</v>
      </c>
      <c r="P2682" s="188"/>
      <c r="Q2682" s="174">
        <f>IF(ISNUMBER(VLOOKUP(A2682,NotghiID!A:A,1,FALSE)),1,0)</f>
        <v>1</v>
      </c>
    </row>
    <row r="2683" spans="1:17" ht="14.25" hidden="1"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1089</v>
      </c>
      <c r="K2683" s="187" t="s">
        <v>116</v>
      </c>
      <c r="L2683" s="195"/>
      <c r="M2683" s="195"/>
      <c r="N2683" s="195"/>
      <c r="O2683" s="199">
        <v>0.1</v>
      </c>
      <c r="P2683" s="188"/>
      <c r="Q2683" s="174">
        <f>IF(ISNUMBER(VLOOKUP(A2683,NotghiID!A:A,1,FALSE)),1,0)</f>
        <v>1</v>
      </c>
    </row>
    <row r="2684" spans="1:17" ht="14.25" hidden="1"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1126</v>
      </c>
      <c r="J2684" s="187" t="s">
        <v>1089</v>
      </c>
      <c r="K2684" s="187" t="s">
        <v>116</v>
      </c>
      <c r="L2684" s="195"/>
      <c r="M2684" s="195"/>
      <c r="N2684" s="195"/>
      <c r="O2684" s="199">
        <v>0.1</v>
      </c>
      <c r="P2684" s="188"/>
      <c r="Q2684" s="174">
        <f>IF(ISNUMBER(VLOOKUP(A2684,NotghiID!A:A,1,FALSE)),1,0)</f>
        <v>1</v>
      </c>
    </row>
    <row r="2685" spans="1:17" ht="14.25" hidden="1"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1089</v>
      </c>
      <c r="K2685" s="187" t="s">
        <v>116</v>
      </c>
      <c r="L2685" s="195">
        <v>1.8787849999999999</v>
      </c>
      <c r="M2685" s="195" t="s">
        <v>1089</v>
      </c>
      <c r="N2685" s="195"/>
      <c r="O2685" s="199">
        <v>0.1</v>
      </c>
      <c r="P2685" s="188"/>
      <c r="Q2685" s="174">
        <f>IF(ISNUMBER(VLOOKUP(A2685,NotghiID!A:A,1,FALSE)),1,0)</f>
        <v>1</v>
      </c>
    </row>
    <row r="2686" spans="1:17" ht="14.25" hidden="1"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1089</v>
      </c>
      <c r="K2686" s="187" t="s">
        <v>116</v>
      </c>
      <c r="L2686" s="195">
        <v>1.757576</v>
      </c>
      <c r="M2686" s="195" t="s">
        <v>1089</v>
      </c>
      <c r="N2686" s="195"/>
      <c r="O2686" s="199">
        <v>0.1</v>
      </c>
      <c r="P2686" s="188"/>
      <c r="Q2686" s="174">
        <f>IF(ISNUMBER(VLOOKUP(A2686,NotghiID!A:A,1,FALSE)),1,0)</f>
        <v>1</v>
      </c>
    </row>
    <row r="2687" spans="1:17" ht="14.25" hidden="1"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1089</v>
      </c>
      <c r="K2687" s="187" t="s">
        <v>116</v>
      </c>
      <c r="L2687" s="195">
        <v>1.9393899999999999</v>
      </c>
      <c r="M2687" s="195" t="s">
        <v>1089</v>
      </c>
      <c r="N2687" s="195"/>
      <c r="O2687" s="199">
        <v>0.1</v>
      </c>
      <c r="P2687" s="188"/>
      <c r="Q2687" s="174">
        <f>IF(ISNUMBER(VLOOKUP(A2687,NotghiID!A:A,1,FALSE)),1,0)</f>
        <v>1</v>
      </c>
    </row>
    <row r="2688" spans="1:17" ht="14.25" hidden="1"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1089</v>
      </c>
      <c r="K2688" s="187" t="s">
        <v>116</v>
      </c>
      <c r="L2688" s="195">
        <v>1.2121200000000001</v>
      </c>
      <c r="M2688" s="195" t="s">
        <v>1089</v>
      </c>
      <c r="N2688" s="195"/>
      <c r="O2688" s="199">
        <v>0.1</v>
      </c>
      <c r="P2688" s="188"/>
      <c r="Q2688" s="174">
        <f>IF(ISNUMBER(VLOOKUP(A2688,NotghiID!A:A,1,FALSE)),1,0)</f>
        <v>1</v>
      </c>
    </row>
    <row r="2689" spans="1:17" ht="14.25" hidden="1"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1089</v>
      </c>
      <c r="K2689" s="187" t="s">
        <v>116</v>
      </c>
      <c r="L2689" s="195">
        <v>1.3333349999999999</v>
      </c>
      <c r="M2689" s="195" t="s">
        <v>1089</v>
      </c>
      <c r="N2689" s="195"/>
      <c r="O2689" s="199">
        <v>0.1</v>
      </c>
      <c r="P2689" s="188"/>
      <c r="Q2689" s="174">
        <f>IF(ISNUMBER(VLOOKUP(A2689,NotghiID!A:A,1,FALSE)),1,0)</f>
        <v>1</v>
      </c>
    </row>
    <row r="2690" spans="1:17" ht="14.25" hidden="1"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1089</v>
      </c>
      <c r="K2690" s="187" t="s">
        <v>116</v>
      </c>
      <c r="L2690" s="195">
        <v>1.0303</v>
      </c>
      <c r="M2690" s="195" t="s">
        <v>1089</v>
      </c>
      <c r="N2690" s="195"/>
      <c r="O2690" s="199">
        <v>0.1</v>
      </c>
      <c r="P2690" s="188"/>
      <c r="Q2690" s="174">
        <f>IF(ISNUMBER(VLOOKUP(A2690,NotghiID!A:A,1,FALSE)),1,0)</f>
        <v>1</v>
      </c>
    </row>
    <row r="2691" spans="1:17" ht="14.25" hidden="1"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1089</v>
      </c>
      <c r="K2691" s="187" t="s">
        <v>116</v>
      </c>
      <c r="L2691" s="195">
        <v>0.84848500000000004</v>
      </c>
      <c r="M2691" s="195" t="s">
        <v>1089</v>
      </c>
      <c r="N2691" s="195"/>
      <c r="O2691" s="199">
        <v>0.1</v>
      </c>
      <c r="P2691" s="188"/>
      <c r="Q2691" s="174">
        <f>IF(ISNUMBER(VLOOKUP(A2691,NotghiID!A:A,1,FALSE)),1,0)</f>
        <v>1</v>
      </c>
    </row>
    <row r="2692" spans="1:17" ht="14.25" hidden="1"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1089</v>
      </c>
      <c r="K2692" s="187" t="s">
        <v>116</v>
      </c>
      <c r="L2692" s="195"/>
      <c r="M2692" s="195"/>
      <c r="N2692" s="195"/>
      <c r="O2692" s="199">
        <v>0.1</v>
      </c>
      <c r="P2692" s="188"/>
      <c r="Q2692" s="174">
        <f>IF(ISNUMBER(VLOOKUP(A2692,NotghiID!A:A,1,FALSE)),1,0)</f>
        <v>1</v>
      </c>
    </row>
    <row r="2693" spans="1:17" ht="14.25" hidden="1"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1089</v>
      </c>
      <c r="K2693" s="187" t="s">
        <v>116</v>
      </c>
      <c r="L2693" s="195"/>
      <c r="M2693" s="195"/>
      <c r="N2693" s="195"/>
      <c r="O2693" s="199">
        <v>0.1</v>
      </c>
      <c r="P2693" s="188"/>
      <c r="Q2693" s="174">
        <f>IF(ISNUMBER(VLOOKUP(A2693,NotghiID!A:A,1,FALSE)),1,0)</f>
        <v>1</v>
      </c>
    </row>
    <row r="2694" spans="1:17" ht="14.25" hidden="1"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1089</v>
      </c>
      <c r="K2694" s="187" t="s">
        <v>116</v>
      </c>
      <c r="L2694" s="195"/>
      <c r="M2694" s="195"/>
      <c r="N2694" s="195"/>
      <c r="O2694" s="199">
        <v>0.1</v>
      </c>
      <c r="P2694" s="188"/>
      <c r="Q2694" s="174">
        <f>IF(ISNUMBER(VLOOKUP(A2694,NotghiID!A:A,1,FALSE)),1,0)</f>
        <v>1</v>
      </c>
    </row>
    <row r="2695" spans="1:17" ht="14.25" hidden="1"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1089</v>
      </c>
      <c r="K2695" s="187" t="s">
        <v>116</v>
      </c>
      <c r="L2695" s="195"/>
      <c r="M2695" s="195"/>
      <c r="N2695" s="195"/>
      <c r="O2695" s="199">
        <v>0.1</v>
      </c>
      <c r="P2695" s="188"/>
      <c r="Q2695" s="174">
        <f>IF(ISNUMBER(VLOOKUP(A2695,NotghiID!A:A,1,FALSE)),1,0)</f>
        <v>1</v>
      </c>
    </row>
    <row r="2696" spans="1:17" ht="14.25" hidden="1"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1089</v>
      </c>
      <c r="K2696" s="187" t="s">
        <v>116</v>
      </c>
      <c r="L2696" s="195"/>
      <c r="M2696" s="195"/>
      <c r="N2696" s="195"/>
      <c r="O2696" s="199">
        <v>0.1</v>
      </c>
      <c r="P2696" s="188"/>
      <c r="Q2696" s="174">
        <f>IF(ISNUMBER(VLOOKUP(A2696,NotghiID!A:A,1,FALSE)),1,0)</f>
        <v>1</v>
      </c>
    </row>
    <row r="2697" spans="1:17" ht="14.25" hidden="1"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1089</v>
      </c>
      <c r="K2697" s="187" t="s">
        <v>116</v>
      </c>
      <c r="L2697" s="195"/>
      <c r="M2697" s="195"/>
      <c r="N2697" s="195"/>
      <c r="O2697" s="199">
        <v>0.1</v>
      </c>
      <c r="P2697" s="188"/>
      <c r="Q2697" s="174">
        <f>IF(ISNUMBER(VLOOKUP(A2697,NotghiID!A:A,1,FALSE)),1,0)</f>
        <v>1</v>
      </c>
    </row>
    <row r="2698" spans="1:17" ht="14.25" hidden="1"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1127</v>
      </c>
      <c r="J2698" s="187" t="s">
        <v>1128</v>
      </c>
      <c r="K2698" s="187" t="s">
        <v>116</v>
      </c>
      <c r="L2698" s="195"/>
      <c r="M2698" s="195"/>
      <c r="N2698" s="195"/>
      <c r="O2698" s="199">
        <v>1</v>
      </c>
      <c r="P2698" s="189" t="s">
        <v>1129</v>
      </c>
      <c r="Q2698" s="174">
        <f>IF(ISNUMBER(VLOOKUP(A2698,NotghiID!A:A,1,FALSE)),1,0)</f>
        <v>1</v>
      </c>
    </row>
    <row r="2699" spans="1:17" ht="14.25" hidden="1"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1128</v>
      </c>
      <c r="K2699" s="187" t="s">
        <v>116</v>
      </c>
      <c r="L2699" s="195"/>
      <c r="M2699" s="195"/>
      <c r="N2699" s="195"/>
      <c r="O2699" s="199">
        <v>1</v>
      </c>
      <c r="P2699" s="188"/>
      <c r="Q2699" s="174">
        <f>IF(ISNUMBER(VLOOKUP(A2699,NotghiID!A:A,1,FALSE)),1,0)</f>
        <v>1</v>
      </c>
    </row>
    <row r="2700" spans="1:17" ht="14.25" hidden="1"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1128</v>
      </c>
      <c r="K2700" s="187" t="s">
        <v>116</v>
      </c>
      <c r="L2700" s="195"/>
      <c r="M2700" s="195"/>
      <c r="N2700" s="195"/>
      <c r="O2700" s="199">
        <v>1</v>
      </c>
      <c r="P2700" s="188"/>
      <c r="Q2700" s="174">
        <f>IF(ISNUMBER(VLOOKUP(A2700,NotghiID!A:A,1,FALSE)),1,0)</f>
        <v>1</v>
      </c>
    </row>
    <row r="2701" spans="1:17" ht="14.25" hidden="1"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1128</v>
      </c>
      <c r="K2701" s="187" t="s">
        <v>116</v>
      </c>
      <c r="L2701" s="195"/>
      <c r="M2701" s="195"/>
      <c r="N2701" s="195"/>
      <c r="O2701" s="199">
        <v>1</v>
      </c>
      <c r="P2701" s="188"/>
      <c r="Q2701" s="174">
        <f>IF(ISNUMBER(VLOOKUP(A2701,NotghiID!A:A,1,FALSE)),1,0)</f>
        <v>1</v>
      </c>
    </row>
    <row r="2702" spans="1:17" ht="14.25" hidden="1"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1128</v>
      </c>
      <c r="K2702" s="187" t="s">
        <v>116</v>
      </c>
      <c r="L2702" s="195"/>
      <c r="M2702" s="195"/>
      <c r="N2702" s="195"/>
      <c r="O2702" s="199">
        <v>1</v>
      </c>
      <c r="P2702" s="188"/>
      <c r="Q2702" s="174">
        <f>IF(ISNUMBER(VLOOKUP(A2702,NotghiID!A:A,1,FALSE)),1,0)</f>
        <v>1</v>
      </c>
    </row>
    <row r="2703" spans="1:17" ht="14.25" hidden="1"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1128</v>
      </c>
      <c r="K2703" s="187" t="s">
        <v>116</v>
      </c>
      <c r="L2703" s="195"/>
      <c r="M2703" s="195"/>
      <c r="N2703" s="195"/>
      <c r="O2703" s="199">
        <v>1</v>
      </c>
      <c r="P2703" s="188"/>
      <c r="Q2703" s="174">
        <f>IF(ISNUMBER(VLOOKUP(A2703,NotghiID!A:A,1,FALSE)),1,0)</f>
        <v>1</v>
      </c>
    </row>
    <row r="2704" spans="1:17" ht="14.25" hidden="1"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1128</v>
      </c>
      <c r="K2704" s="187" t="s">
        <v>116</v>
      </c>
      <c r="L2704" s="195"/>
      <c r="M2704" s="195"/>
      <c r="N2704" s="195"/>
      <c r="O2704" s="199">
        <v>1</v>
      </c>
      <c r="P2704" s="188"/>
      <c r="Q2704" s="174">
        <f>IF(ISNUMBER(VLOOKUP(A2704,NotghiID!A:A,1,FALSE)),1,0)</f>
        <v>1</v>
      </c>
    </row>
    <row r="2705" spans="1:17" ht="14.25" hidden="1"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1128</v>
      </c>
      <c r="K2705" s="187" t="s">
        <v>116</v>
      </c>
      <c r="L2705" s="195"/>
      <c r="M2705" s="195"/>
      <c r="N2705" s="195"/>
      <c r="O2705" s="199">
        <v>1</v>
      </c>
      <c r="P2705" s="188" t="s">
        <v>1130</v>
      </c>
      <c r="Q2705" s="174">
        <f>IF(ISNUMBER(VLOOKUP(A2705,NotghiID!A:A,1,FALSE)),1,0)</f>
        <v>1</v>
      </c>
    </row>
    <row r="2706" spans="1:17" ht="14.25" hidden="1"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1128</v>
      </c>
      <c r="K2706" s="187" t="s">
        <v>116</v>
      </c>
      <c r="L2706" s="195"/>
      <c r="M2706" s="195"/>
      <c r="N2706" s="195"/>
      <c r="O2706" s="199">
        <v>1</v>
      </c>
      <c r="P2706" s="189" t="s">
        <v>1131</v>
      </c>
      <c r="Q2706" s="174">
        <f>IF(ISNUMBER(VLOOKUP(A2706,NotghiID!A:A,1,FALSE)),1,0)</f>
        <v>1</v>
      </c>
    </row>
    <row r="2707" spans="1:17" ht="14.25" hidden="1"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1128</v>
      </c>
      <c r="K2707" s="187" t="s">
        <v>116</v>
      </c>
      <c r="L2707" s="195"/>
      <c r="M2707" s="195"/>
      <c r="N2707" s="195"/>
      <c r="O2707" s="199">
        <v>1</v>
      </c>
      <c r="P2707" s="188"/>
      <c r="Q2707" s="174">
        <f>IF(ISNUMBER(VLOOKUP(A2707,NotghiID!A:A,1,FALSE)),1,0)</f>
        <v>1</v>
      </c>
    </row>
    <row r="2708" spans="1:17" ht="14.25" hidden="1"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1127</v>
      </c>
      <c r="J2708" s="187" t="s">
        <v>1128</v>
      </c>
      <c r="K2708" s="187" t="s">
        <v>116</v>
      </c>
      <c r="L2708" s="195"/>
      <c r="M2708" s="195"/>
      <c r="N2708" s="195"/>
      <c r="O2708" s="199">
        <v>1</v>
      </c>
      <c r="P2708" s="188" t="s">
        <v>1132</v>
      </c>
      <c r="Q2708" s="174">
        <f>IF(ISNUMBER(VLOOKUP(A2708,NotghiID!A:A,1,FALSE)),1,0)</f>
        <v>1</v>
      </c>
    </row>
    <row r="2709" spans="1:17" ht="14.25" hidden="1"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1128</v>
      </c>
      <c r="K2709" s="187" t="s">
        <v>116</v>
      </c>
      <c r="L2709" s="195"/>
      <c r="M2709" s="195"/>
      <c r="N2709" s="195"/>
      <c r="O2709" s="199">
        <v>1</v>
      </c>
      <c r="P2709" s="188" t="s">
        <v>1133</v>
      </c>
      <c r="Q2709" s="174">
        <f>IF(ISNUMBER(VLOOKUP(A2709,NotghiID!A:A,1,FALSE)),1,0)</f>
        <v>1</v>
      </c>
    </row>
    <row r="2710" spans="1:17" ht="14.25" hidden="1"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1128</v>
      </c>
      <c r="K2710" s="187" t="s">
        <v>116</v>
      </c>
      <c r="L2710" s="195"/>
      <c r="M2710" s="195"/>
      <c r="N2710" s="195"/>
      <c r="O2710" s="199">
        <v>1</v>
      </c>
      <c r="P2710" s="188" t="s">
        <v>1134</v>
      </c>
      <c r="Q2710" s="174">
        <f>IF(ISNUMBER(VLOOKUP(A2710,NotghiID!A:A,1,FALSE)),1,0)</f>
        <v>1</v>
      </c>
    </row>
    <row r="2711" spans="1:17" ht="14.25" hidden="1"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1128</v>
      </c>
      <c r="K2711" s="187" t="s">
        <v>116</v>
      </c>
      <c r="L2711" s="195"/>
      <c r="M2711" s="195"/>
      <c r="N2711" s="195"/>
      <c r="O2711" s="199">
        <v>1</v>
      </c>
      <c r="P2711" s="188" t="s">
        <v>1135</v>
      </c>
      <c r="Q2711" s="174">
        <f>IF(ISNUMBER(VLOOKUP(A2711,NotghiID!A:A,1,FALSE)),1,0)</f>
        <v>1</v>
      </c>
    </row>
    <row r="2712" spans="1:17" ht="14.25" hidden="1"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1128</v>
      </c>
      <c r="K2712" s="187" t="s">
        <v>116</v>
      </c>
      <c r="L2712" s="195"/>
      <c r="M2712" s="195"/>
      <c r="N2712" s="195"/>
      <c r="O2712" s="199">
        <v>1</v>
      </c>
      <c r="P2712" s="188" t="s">
        <v>1136</v>
      </c>
      <c r="Q2712" s="174">
        <f>IF(ISNUMBER(VLOOKUP(A2712,NotghiID!A:A,1,FALSE)),1,0)</f>
        <v>1</v>
      </c>
    </row>
    <row r="2713" spans="1:17" ht="14.25" hidden="1"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1128</v>
      </c>
      <c r="K2713" s="187" t="s">
        <v>116</v>
      </c>
      <c r="L2713" s="195"/>
      <c r="M2713" s="195"/>
      <c r="N2713" s="195"/>
      <c r="O2713" s="199">
        <v>1</v>
      </c>
      <c r="P2713" s="188" t="s">
        <v>1137</v>
      </c>
      <c r="Q2713" s="174">
        <f>IF(ISNUMBER(VLOOKUP(A2713,NotghiID!A:A,1,FALSE)),1,0)</f>
        <v>1</v>
      </c>
    </row>
    <row r="2714" spans="1:17" ht="14.25" hidden="1"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1128</v>
      </c>
      <c r="K2714" s="187" t="s">
        <v>116</v>
      </c>
      <c r="L2714" s="195"/>
      <c r="M2714" s="195"/>
      <c r="N2714" s="195"/>
      <c r="O2714" s="199">
        <v>1</v>
      </c>
      <c r="P2714" s="188" t="s">
        <v>1138</v>
      </c>
      <c r="Q2714" s="174">
        <f>IF(ISNUMBER(VLOOKUP(A2714,NotghiID!A:A,1,FALSE)),1,0)</f>
        <v>1</v>
      </c>
    </row>
    <row r="2715" spans="1:17" ht="14.25" hidden="1"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1128</v>
      </c>
      <c r="K2715" s="187" t="s">
        <v>116</v>
      </c>
      <c r="L2715" s="195"/>
      <c r="M2715" s="195"/>
      <c r="N2715" s="195"/>
      <c r="O2715" s="199">
        <v>1</v>
      </c>
      <c r="P2715" s="188" t="s">
        <v>1139</v>
      </c>
      <c r="Q2715" s="174">
        <f>IF(ISNUMBER(VLOOKUP(A2715,NotghiID!A:A,1,FALSE)),1,0)</f>
        <v>1</v>
      </c>
    </row>
    <row r="2716" spans="1:17" ht="14.25" hidden="1"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1128</v>
      </c>
      <c r="K2716" s="187" t="s">
        <v>116</v>
      </c>
      <c r="L2716" s="195"/>
      <c r="M2716" s="195"/>
      <c r="N2716" s="195"/>
      <c r="O2716" s="199">
        <v>1</v>
      </c>
      <c r="P2716" s="188" t="s">
        <v>1140</v>
      </c>
      <c r="Q2716" s="174">
        <f>IF(ISNUMBER(VLOOKUP(A2716,NotghiID!A:A,1,FALSE)),1,0)</f>
        <v>1</v>
      </c>
    </row>
    <row r="2717" spans="1:17" ht="14.25" hidden="1"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1128</v>
      </c>
      <c r="K2717" s="187" t="s">
        <v>116</v>
      </c>
      <c r="L2717" s="195"/>
      <c r="M2717" s="195"/>
      <c r="N2717" s="195"/>
      <c r="O2717" s="199">
        <v>1</v>
      </c>
      <c r="P2717" s="188" t="s">
        <v>1141</v>
      </c>
      <c r="Q2717" s="174">
        <f>IF(ISNUMBER(VLOOKUP(A2717,NotghiID!A:A,1,FALSE)),1,0)</f>
        <v>1</v>
      </c>
    </row>
    <row r="2718" spans="1:17" ht="14.25" hidden="1"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1127</v>
      </c>
      <c r="J2718" s="187" t="s">
        <v>1128</v>
      </c>
      <c r="K2718" s="187" t="s">
        <v>116</v>
      </c>
      <c r="L2718" s="195"/>
      <c r="M2718" s="195"/>
      <c r="N2718" s="195"/>
      <c r="O2718" s="199">
        <v>1</v>
      </c>
      <c r="P2718" s="188" t="s">
        <v>1132</v>
      </c>
      <c r="Q2718" s="174">
        <f>IF(ISNUMBER(VLOOKUP(A2718,NotghiID!A:A,1,FALSE)),1,0)</f>
        <v>1</v>
      </c>
    </row>
    <row r="2719" spans="1:17" ht="14.25" hidden="1"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1128</v>
      </c>
      <c r="K2719" s="187" t="s">
        <v>116</v>
      </c>
      <c r="L2719" s="195"/>
      <c r="M2719" s="195"/>
      <c r="N2719" s="195"/>
      <c r="O2719" s="199">
        <v>1</v>
      </c>
      <c r="P2719" s="188" t="s">
        <v>1133</v>
      </c>
      <c r="Q2719" s="174">
        <f>IF(ISNUMBER(VLOOKUP(A2719,NotghiID!A:A,1,FALSE)),1,0)</f>
        <v>1</v>
      </c>
    </row>
    <row r="2720" spans="1:17" ht="14.25" hidden="1"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1128</v>
      </c>
      <c r="K2720" s="187" t="s">
        <v>116</v>
      </c>
      <c r="L2720" s="195"/>
      <c r="M2720" s="195"/>
      <c r="N2720" s="195"/>
      <c r="O2720" s="199">
        <v>1</v>
      </c>
      <c r="P2720" s="188" t="s">
        <v>1134</v>
      </c>
      <c r="Q2720" s="174">
        <f>IF(ISNUMBER(VLOOKUP(A2720,NotghiID!A:A,1,FALSE)),1,0)</f>
        <v>1</v>
      </c>
    </row>
    <row r="2721" spans="1:17" ht="14.25" hidden="1"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1128</v>
      </c>
      <c r="K2721" s="187" t="s">
        <v>116</v>
      </c>
      <c r="L2721" s="195"/>
      <c r="M2721" s="195"/>
      <c r="N2721" s="195"/>
      <c r="O2721" s="199">
        <v>1</v>
      </c>
      <c r="P2721" s="188" t="s">
        <v>1135</v>
      </c>
      <c r="Q2721" s="174">
        <f>IF(ISNUMBER(VLOOKUP(A2721,NotghiID!A:A,1,FALSE)),1,0)</f>
        <v>1</v>
      </c>
    </row>
    <row r="2722" spans="1:17" ht="14.25" hidden="1"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1128</v>
      </c>
      <c r="K2722" s="187" t="s">
        <v>116</v>
      </c>
      <c r="L2722" s="195"/>
      <c r="M2722" s="195"/>
      <c r="N2722" s="195"/>
      <c r="O2722" s="199">
        <v>1</v>
      </c>
      <c r="P2722" s="188" t="s">
        <v>1136</v>
      </c>
      <c r="Q2722" s="174">
        <f>IF(ISNUMBER(VLOOKUP(A2722,NotghiID!A:A,1,FALSE)),1,0)</f>
        <v>1</v>
      </c>
    </row>
    <row r="2723" spans="1:17" ht="14.25" hidden="1"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1128</v>
      </c>
      <c r="K2723" s="187" t="s">
        <v>116</v>
      </c>
      <c r="L2723" s="195"/>
      <c r="M2723" s="195"/>
      <c r="N2723" s="195"/>
      <c r="O2723" s="199">
        <v>1</v>
      </c>
      <c r="P2723" s="188" t="s">
        <v>1137</v>
      </c>
      <c r="Q2723" s="174">
        <f>IF(ISNUMBER(VLOOKUP(A2723,NotghiID!A:A,1,FALSE)),1,0)</f>
        <v>1</v>
      </c>
    </row>
    <row r="2724" spans="1:17" ht="14.25" hidden="1"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1128</v>
      </c>
      <c r="K2724" s="187" t="s">
        <v>116</v>
      </c>
      <c r="L2724" s="195"/>
      <c r="M2724" s="195"/>
      <c r="N2724" s="195"/>
      <c r="O2724" s="199">
        <v>1</v>
      </c>
      <c r="P2724" s="188" t="s">
        <v>1138</v>
      </c>
      <c r="Q2724" s="174">
        <f>IF(ISNUMBER(VLOOKUP(A2724,NotghiID!A:A,1,FALSE)),1,0)</f>
        <v>1</v>
      </c>
    </row>
    <row r="2725" spans="1:17" ht="14.25" hidden="1"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1128</v>
      </c>
      <c r="K2725" s="187" t="s">
        <v>116</v>
      </c>
      <c r="L2725" s="195"/>
      <c r="M2725" s="195"/>
      <c r="N2725" s="195"/>
      <c r="O2725" s="199">
        <v>1</v>
      </c>
      <c r="P2725" s="188" t="s">
        <v>1139</v>
      </c>
      <c r="Q2725" s="174">
        <f>IF(ISNUMBER(VLOOKUP(A2725,NotghiID!A:A,1,FALSE)),1,0)</f>
        <v>1</v>
      </c>
    </row>
    <row r="2726" spans="1:17" ht="14.25" hidden="1"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1128</v>
      </c>
      <c r="K2726" s="187" t="s">
        <v>116</v>
      </c>
      <c r="L2726" s="195"/>
      <c r="M2726" s="195"/>
      <c r="N2726" s="195"/>
      <c r="O2726" s="199">
        <v>1</v>
      </c>
      <c r="P2726" s="188" t="s">
        <v>1140</v>
      </c>
      <c r="Q2726" s="174">
        <f>IF(ISNUMBER(VLOOKUP(A2726,NotghiID!A:A,1,FALSE)),1,0)</f>
        <v>1</v>
      </c>
    </row>
    <row r="2727" spans="1:17" ht="14.25" hidden="1"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1128</v>
      </c>
      <c r="K2727" s="187" t="s">
        <v>116</v>
      </c>
      <c r="L2727" s="195"/>
      <c r="M2727" s="195"/>
      <c r="N2727" s="195"/>
      <c r="O2727" s="199">
        <v>1</v>
      </c>
      <c r="P2727" s="188" t="s">
        <v>1141</v>
      </c>
      <c r="Q2727" s="174">
        <f>IF(ISNUMBER(VLOOKUP(A2727,NotghiID!A:A,1,FALSE)),1,0)</f>
        <v>1</v>
      </c>
    </row>
    <row r="2728" spans="1:17" ht="14.25" hidden="1"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1127</v>
      </c>
      <c r="J2728" s="187" t="s">
        <v>1128</v>
      </c>
      <c r="K2728" s="187" t="s">
        <v>116</v>
      </c>
      <c r="L2728" s="195"/>
      <c r="M2728" s="195"/>
      <c r="N2728" s="195"/>
      <c r="O2728" s="199">
        <v>1</v>
      </c>
      <c r="P2728" s="188" t="s">
        <v>1132</v>
      </c>
      <c r="Q2728" s="174">
        <f>IF(ISNUMBER(VLOOKUP(A2728,NotghiID!A:A,1,FALSE)),1,0)</f>
        <v>1</v>
      </c>
    </row>
    <row r="2729" spans="1:17" ht="14.25" hidden="1"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1128</v>
      </c>
      <c r="K2729" s="187" t="s">
        <v>116</v>
      </c>
      <c r="L2729" s="195"/>
      <c r="M2729" s="195"/>
      <c r="N2729" s="195"/>
      <c r="O2729" s="199">
        <v>1</v>
      </c>
      <c r="P2729" s="188" t="s">
        <v>1133</v>
      </c>
      <c r="Q2729" s="174">
        <f>IF(ISNUMBER(VLOOKUP(A2729,NotghiID!A:A,1,FALSE)),1,0)</f>
        <v>1</v>
      </c>
    </row>
    <row r="2730" spans="1:17" ht="14.25" hidden="1"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1128</v>
      </c>
      <c r="K2730" s="187" t="s">
        <v>116</v>
      </c>
      <c r="L2730" s="195"/>
      <c r="M2730" s="195"/>
      <c r="N2730" s="195"/>
      <c r="O2730" s="199">
        <v>1</v>
      </c>
      <c r="P2730" s="188" t="s">
        <v>1134</v>
      </c>
      <c r="Q2730" s="174">
        <f>IF(ISNUMBER(VLOOKUP(A2730,NotghiID!A:A,1,FALSE)),1,0)</f>
        <v>1</v>
      </c>
    </row>
    <row r="2731" spans="1:17" ht="14.25" hidden="1"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1128</v>
      </c>
      <c r="K2731" s="187" t="s">
        <v>116</v>
      </c>
      <c r="L2731" s="195"/>
      <c r="M2731" s="195"/>
      <c r="N2731" s="195"/>
      <c r="O2731" s="199">
        <v>1</v>
      </c>
      <c r="P2731" s="188" t="s">
        <v>1135</v>
      </c>
      <c r="Q2731" s="174">
        <f>IF(ISNUMBER(VLOOKUP(A2731,NotghiID!A:A,1,FALSE)),1,0)</f>
        <v>1</v>
      </c>
    </row>
    <row r="2732" spans="1:17" ht="14.25" hidden="1"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1128</v>
      </c>
      <c r="K2732" s="187" t="s">
        <v>116</v>
      </c>
      <c r="L2732" s="195"/>
      <c r="M2732" s="195"/>
      <c r="N2732" s="195"/>
      <c r="O2732" s="199">
        <v>1</v>
      </c>
      <c r="P2732" s="188" t="s">
        <v>1136</v>
      </c>
      <c r="Q2732" s="174">
        <f>IF(ISNUMBER(VLOOKUP(A2732,NotghiID!A:A,1,FALSE)),1,0)</f>
        <v>1</v>
      </c>
    </row>
    <row r="2733" spans="1:17" ht="14.25" hidden="1"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1128</v>
      </c>
      <c r="K2733" s="187" t="s">
        <v>116</v>
      </c>
      <c r="L2733" s="195"/>
      <c r="M2733" s="195"/>
      <c r="N2733" s="195"/>
      <c r="O2733" s="199">
        <v>1</v>
      </c>
      <c r="P2733" s="188" t="s">
        <v>1137</v>
      </c>
      <c r="Q2733" s="174">
        <f>IF(ISNUMBER(VLOOKUP(A2733,NotghiID!A:A,1,FALSE)),1,0)</f>
        <v>1</v>
      </c>
    </row>
    <row r="2734" spans="1:17" ht="14.25" hidden="1"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1128</v>
      </c>
      <c r="K2734" s="187" t="s">
        <v>116</v>
      </c>
      <c r="L2734" s="195"/>
      <c r="M2734" s="195"/>
      <c r="N2734" s="195"/>
      <c r="O2734" s="199">
        <v>1</v>
      </c>
      <c r="P2734" s="188" t="s">
        <v>1138</v>
      </c>
      <c r="Q2734" s="174">
        <f>IF(ISNUMBER(VLOOKUP(A2734,NotghiID!A:A,1,FALSE)),1,0)</f>
        <v>1</v>
      </c>
    </row>
    <row r="2735" spans="1:17" ht="14.25" hidden="1"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1128</v>
      </c>
      <c r="K2735" s="187" t="s">
        <v>116</v>
      </c>
      <c r="L2735" s="195"/>
      <c r="M2735" s="195"/>
      <c r="N2735" s="195"/>
      <c r="O2735" s="199">
        <v>1</v>
      </c>
      <c r="P2735" s="188" t="s">
        <v>1142</v>
      </c>
      <c r="Q2735" s="174">
        <f>IF(ISNUMBER(VLOOKUP(A2735,NotghiID!A:A,1,FALSE)),1,0)</f>
        <v>1</v>
      </c>
    </row>
    <row r="2736" spans="1:17" ht="14.25" hidden="1"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1128</v>
      </c>
      <c r="K2736" s="187" t="s">
        <v>116</v>
      </c>
      <c r="L2736" s="195"/>
      <c r="M2736" s="195"/>
      <c r="N2736" s="195"/>
      <c r="O2736" s="199">
        <v>1</v>
      </c>
      <c r="P2736" s="188" t="s">
        <v>1140</v>
      </c>
      <c r="Q2736" s="174">
        <f>IF(ISNUMBER(VLOOKUP(A2736,NotghiID!A:A,1,FALSE)),1,0)</f>
        <v>1</v>
      </c>
    </row>
    <row r="2737" spans="1:18" ht="14.25" hidden="1"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1128</v>
      </c>
      <c r="K2737" s="187" t="s">
        <v>116</v>
      </c>
      <c r="L2737" s="195"/>
      <c r="M2737" s="195"/>
      <c r="N2737" s="195"/>
      <c r="O2737" s="199">
        <v>1</v>
      </c>
      <c r="P2737" s="188" t="s">
        <v>1141</v>
      </c>
      <c r="Q2737" s="174">
        <f>IF(ISNUMBER(VLOOKUP(A2737,NotghiID!A:A,1,FALSE)),1,0)</f>
        <v>1</v>
      </c>
      <c r="R2737" s="183"/>
    </row>
    <row r="2738" spans="1:18" ht="14.25" hidden="1"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1126</v>
      </c>
      <c r="J2738" s="187" t="s">
        <v>1025</v>
      </c>
      <c r="K2738" s="187" t="s">
        <v>116</v>
      </c>
      <c r="L2738" s="145"/>
      <c r="M2738" s="145"/>
      <c r="N2738" s="145"/>
      <c r="O2738" s="199">
        <v>0.1</v>
      </c>
      <c r="P2738" s="188"/>
      <c r="Q2738" s="174">
        <f>IF(ISNUMBER(VLOOKUP(A2738,NotghiID!A:A,1,FALSE)),1,0)</f>
        <v>1</v>
      </c>
      <c r="R2738" s="183"/>
    </row>
    <row r="2739" spans="1:18" ht="14.25" hidden="1"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1025</v>
      </c>
      <c r="K2739" s="187" t="s">
        <v>116</v>
      </c>
      <c r="L2739" s="195">
        <v>9.6080880000000004</v>
      </c>
      <c r="M2739" s="195" t="s">
        <v>1025</v>
      </c>
      <c r="N2739" s="195" t="s">
        <v>117</v>
      </c>
      <c r="O2739" s="199">
        <v>0.1</v>
      </c>
      <c r="P2739" s="188"/>
      <c r="Q2739" s="174">
        <f>IF(ISNUMBER(VLOOKUP(A2739,NotghiID!A:A,1,FALSE)),1,0)</f>
        <v>1</v>
      </c>
      <c r="R2739" s="183"/>
    </row>
    <row r="2740" spans="1:18" ht="14.25" hidden="1"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1025</v>
      </c>
      <c r="K2740" s="187" t="s">
        <v>116</v>
      </c>
      <c r="L2740" s="195">
        <v>10.22137</v>
      </c>
      <c r="M2740" s="195" t="s">
        <v>1025</v>
      </c>
      <c r="N2740" s="195" t="s">
        <v>117</v>
      </c>
      <c r="O2740" s="199">
        <v>0.1</v>
      </c>
      <c r="P2740" s="188"/>
      <c r="Q2740" s="174">
        <f>IF(ISNUMBER(VLOOKUP(A2740,NotghiID!A:A,1,FALSE)),1,0)</f>
        <v>1</v>
      </c>
      <c r="R2740" s="183"/>
    </row>
    <row r="2741" spans="1:18" ht="14.25" hidden="1"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1025</v>
      </c>
      <c r="K2741" s="187" t="s">
        <v>116</v>
      </c>
      <c r="L2741" s="195">
        <v>9.5399480000000008</v>
      </c>
      <c r="M2741" s="195" t="s">
        <v>1025</v>
      </c>
      <c r="N2741" s="195" t="s">
        <v>117</v>
      </c>
      <c r="O2741" s="199">
        <v>0.1</v>
      </c>
      <c r="P2741" s="188"/>
      <c r="Q2741" s="174">
        <f>IF(ISNUMBER(VLOOKUP(A2741,NotghiID!A:A,1,FALSE)),1,0)</f>
        <v>1</v>
      </c>
      <c r="R2741" s="183"/>
    </row>
    <row r="2742" spans="1:18" ht="14.25" hidden="1"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1025</v>
      </c>
      <c r="K2742" s="187" t="s">
        <v>116</v>
      </c>
      <c r="L2742" s="195">
        <v>7.0186500000000001</v>
      </c>
      <c r="M2742" s="195" t="s">
        <v>1025</v>
      </c>
      <c r="N2742" s="195" t="s">
        <v>117</v>
      </c>
      <c r="O2742" s="199">
        <v>0.1</v>
      </c>
      <c r="P2742" s="188"/>
      <c r="Q2742" s="174">
        <f>IF(ISNUMBER(VLOOKUP(A2742,NotghiID!A:A,1,FALSE)),1,0)</f>
        <v>1</v>
      </c>
      <c r="R2742" s="183"/>
    </row>
    <row r="2743" spans="1:18" ht="14.25" hidden="1"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1025</v>
      </c>
      <c r="K2743" s="187" t="s">
        <v>116</v>
      </c>
      <c r="L2743" s="195">
        <v>5.7240159999999998</v>
      </c>
      <c r="M2743" s="195" t="s">
        <v>1025</v>
      </c>
      <c r="N2743" s="195" t="s">
        <v>117</v>
      </c>
      <c r="O2743" s="199">
        <v>0.1</v>
      </c>
      <c r="P2743" s="188"/>
      <c r="Q2743" s="174">
        <f>IF(ISNUMBER(VLOOKUP(A2743,NotghiID!A:A,1,FALSE)),1,0)</f>
        <v>1</v>
      </c>
      <c r="R2743" s="183"/>
    </row>
    <row r="2744" spans="1:18" ht="14.25" hidden="1"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1025</v>
      </c>
      <c r="K2744" s="187" t="s">
        <v>116</v>
      </c>
      <c r="L2744" s="195">
        <v>4.9063040000000004</v>
      </c>
      <c r="M2744" s="195" t="s">
        <v>1025</v>
      </c>
      <c r="N2744" s="195" t="s">
        <v>117</v>
      </c>
      <c r="O2744" s="199">
        <v>0.1</v>
      </c>
      <c r="P2744" s="188"/>
      <c r="Q2744" s="174">
        <f>IF(ISNUMBER(VLOOKUP(A2744,NotghiID!A:A,1,FALSE)),1,0)</f>
        <v>1</v>
      </c>
      <c r="R2744" s="183"/>
    </row>
    <row r="2745" spans="1:18" ht="14.25" hidden="1"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1025</v>
      </c>
      <c r="K2745" s="187" t="s">
        <v>116</v>
      </c>
      <c r="L2745" s="195">
        <v>2.5893489999999999</v>
      </c>
      <c r="M2745" s="195" t="s">
        <v>1025</v>
      </c>
      <c r="N2745" s="195" t="s">
        <v>117</v>
      </c>
      <c r="O2745" s="199">
        <v>0.1</v>
      </c>
      <c r="P2745" s="188"/>
      <c r="Q2745" s="174">
        <f>IF(ISNUMBER(VLOOKUP(A2745,NotghiID!A:A,1,FALSE)),1,0)</f>
        <v>1</v>
      </c>
      <c r="R2745" s="183"/>
    </row>
    <row r="2746" spans="1:18" ht="14.25" hidden="1"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1025</v>
      </c>
      <c r="K2746" s="187" t="s">
        <v>116</v>
      </c>
      <c r="L2746" s="195">
        <v>1.9080060000000001</v>
      </c>
      <c r="M2746" s="195" t="s">
        <v>1025</v>
      </c>
      <c r="N2746" s="195" t="s">
        <v>117</v>
      </c>
      <c r="O2746" s="199">
        <v>0.1</v>
      </c>
      <c r="P2746" s="188"/>
      <c r="Q2746" s="174">
        <f>IF(ISNUMBER(VLOOKUP(A2746,NotghiID!A:A,1,FALSE)),1,0)</f>
        <v>1</v>
      </c>
      <c r="R2746" s="183"/>
    </row>
    <row r="2747" spans="1:18" ht="14.25" hidden="1"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1025</v>
      </c>
      <c r="K2747" s="187" t="s">
        <v>116</v>
      </c>
      <c r="L2747" s="195">
        <v>1.839774</v>
      </c>
      <c r="M2747" s="195" t="s">
        <v>1025</v>
      </c>
      <c r="N2747" s="195" t="s">
        <v>117</v>
      </c>
      <c r="O2747" s="199">
        <v>0.1</v>
      </c>
      <c r="P2747" s="188"/>
      <c r="Q2747" s="174">
        <f>IF(ISNUMBER(VLOOKUP(A2747,NotghiID!A:A,1,FALSE)),1,0)</f>
        <v>1</v>
      </c>
      <c r="R2747" s="183"/>
    </row>
    <row r="2748" spans="1:18" ht="14.25" hidden="1"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1025</v>
      </c>
      <c r="K2748" s="187" t="s">
        <v>116</v>
      </c>
      <c r="L2748" s="195">
        <v>1.362862</v>
      </c>
      <c r="M2748" s="195" t="s">
        <v>1025</v>
      </c>
      <c r="N2748" s="195" t="s">
        <v>117</v>
      </c>
      <c r="O2748" s="199">
        <v>0.1</v>
      </c>
      <c r="P2748" s="188"/>
      <c r="Q2748" s="174">
        <f>IF(ISNUMBER(VLOOKUP(A2748,NotghiID!A:A,1,FALSE)),1,0)</f>
        <v>1</v>
      </c>
      <c r="R2748" s="183"/>
    </row>
    <row r="2749" spans="1:18" ht="14.25" hidden="1"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1126</v>
      </c>
      <c r="J2749" s="187" t="s">
        <v>1025</v>
      </c>
      <c r="K2749" s="187" t="s">
        <v>116</v>
      </c>
      <c r="L2749" s="145"/>
      <c r="M2749" s="145"/>
      <c r="N2749" s="145"/>
      <c r="O2749" s="199">
        <v>0.1</v>
      </c>
      <c r="P2749" s="188"/>
      <c r="Q2749" s="174">
        <f>IF(ISNUMBER(VLOOKUP(A2749,NotghiID!A:A,1,FALSE)),1,0)</f>
        <v>1</v>
      </c>
      <c r="R2749" s="183"/>
    </row>
    <row r="2750" spans="1:18" ht="14.25" hidden="1"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1025</v>
      </c>
      <c r="K2750" s="187" t="s">
        <v>116</v>
      </c>
      <c r="L2750" s="195">
        <v>2.5894379999999999</v>
      </c>
      <c r="M2750" s="195" t="s">
        <v>1025</v>
      </c>
      <c r="N2750" s="195" t="s">
        <v>117</v>
      </c>
      <c r="O2750" s="199">
        <v>0.1</v>
      </c>
      <c r="P2750" s="188"/>
      <c r="Q2750" s="174">
        <f>IF(ISNUMBER(VLOOKUP(A2750,NotghiID!A:A,1,FALSE)),1,0)</f>
        <v>1</v>
      </c>
      <c r="R2750" s="183"/>
    </row>
    <row r="2751" spans="1:18" ht="14.25" hidden="1"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1025</v>
      </c>
      <c r="K2751" s="187" t="s">
        <v>116</v>
      </c>
      <c r="L2751" s="195">
        <v>2.5212949999999998</v>
      </c>
      <c r="M2751" s="195" t="s">
        <v>1025</v>
      </c>
      <c r="N2751" s="195" t="s">
        <v>117</v>
      </c>
      <c r="O2751" s="199">
        <v>0.1</v>
      </c>
      <c r="P2751" s="188"/>
      <c r="Q2751" s="174">
        <f>IF(ISNUMBER(VLOOKUP(A2751,NotghiID!A:A,1,FALSE)),1,0)</f>
        <v>1</v>
      </c>
      <c r="R2751" s="183"/>
    </row>
    <row r="2752" spans="1:18" ht="14.25" hidden="1"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1025</v>
      </c>
      <c r="K2752" s="187" t="s">
        <v>116</v>
      </c>
      <c r="L2752" s="195">
        <v>1.0221469999999999</v>
      </c>
      <c r="M2752" s="195" t="s">
        <v>1025</v>
      </c>
      <c r="N2752" s="195" t="s">
        <v>117</v>
      </c>
      <c r="O2752" s="199">
        <v>0.1</v>
      </c>
      <c r="P2752" s="188"/>
      <c r="Q2752" s="174">
        <f>IF(ISNUMBER(VLOOKUP(A2752,NotghiID!A:A,1,FALSE)),1,0)</f>
        <v>1</v>
      </c>
      <c r="R2752" s="183"/>
    </row>
    <row r="2753" spans="1:18" ht="14.25" hidden="1"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1025</v>
      </c>
      <c r="K2753" s="187" t="s">
        <v>116</v>
      </c>
      <c r="L2753" s="145"/>
      <c r="M2753" s="145"/>
      <c r="N2753" s="145"/>
      <c r="O2753" s="199">
        <v>0.1</v>
      </c>
      <c r="P2753" s="188"/>
      <c r="Q2753" s="174">
        <f>IF(ISNUMBER(VLOOKUP(A2753,NotghiID!A:A,1,FALSE)),1,0)</f>
        <v>1</v>
      </c>
      <c r="R2753" s="183"/>
    </row>
    <row r="2754" spans="1:18" ht="14.25" hidden="1"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1025</v>
      </c>
      <c r="K2754" s="187" t="s">
        <v>116</v>
      </c>
      <c r="L2754" s="145"/>
      <c r="M2754" s="145"/>
      <c r="N2754" s="145"/>
      <c r="O2754" s="199">
        <v>0.1</v>
      </c>
      <c r="P2754" s="188"/>
      <c r="Q2754" s="174">
        <f>IF(ISNUMBER(VLOOKUP(A2754,NotghiID!A:A,1,FALSE)),1,0)</f>
        <v>1</v>
      </c>
      <c r="R2754" s="183"/>
    </row>
    <row r="2755" spans="1:18" ht="14.25" hidden="1"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1025</v>
      </c>
      <c r="K2755" s="187" t="s">
        <v>116</v>
      </c>
      <c r="L2755" s="145"/>
      <c r="M2755" s="145"/>
      <c r="N2755" s="145"/>
      <c r="O2755" s="199">
        <v>0.1</v>
      </c>
      <c r="P2755" s="188"/>
      <c r="Q2755" s="174">
        <f>IF(ISNUMBER(VLOOKUP(A2755,NotghiID!A:A,1,FALSE)),1,0)</f>
        <v>1</v>
      </c>
      <c r="R2755" s="183"/>
    </row>
    <row r="2756" spans="1:18" ht="14.25" hidden="1"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1025</v>
      </c>
      <c r="K2756" s="187" t="s">
        <v>116</v>
      </c>
      <c r="L2756" s="145"/>
      <c r="M2756" s="145"/>
      <c r="N2756" s="145"/>
      <c r="O2756" s="199">
        <v>0.1</v>
      </c>
      <c r="P2756" s="188"/>
      <c r="Q2756" s="174">
        <f>IF(ISNUMBER(VLOOKUP(A2756,NotghiID!A:A,1,FALSE)),1,0)</f>
        <v>1</v>
      </c>
      <c r="R2756" s="183"/>
    </row>
    <row r="2757" spans="1:18" ht="14.25" hidden="1"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1025</v>
      </c>
      <c r="K2757" s="187" t="s">
        <v>116</v>
      </c>
      <c r="L2757" s="145"/>
      <c r="M2757" s="145"/>
      <c r="N2757" s="145"/>
      <c r="O2757" s="199">
        <v>0.1</v>
      </c>
      <c r="P2757" s="188"/>
      <c r="Q2757" s="174">
        <f>IF(ISNUMBER(VLOOKUP(A2757,NotghiID!A:A,1,FALSE)),1,0)</f>
        <v>1</v>
      </c>
      <c r="R2757" s="183"/>
    </row>
    <row r="2758" spans="1:18" ht="14.25" hidden="1"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1025</v>
      </c>
      <c r="K2758" s="187" t="s">
        <v>116</v>
      </c>
      <c r="L2758" s="145"/>
      <c r="M2758" s="145"/>
      <c r="N2758" s="145"/>
      <c r="O2758" s="199">
        <v>0.1</v>
      </c>
      <c r="P2758" s="188"/>
      <c r="Q2758" s="174">
        <f>IF(ISNUMBER(VLOOKUP(A2758,NotghiID!A:A,1,FALSE)),1,0)</f>
        <v>1</v>
      </c>
      <c r="R2758" s="183"/>
    </row>
    <row r="2759" spans="1:18" ht="14.25" hidden="1"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1025</v>
      </c>
      <c r="K2759" s="187" t="s">
        <v>116</v>
      </c>
      <c r="L2759" s="145"/>
      <c r="M2759" s="145"/>
      <c r="N2759" s="145"/>
      <c r="O2759" s="199">
        <v>0.1</v>
      </c>
      <c r="P2759" s="188"/>
      <c r="Q2759" s="174">
        <f>IF(ISNUMBER(VLOOKUP(A2759,NotghiID!A:A,1,FALSE)),1,0)</f>
        <v>1</v>
      </c>
      <c r="R2759" s="183"/>
    </row>
    <row r="2760" spans="1:18" ht="14.25" hidden="1"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1126</v>
      </c>
      <c r="J2760" s="187" t="s">
        <v>1025</v>
      </c>
      <c r="K2760" s="187" t="s">
        <v>116</v>
      </c>
      <c r="L2760" s="145"/>
      <c r="M2760" s="145"/>
      <c r="N2760" s="145"/>
      <c r="O2760" s="199">
        <v>0.1</v>
      </c>
      <c r="P2760" s="188"/>
      <c r="Q2760" s="174">
        <f>IF(ISNUMBER(VLOOKUP(A2760,NotghiID!A:A,1,FALSE)),1,0)</f>
        <v>1</v>
      </c>
      <c r="R2760" s="183"/>
    </row>
    <row r="2761" spans="1:18" ht="14.25" hidden="1"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1025</v>
      </c>
      <c r="K2761" s="187" t="s">
        <v>116</v>
      </c>
      <c r="L2761" s="195">
        <v>15.510199999999999</v>
      </c>
      <c r="M2761" s="195" t="s">
        <v>1025</v>
      </c>
      <c r="N2761" s="195" t="s">
        <v>117</v>
      </c>
      <c r="O2761" s="199">
        <v>0.1</v>
      </c>
      <c r="P2761" s="188"/>
      <c r="Q2761" s="174">
        <f>IF(ISNUMBER(VLOOKUP(A2761,NotghiID!A:A,1,FALSE)),1,0)</f>
        <v>1</v>
      </c>
      <c r="R2761" s="183"/>
    </row>
    <row r="2762" spans="1:18" ht="14.25" hidden="1"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1025</v>
      </c>
      <c r="K2762" s="187" t="s">
        <v>116</v>
      </c>
      <c r="L2762" s="195">
        <v>13.06123</v>
      </c>
      <c r="M2762" s="195" t="s">
        <v>1025</v>
      </c>
      <c r="N2762" s="195" t="s">
        <v>117</v>
      </c>
      <c r="O2762" s="199">
        <v>0.1</v>
      </c>
      <c r="P2762" s="188"/>
      <c r="Q2762" s="174">
        <f>IF(ISNUMBER(VLOOKUP(A2762,NotghiID!A:A,1,FALSE)),1,0)</f>
        <v>1</v>
      </c>
      <c r="R2762" s="183"/>
    </row>
    <row r="2763" spans="1:18" ht="14.25" hidden="1"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1025</v>
      </c>
      <c r="K2763" s="187" t="s">
        <v>116</v>
      </c>
      <c r="L2763" s="195">
        <v>6.8027230000000003</v>
      </c>
      <c r="M2763" s="195" t="s">
        <v>1025</v>
      </c>
      <c r="N2763" s="195" t="s">
        <v>117</v>
      </c>
      <c r="O2763" s="199">
        <v>0.1</v>
      </c>
      <c r="P2763" s="188"/>
      <c r="Q2763" s="174">
        <f>IF(ISNUMBER(VLOOKUP(A2763,NotghiID!A:A,1,FALSE)),1,0)</f>
        <v>1</v>
      </c>
      <c r="R2763" s="183"/>
    </row>
    <row r="2764" spans="1:18" ht="14.25" hidden="1"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1025</v>
      </c>
      <c r="K2764" s="187" t="s">
        <v>116</v>
      </c>
      <c r="L2764" s="195">
        <v>7.6190439999999997</v>
      </c>
      <c r="M2764" s="195" t="s">
        <v>1025</v>
      </c>
      <c r="N2764" s="195" t="s">
        <v>117</v>
      </c>
      <c r="O2764" s="199">
        <v>0.1</v>
      </c>
      <c r="P2764" s="188"/>
      <c r="Q2764" s="174">
        <f>IF(ISNUMBER(VLOOKUP(A2764,NotghiID!A:A,1,FALSE)),1,0)</f>
        <v>1</v>
      </c>
      <c r="R2764" s="183"/>
    </row>
    <row r="2765" spans="1:18" ht="14.25" hidden="1"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1025</v>
      </c>
      <c r="K2765" s="187" t="s">
        <v>116</v>
      </c>
      <c r="L2765" s="195">
        <v>6.2584999999999997</v>
      </c>
      <c r="M2765" s="195" t="s">
        <v>1025</v>
      </c>
      <c r="N2765" s="195" t="s">
        <v>117</v>
      </c>
      <c r="O2765" s="199">
        <v>0.1</v>
      </c>
      <c r="P2765" s="188"/>
      <c r="Q2765" s="174">
        <f>IF(ISNUMBER(VLOOKUP(A2765,NotghiID!A:A,1,FALSE)),1,0)</f>
        <v>1</v>
      </c>
      <c r="R2765" s="183"/>
    </row>
    <row r="2766" spans="1:18" ht="14.25" hidden="1"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1025</v>
      </c>
      <c r="K2766" s="187" t="s">
        <v>116</v>
      </c>
      <c r="L2766" s="195">
        <v>5.9863999999999997</v>
      </c>
      <c r="M2766" s="195" t="s">
        <v>1025</v>
      </c>
      <c r="N2766" s="195" t="s">
        <v>117</v>
      </c>
      <c r="O2766" s="199">
        <v>0.1</v>
      </c>
      <c r="P2766" s="188"/>
      <c r="Q2766" s="174">
        <f>IF(ISNUMBER(VLOOKUP(A2766,NotghiID!A:A,1,FALSE)),1,0)</f>
        <v>1</v>
      </c>
      <c r="R2766" s="183"/>
    </row>
    <row r="2767" spans="1:18" ht="14.25" hidden="1"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1025</v>
      </c>
      <c r="K2767" s="187" t="s">
        <v>116</v>
      </c>
      <c r="L2767" s="195">
        <v>5.714289</v>
      </c>
      <c r="M2767" s="195" t="s">
        <v>1025</v>
      </c>
      <c r="N2767" s="195" t="s">
        <v>117</v>
      </c>
      <c r="O2767" s="199">
        <v>0.1</v>
      </c>
      <c r="P2767" s="188"/>
      <c r="Q2767" s="174">
        <f>IF(ISNUMBER(VLOOKUP(A2767,NotghiID!A:A,1,FALSE)),1,0)</f>
        <v>1</v>
      </c>
      <c r="R2767" s="183"/>
    </row>
    <row r="2768" spans="1:18" ht="14.25" hidden="1"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1025</v>
      </c>
      <c r="K2768" s="187" t="s">
        <v>116</v>
      </c>
      <c r="L2768" s="195">
        <v>3.8095240000000001</v>
      </c>
      <c r="M2768" s="195" t="s">
        <v>1025</v>
      </c>
      <c r="N2768" s="195" t="s">
        <v>117</v>
      </c>
      <c r="O2768" s="199">
        <v>0.1</v>
      </c>
      <c r="P2768" s="188"/>
      <c r="Q2768" s="174">
        <f>IF(ISNUMBER(VLOOKUP(A2768,NotghiID!A:A,1,FALSE)),1,0)</f>
        <v>1</v>
      </c>
      <c r="R2768" s="183"/>
    </row>
    <row r="2769" spans="1:18" ht="14.25" hidden="1"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1025</v>
      </c>
      <c r="K2769" s="187" t="s">
        <v>116</v>
      </c>
      <c r="L2769" s="145"/>
      <c r="M2769" s="145"/>
      <c r="N2769" s="145"/>
      <c r="O2769" s="199">
        <v>0.1</v>
      </c>
      <c r="P2769" s="188"/>
      <c r="Q2769" s="174">
        <f>IF(ISNUMBER(VLOOKUP(A2769,NotghiID!A:A,1,FALSE)),1,0)</f>
        <v>1</v>
      </c>
      <c r="R2769" s="183"/>
    </row>
    <row r="2770" spans="1:18" ht="14.25" hidden="1"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1025</v>
      </c>
      <c r="K2770" s="187" t="s">
        <v>116</v>
      </c>
      <c r="L2770" s="145"/>
      <c r="M2770" s="145"/>
      <c r="N2770" s="145"/>
      <c r="O2770" s="199">
        <v>0.1</v>
      </c>
      <c r="P2770" s="188"/>
      <c r="Q2770" s="174">
        <f>IF(ISNUMBER(VLOOKUP(A2770,NotghiID!A:A,1,FALSE)),1,0)</f>
        <v>1</v>
      </c>
      <c r="R2770" s="183"/>
    </row>
    <row r="2771" spans="1:18" ht="14.25" hidden="1"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1126</v>
      </c>
      <c r="J2771" s="187" t="s">
        <v>1025</v>
      </c>
      <c r="K2771" s="187" t="s">
        <v>116</v>
      </c>
      <c r="L2771" s="145"/>
      <c r="M2771" s="145"/>
      <c r="N2771" s="145"/>
      <c r="O2771" s="199">
        <v>0.1</v>
      </c>
      <c r="P2771" s="188"/>
      <c r="Q2771" s="174">
        <f>IF(ISNUMBER(VLOOKUP(A2771,NotghiID!A:A,1,FALSE)),1,0)</f>
        <v>1</v>
      </c>
      <c r="R2771" s="183"/>
    </row>
    <row r="2772" spans="1:18" ht="14.25" hidden="1"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1025</v>
      </c>
      <c r="K2772" s="187" t="s">
        <v>116</v>
      </c>
      <c r="L2772" s="195">
        <v>44.081629999999997</v>
      </c>
      <c r="M2772" s="195" t="s">
        <v>1025</v>
      </c>
      <c r="N2772" s="195" t="s">
        <v>117</v>
      </c>
      <c r="O2772" s="199">
        <v>0.1</v>
      </c>
      <c r="P2772" s="188"/>
      <c r="Q2772" s="174">
        <f>IF(ISNUMBER(VLOOKUP(A2772,NotghiID!A:A,1,FALSE)),1,0)</f>
        <v>1</v>
      </c>
      <c r="R2772" s="183"/>
    </row>
    <row r="2773" spans="1:18" ht="14.25" hidden="1"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1025</v>
      </c>
      <c r="K2773" s="187" t="s">
        <v>116</v>
      </c>
      <c r="L2773" s="195">
        <v>31.020389999999999</v>
      </c>
      <c r="M2773" s="195" t="s">
        <v>1025</v>
      </c>
      <c r="N2773" s="195" t="s">
        <v>117</v>
      </c>
      <c r="O2773" s="199">
        <v>0.1</v>
      </c>
      <c r="P2773" s="188"/>
      <c r="Q2773" s="174">
        <f>IF(ISNUMBER(VLOOKUP(A2773,NotghiID!A:A,1,FALSE)),1,0)</f>
        <v>1</v>
      </c>
      <c r="R2773" s="183"/>
    </row>
    <row r="2774" spans="1:18" ht="14.25" hidden="1"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1025</v>
      </c>
      <c r="K2774" s="187" t="s">
        <v>116</v>
      </c>
      <c r="L2774" s="195">
        <v>31.564630000000001</v>
      </c>
      <c r="M2774" s="195" t="s">
        <v>1025</v>
      </c>
      <c r="N2774" s="195" t="s">
        <v>117</v>
      </c>
      <c r="O2774" s="199">
        <v>0.1</v>
      </c>
      <c r="P2774" s="188"/>
      <c r="Q2774" s="174">
        <f>IF(ISNUMBER(VLOOKUP(A2774,NotghiID!A:A,1,FALSE)),1,0)</f>
        <v>1</v>
      </c>
      <c r="R2774" s="183"/>
    </row>
    <row r="2775" spans="1:18" ht="14.25" hidden="1"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1025</v>
      </c>
      <c r="K2775" s="187" t="s">
        <v>116</v>
      </c>
      <c r="L2775" s="195">
        <v>19.863949999999999</v>
      </c>
      <c r="M2775" s="195" t="s">
        <v>1025</v>
      </c>
      <c r="N2775" s="195" t="s">
        <v>117</v>
      </c>
      <c r="O2775" s="199">
        <v>0.1</v>
      </c>
      <c r="P2775" s="188"/>
      <c r="Q2775" s="174">
        <f>IF(ISNUMBER(VLOOKUP(A2775,NotghiID!A:A,1,FALSE)),1,0)</f>
        <v>1</v>
      </c>
      <c r="R2775" s="183"/>
    </row>
    <row r="2776" spans="1:18" ht="14.25" hidden="1"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1025</v>
      </c>
      <c r="K2776" s="187" t="s">
        <v>116</v>
      </c>
      <c r="L2776" s="195">
        <v>20.68027</v>
      </c>
      <c r="M2776" s="195" t="s">
        <v>1025</v>
      </c>
      <c r="N2776" s="195" t="s">
        <v>117</v>
      </c>
      <c r="O2776" s="199">
        <v>0.1</v>
      </c>
      <c r="P2776" s="188"/>
      <c r="Q2776" s="174">
        <f>IF(ISNUMBER(VLOOKUP(A2776,NotghiID!A:A,1,FALSE)),1,0)</f>
        <v>1</v>
      </c>
      <c r="R2776" s="183"/>
    </row>
    <row r="2777" spans="1:18" ht="14.25" hidden="1"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1025</v>
      </c>
      <c r="K2777" s="187" t="s">
        <v>116</v>
      </c>
      <c r="L2777" s="195">
        <v>19.863949999999999</v>
      </c>
      <c r="M2777" s="195" t="s">
        <v>1025</v>
      </c>
      <c r="N2777" s="195" t="s">
        <v>117</v>
      </c>
      <c r="O2777" s="199">
        <v>0.1</v>
      </c>
      <c r="P2777" s="188"/>
      <c r="Q2777" s="174">
        <f>IF(ISNUMBER(VLOOKUP(A2777,NotghiID!A:A,1,FALSE)),1,0)</f>
        <v>1</v>
      </c>
      <c r="R2777" s="183"/>
    </row>
    <row r="2778" spans="1:18" ht="14.25" hidden="1"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1025</v>
      </c>
      <c r="K2778" s="187" t="s">
        <v>116</v>
      </c>
      <c r="L2778" s="195">
        <v>15.510199999999999</v>
      </c>
      <c r="M2778" s="195" t="s">
        <v>1025</v>
      </c>
      <c r="N2778" s="195" t="s">
        <v>117</v>
      </c>
      <c r="O2778" s="199">
        <v>0.1</v>
      </c>
      <c r="P2778" s="188"/>
      <c r="Q2778" s="174">
        <f>IF(ISNUMBER(VLOOKUP(A2778,NotghiID!A:A,1,FALSE)),1,0)</f>
        <v>1</v>
      </c>
      <c r="R2778" s="183"/>
    </row>
    <row r="2779" spans="1:18" ht="14.25" hidden="1"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1025</v>
      </c>
      <c r="K2779" s="187" t="s">
        <v>116</v>
      </c>
      <c r="L2779" s="195">
        <v>13.06122</v>
      </c>
      <c r="M2779" s="195" t="s">
        <v>1025</v>
      </c>
      <c r="N2779" s="195" t="s">
        <v>117</v>
      </c>
      <c r="O2779" s="199">
        <v>0.1</v>
      </c>
      <c r="P2779" s="188"/>
      <c r="Q2779" s="174">
        <f>IF(ISNUMBER(VLOOKUP(A2779,NotghiID!A:A,1,FALSE)),1,0)</f>
        <v>1</v>
      </c>
      <c r="R2779" s="183"/>
    </row>
    <row r="2780" spans="1:18" ht="14.25" hidden="1"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1025</v>
      </c>
      <c r="K2780" s="187" t="s">
        <v>116</v>
      </c>
      <c r="L2780" s="195">
        <v>13.06122</v>
      </c>
      <c r="M2780" s="195" t="s">
        <v>1025</v>
      </c>
      <c r="N2780" s="195" t="s">
        <v>117</v>
      </c>
      <c r="O2780" s="199">
        <v>0.1</v>
      </c>
      <c r="P2780" s="188"/>
      <c r="Q2780" s="174">
        <f>IF(ISNUMBER(VLOOKUP(A2780,NotghiID!A:A,1,FALSE)),1,0)</f>
        <v>1</v>
      </c>
      <c r="R2780" s="183"/>
    </row>
    <row r="2781" spans="1:18" ht="14.25" hidden="1"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1025</v>
      </c>
      <c r="K2781" s="187" t="s">
        <v>116</v>
      </c>
      <c r="L2781" s="195">
        <v>11.97279</v>
      </c>
      <c r="M2781" s="195" t="s">
        <v>1025</v>
      </c>
      <c r="N2781" s="195" t="s">
        <v>117</v>
      </c>
      <c r="O2781" s="199">
        <v>0.1</v>
      </c>
      <c r="P2781" s="188"/>
      <c r="Q2781" s="174">
        <f>IF(ISNUMBER(VLOOKUP(A2781,NotghiID!A:A,1,FALSE)),1,0)</f>
        <v>1</v>
      </c>
      <c r="R2781" s="183"/>
    </row>
    <row r="2782" spans="1:18" ht="14.25" hidden="1"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1126</v>
      </c>
      <c r="J2782" s="187" t="s">
        <v>1025</v>
      </c>
      <c r="K2782" s="187" t="s">
        <v>116</v>
      </c>
      <c r="L2782" s="145"/>
      <c r="M2782" s="145"/>
      <c r="N2782" s="145"/>
      <c r="O2782" s="199">
        <v>0.1</v>
      </c>
      <c r="P2782" s="188"/>
      <c r="Q2782" s="174">
        <f>IF(ISNUMBER(VLOOKUP(A2782,NotghiID!A:A,1,FALSE)),1,0)</f>
        <v>1</v>
      </c>
      <c r="R2782" s="183"/>
    </row>
    <row r="2783" spans="1:18" ht="14.25" hidden="1"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1025</v>
      </c>
      <c r="K2783" s="187" t="s">
        <v>116</v>
      </c>
      <c r="L2783" s="195">
        <v>11.156459999999999</v>
      </c>
      <c r="M2783" s="195" t="s">
        <v>1025</v>
      </c>
      <c r="N2783" s="195" t="s">
        <v>117</v>
      </c>
      <c r="O2783" s="199">
        <v>0.1</v>
      </c>
      <c r="P2783" s="188"/>
      <c r="Q2783" s="174">
        <f>IF(ISNUMBER(VLOOKUP(A2783,NotghiID!A:A,1,FALSE)),1,0)</f>
        <v>1</v>
      </c>
      <c r="R2783" s="183"/>
    </row>
    <row r="2784" spans="1:18" ht="14.25" hidden="1"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1025</v>
      </c>
      <c r="K2784" s="187" t="s">
        <v>116</v>
      </c>
      <c r="L2784" s="195">
        <v>10.408160000000001</v>
      </c>
      <c r="M2784" s="195" t="s">
        <v>1025</v>
      </c>
      <c r="N2784" s="195" t="s">
        <v>117</v>
      </c>
      <c r="O2784" s="199">
        <v>0.1</v>
      </c>
      <c r="P2784" s="188"/>
      <c r="Q2784" s="174">
        <f>IF(ISNUMBER(VLOOKUP(A2784,NotghiID!A:A,1,FALSE)),1,0)</f>
        <v>1</v>
      </c>
      <c r="R2784" s="183"/>
    </row>
    <row r="2785" spans="1:18" ht="14.25" hidden="1"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1025</v>
      </c>
      <c r="K2785" s="187" t="s">
        <v>116</v>
      </c>
      <c r="L2785" s="195">
        <v>8.0272100000000002</v>
      </c>
      <c r="M2785" s="195" t="s">
        <v>1025</v>
      </c>
      <c r="N2785" s="195" t="s">
        <v>117</v>
      </c>
      <c r="O2785" s="199">
        <v>0.1</v>
      </c>
      <c r="P2785" s="188"/>
      <c r="Q2785" s="174">
        <f>IF(ISNUMBER(VLOOKUP(A2785,NotghiID!A:A,1,FALSE)),1,0)</f>
        <v>1</v>
      </c>
      <c r="R2785" s="183"/>
    </row>
    <row r="2786" spans="1:18" ht="14.25" hidden="1"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1025</v>
      </c>
      <c r="K2786" s="187" t="s">
        <v>116</v>
      </c>
      <c r="L2786" s="195">
        <v>7.0067979999999999</v>
      </c>
      <c r="M2786" s="195" t="s">
        <v>1025</v>
      </c>
      <c r="N2786" s="195" t="s">
        <v>117</v>
      </c>
      <c r="O2786" s="199">
        <v>0.1</v>
      </c>
      <c r="P2786" s="188"/>
      <c r="Q2786" s="174">
        <f>IF(ISNUMBER(VLOOKUP(A2786,NotghiID!A:A,1,FALSE)),1,0)</f>
        <v>1</v>
      </c>
      <c r="R2786" s="183"/>
    </row>
    <row r="2787" spans="1:18" ht="14.25" hidden="1"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1025</v>
      </c>
      <c r="K2787" s="187" t="s">
        <v>116</v>
      </c>
      <c r="L2787" s="195">
        <v>6.0544269999999996</v>
      </c>
      <c r="M2787" s="195" t="s">
        <v>1025</v>
      </c>
      <c r="N2787" s="195" t="s">
        <v>117</v>
      </c>
      <c r="O2787" s="199">
        <v>0.1</v>
      </c>
      <c r="P2787" s="188"/>
      <c r="Q2787" s="174">
        <f>IF(ISNUMBER(VLOOKUP(A2787,NotghiID!A:A,1,FALSE)),1,0)</f>
        <v>1</v>
      </c>
      <c r="R2787" s="183"/>
    </row>
    <row r="2788" spans="1:18" ht="14.25" hidden="1"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1025</v>
      </c>
      <c r="K2788" s="187" t="s">
        <v>116</v>
      </c>
      <c r="L2788" s="195">
        <v>4.9659870000000002</v>
      </c>
      <c r="M2788" s="195" t="s">
        <v>1025</v>
      </c>
      <c r="N2788" s="195" t="s">
        <v>117</v>
      </c>
      <c r="O2788" s="199">
        <v>0.1</v>
      </c>
      <c r="P2788" s="188"/>
      <c r="Q2788" s="174">
        <f>IF(ISNUMBER(VLOOKUP(A2788,NotghiID!A:A,1,FALSE)),1,0)</f>
        <v>1</v>
      </c>
      <c r="R2788" s="183"/>
    </row>
    <row r="2789" spans="1:18" ht="14.25" hidden="1"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1025</v>
      </c>
      <c r="K2789" s="187" t="s">
        <v>116</v>
      </c>
      <c r="L2789" s="195">
        <v>3.5374189999999999</v>
      </c>
      <c r="M2789" s="195" t="s">
        <v>1025</v>
      </c>
      <c r="N2789" s="195" t="s">
        <v>117</v>
      </c>
      <c r="O2789" s="199">
        <v>0.1</v>
      </c>
      <c r="P2789" s="188"/>
      <c r="Q2789" s="174">
        <f>IF(ISNUMBER(VLOOKUP(A2789,NotghiID!A:A,1,FALSE)),1,0)</f>
        <v>1</v>
      </c>
      <c r="R2789" s="183"/>
    </row>
    <row r="2790" spans="1:18" ht="14.25" hidden="1"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1025</v>
      </c>
      <c r="K2790" s="187" t="s">
        <v>116</v>
      </c>
      <c r="L2790" s="195">
        <v>2.8571430000000002</v>
      </c>
      <c r="M2790" s="195" t="s">
        <v>1025</v>
      </c>
      <c r="N2790" s="195" t="s">
        <v>117</v>
      </c>
      <c r="O2790" s="199">
        <v>0.1</v>
      </c>
      <c r="P2790" s="188"/>
      <c r="Q2790" s="174">
        <f>IF(ISNUMBER(VLOOKUP(A2790,NotghiID!A:A,1,FALSE)),1,0)</f>
        <v>1</v>
      </c>
      <c r="R2790" s="183"/>
    </row>
    <row r="2791" spans="1:18" ht="14.25" hidden="1"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1025</v>
      </c>
      <c r="K2791" s="187" t="s">
        <v>116</v>
      </c>
      <c r="L2791" s="195">
        <v>2.6530610000000001</v>
      </c>
      <c r="M2791" s="195" t="s">
        <v>1025</v>
      </c>
      <c r="N2791" s="195" t="s">
        <v>117</v>
      </c>
      <c r="O2791" s="199">
        <v>0.1</v>
      </c>
      <c r="P2791" s="188"/>
      <c r="Q2791" s="174">
        <f>IF(ISNUMBER(VLOOKUP(A2791,NotghiID!A:A,1,FALSE)),1,0)</f>
        <v>1</v>
      </c>
      <c r="R2791" s="183"/>
    </row>
    <row r="2792" spans="1:18" ht="14.25" hidden="1"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1025</v>
      </c>
      <c r="K2792" s="187" t="s">
        <v>116</v>
      </c>
      <c r="L2792" s="195">
        <v>1.836735</v>
      </c>
      <c r="M2792" s="195" t="s">
        <v>1025</v>
      </c>
      <c r="N2792" s="195" t="s">
        <v>117</v>
      </c>
      <c r="O2792" s="199">
        <v>0.1</v>
      </c>
      <c r="P2792" s="188"/>
      <c r="Q2792" s="174">
        <f>IF(ISNUMBER(VLOOKUP(A2792,NotghiID!A:A,1,FALSE)),1,0)</f>
        <v>1</v>
      </c>
      <c r="R2792" s="183"/>
    </row>
    <row r="2793" spans="1:18" ht="14.25" hidden="1"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1126</v>
      </c>
      <c r="J2793" s="187" t="s">
        <v>1025</v>
      </c>
      <c r="K2793" s="187" t="s">
        <v>116</v>
      </c>
      <c r="L2793" s="145"/>
      <c r="M2793" s="145"/>
      <c r="N2793" s="145"/>
      <c r="O2793" s="199">
        <v>0.1</v>
      </c>
      <c r="P2793" s="188"/>
      <c r="Q2793" s="174">
        <f>IF(ISNUMBER(VLOOKUP(A2793,NotghiID!A:A,1,FALSE)),1,0)</f>
        <v>1</v>
      </c>
      <c r="R2793" s="183"/>
    </row>
    <row r="2794" spans="1:18" ht="14.25" hidden="1"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1025</v>
      </c>
      <c r="K2794" s="187" t="s">
        <v>116</v>
      </c>
      <c r="L2794" s="195">
        <v>9.471895</v>
      </c>
      <c r="M2794" s="195" t="s">
        <v>1025</v>
      </c>
      <c r="N2794" s="195" t="s">
        <v>117</v>
      </c>
      <c r="O2794" s="199">
        <v>0.1</v>
      </c>
      <c r="P2794" s="188"/>
      <c r="Q2794" s="174">
        <f>IF(ISNUMBER(VLOOKUP(A2794,NotghiID!A:A,1,FALSE)),1,0)</f>
        <v>1</v>
      </c>
      <c r="R2794" s="183"/>
    </row>
    <row r="2795" spans="1:18" ht="14.25" hidden="1"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1025</v>
      </c>
      <c r="K2795" s="187" t="s">
        <v>116</v>
      </c>
      <c r="L2795" s="195">
        <v>9.0630279999999992</v>
      </c>
      <c r="M2795" s="195" t="s">
        <v>1025</v>
      </c>
      <c r="N2795" s="195" t="s">
        <v>117</v>
      </c>
      <c r="O2795" s="199">
        <v>0.1</v>
      </c>
      <c r="P2795" s="188"/>
      <c r="Q2795" s="174">
        <f>IF(ISNUMBER(VLOOKUP(A2795,NotghiID!A:A,1,FALSE)),1,0)</f>
        <v>1</v>
      </c>
      <c r="R2795" s="183"/>
    </row>
    <row r="2796" spans="1:18" ht="14.25" hidden="1"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1025</v>
      </c>
      <c r="K2796" s="187" t="s">
        <v>116</v>
      </c>
      <c r="L2796" s="195">
        <v>8.722315</v>
      </c>
      <c r="M2796" s="195" t="s">
        <v>1025</v>
      </c>
      <c r="N2796" s="195" t="s">
        <v>117</v>
      </c>
      <c r="O2796" s="199">
        <v>0.1</v>
      </c>
      <c r="P2796" s="188"/>
      <c r="Q2796" s="174">
        <f>IF(ISNUMBER(VLOOKUP(A2796,NotghiID!A:A,1,FALSE)),1,0)</f>
        <v>1</v>
      </c>
      <c r="R2796" s="183"/>
    </row>
    <row r="2797" spans="1:18" ht="14.25" hidden="1"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1025</v>
      </c>
      <c r="K2797" s="187" t="s">
        <v>116</v>
      </c>
      <c r="L2797" s="195">
        <v>8.9267459999999996</v>
      </c>
      <c r="M2797" s="195" t="s">
        <v>1025</v>
      </c>
      <c r="N2797" s="195" t="s">
        <v>117</v>
      </c>
      <c r="O2797" s="199">
        <v>0.1</v>
      </c>
      <c r="P2797" s="188"/>
      <c r="Q2797" s="174">
        <f>IF(ISNUMBER(VLOOKUP(A2797,NotghiID!A:A,1,FALSE)),1,0)</f>
        <v>1</v>
      </c>
      <c r="R2797" s="183"/>
    </row>
    <row r="2798" spans="1:18" ht="14.25" hidden="1"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1025</v>
      </c>
      <c r="K2798" s="187" t="s">
        <v>116</v>
      </c>
      <c r="L2798" s="195">
        <v>4.7700209999999998</v>
      </c>
      <c r="M2798" s="195" t="s">
        <v>1025</v>
      </c>
      <c r="N2798" s="195" t="s">
        <v>117</v>
      </c>
      <c r="O2798" s="199">
        <v>0.1</v>
      </c>
      <c r="P2798" s="188"/>
      <c r="Q2798" s="174">
        <f>IF(ISNUMBER(VLOOKUP(A2798,NotghiID!A:A,1,FALSE)),1,0)</f>
        <v>1</v>
      </c>
      <c r="R2798" s="183"/>
    </row>
    <row r="2799" spans="1:18" ht="14.25" hidden="1"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1025</v>
      </c>
      <c r="K2799" s="187" t="s">
        <v>116</v>
      </c>
      <c r="L2799" s="195">
        <v>4.4974400000000001</v>
      </c>
      <c r="M2799" s="195" t="s">
        <v>1025</v>
      </c>
      <c r="N2799" s="195" t="s">
        <v>117</v>
      </c>
      <c r="O2799" s="199">
        <v>0.1</v>
      </c>
      <c r="P2799" s="188"/>
      <c r="Q2799" s="174">
        <f>IF(ISNUMBER(VLOOKUP(A2799,NotghiID!A:A,1,FALSE)),1,0)</f>
        <v>1</v>
      </c>
      <c r="R2799" s="183"/>
    </row>
    <row r="2800" spans="1:18" ht="14.25" hidden="1"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1025</v>
      </c>
      <c r="K2800" s="187" t="s">
        <v>116</v>
      </c>
      <c r="L2800" s="195">
        <v>4.0204430000000002</v>
      </c>
      <c r="M2800" s="195" t="s">
        <v>1025</v>
      </c>
      <c r="N2800" s="195" t="s">
        <v>117</v>
      </c>
      <c r="O2800" s="199">
        <v>0.1</v>
      </c>
      <c r="P2800" s="188"/>
      <c r="Q2800" s="174">
        <f>IF(ISNUMBER(VLOOKUP(A2800,NotghiID!A:A,1,FALSE)),1,0)</f>
        <v>1</v>
      </c>
      <c r="R2800" s="183"/>
    </row>
    <row r="2801" spans="1:18" ht="14.25" hidden="1"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1025</v>
      </c>
      <c r="K2801" s="187" t="s">
        <v>116</v>
      </c>
      <c r="L2801" s="195">
        <v>2.8620100000000002</v>
      </c>
      <c r="M2801" s="195" t="s">
        <v>1025</v>
      </c>
      <c r="N2801" s="195" t="s">
        <v>117</v>
      </c>
      <c r="O2801" s="199">
        <v>0.1</v>
      </c>
      <c r="P2801" s="188"/>
      <c r="Q2801" s="174">
        <f>IF(ISNUMBER(VLOOKUP(A2801,NotghiID!A:A,1,FALSE)),1,0)</f>
        <v>1</v>
      </c>
      <c r="R2801" s="183"/>
    </row>
    <row r="2802" spans="1:18" ht="14.25" hidden="1"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1025</v>
      </c>
      <c r="K2802" s="187" t="s">
        <v>116</v>
      </c>
      <c r="L2802" s="195">
        <v>2.5212949999999998</v>
      </c>
      <c r="M2802" s="195" t="s">
        <v>1025</v>
      </c>
      <c r="N2802" s="195" t="s">
        <v>117</v>
      </c>
      <c r="O2802" s="199">
        <v>0.1</v>
      </c>
      <c r="P2802" s="188"/>
      <c r="Q2802" s="174">
        <f>IF(ISNUMBER(VLOOKUP(A2802,NotghiID!A:A,1,FALSE)),1,0)</f>
        <v>1</v>
      </c>
      <c r="R2802" s="183"/>
    </row>
    <row r="2803" spans="1:18" ht="14.25" hidden="1"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1025</v>
      </c>
      <c r="K2803" s="187" t="s">
        <v>116</v>
      </c>
      <c r="L2803" s="195">
        <v>2.4531520000000002</v>
      </c>
      <c r="M2803" s="195" t="s">
        <v>1025</v>
      </c>
      <c r="N2803" s="195" t="s">
        <v>117</v>
      </c>
      <c r="O2803" s="199">
        <v>0.1</v>
      </c>
      <c r="P2803" s="188"/>
      <c r="Q2803" s="174">
        <f>IF(ISNUMBER(VLOOKUP(A2803,NotghiID!A:A,1,FALSE)),1,0)</f>
        <v>1</v>
      </c>
      <c r="R2803" s="183"/>
    </row>
    <row r="2804" spans="1:18" ht="14.25" hidden="1"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1089</v>
      </c>
      <c r="K2804" s="187" t="s">
        <v>116</v>
      </c>
      <c r="L2804" s="145"/>
      <c r="M2804" s="145"/>
      <c r="N2804" s="145"/>
      <c r="O2804" s="199"/>
      <c r="P2804" s="188"/>
      <c r="Q2804" s="174">
        <f>IF(ISNUMBER(VLOOKUP(A2804,NotghiID!A:A,1,FALSE)),1,0)</f>
        <v>1</v>
      </c>
      <c r="R2804" s="183"/>
    </row>
    <row r="2805" spans="1:18" ht="14.25" hidden="1"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1089</v>
      </c>
      <c r="K2805" s="187" t="s">
        <v>116</v>
      </c>
      <c r="L2805" s="195">
        <v>13.47522</v>
      </c>
      <c r="M2805" s="195" t="s">
        <v>1089</v>
      </c>
      <c r="N2805" s="195" t="s">
        <v>117</v>
      </c>
      <c r="O2805" s="199"/>
      <c r="P2805" s="188"/>
      <c r="Q2805" s="174">
        <f>IF(ISNUMBER(VLOOKUP(A2805,NotghiID!A:A,1,FALSE)),1,0)</f>
        <v>1</v>
      </c>
      <c r="R2805" s="183"/>
    </row>
    <row r="2806" spans="1:18" ht="14.25" hidden="1"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1089</v>
      </c>
      <c r="K2806" s="187" t="s">
        <v>116</v>
      </c>
      <c r="L2806" s="195">
        <v>15.95749</v>
      </c>
      <c r="M2806" s="195" t="s">
        <v>1089</v>
      </c>
      <c r="N2806" s="195" t="s">
        <v>117</v>
      </c>
      <c r="O2806" s="199"/>
      <c r="P2806" s="188"/>
      <c r="Q2806" s="174">
        <f>IF(ISNUMBER(VLOOKUP(A2806,NotghiID!A:A,1,FALSE)),1,0)</f>
        <v>1</v>
      </c>
      <c r="R2806" s="183"/>
    </row>
    <row r="2807" spans="1:18" ht="14.25" hidden="1"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1089</v>
      </c>
      <c r="K2807" s="187" t="s">
        <v>116</v>
      </c>
      <c r="L2807" s="195">
        <v>14.893660000000001</v>
      </c>
      <c r="M2807" s="195" t="s">
        <v>1089</v>
      </c>
      <c r="N2807" s="195" t="s">
        <v>117</v>
      </c>
      <c r="O2807" s="199"/>
      <c r="P2807" s="188"/>
      <c r="Q2807" s="174">
        <f>IF(ISNUMBER(VLOOKUP(A2807,NotghiID!A:A,1,FALSE)),1,0)</f>
        <v>1</v>
      </c>
      <c r="R2807" s="183"/>
    </row>
    <row r="2808" spans="1:18" ht="14.25" hidden="1"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1089</v>
      </c>
      <c r="K2808" s="187" t="s">
        <v>116</v>
      </c>
      <c r="L2808" s="195">
        <v>15.07067</v>
      </c>
      <c r="M2808" s="195" t="s">
        <v>1089</v>
      </c>
      <c r="N2808" s="195" t="s">
        <v>117</v>
      </c>
      <c r="O2808" s="199"/>
      <c r="P2808" s="188"/>
      <c r="Q2808" s="174">
        <f>IF(ISNUMBER(VLOOKUP(A2808,NotghiID!A:A,1,FALSE)),1,0)</f>
        <v>1</v>
      </c>
      <c r="R2808" s="183"/>
    </row>
    <row r="2809" spans="1:18" ht="14.25" hidden="1"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1089</v>
      </c>
      <c r="K2809" s="187" t="s">
        <v>116</v>
      </c>
      <c r="L2809" s="195">
        <v>15.42558</v>
      </c>
      <c r="M2809" s="195" t="s">
        <v>1089</v>
      </c>
      <c r="N2809" s="195" t="s">
        <v>117</v>
      </c>
      <c r="O2809" s="199"/>
      <c r="P2809" s="188"/>
      <c r="Q2809" s="174">
        <f>IF(ISNUMBER(VLOOKUP(A2809,NotghiID!A:A,1,FALSE)),1,0)</f>
        <v>1</v>
      </c>
      <c r="R2809" s="183"/>
    </row>
    <row r="2810" spans="1:18" ht="14.25" hidden="1"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1089</v>
      </c>
      <c r="K2810" s="187" t="s">
        <v>116</v>
      </c>
      <c r="L2810" s="195">
        <v>9.2195909999999994</v>
      </c>
      <c r="M2810" s="195" t="s">
        <v>1089</v>
      </c>
      <c r="N2810" s="195" t="s">
        <v>117</v>
      </c>
      <c r="O2810" s="199"/>
      <c r="P2810" s="188"/>
      <c r="Q2810" s="174">
        <f>IF(ISNUMBER(VLOOKUP(A2810,NotghiID!A:A,1,FALSE)),1,0)</f>
        <v>1</v>
      </c>
      <c r="R2810" s="183"/>
    </row>
    <row r="2811" spans="1:18" ht="14.25" hidden="1"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1089</v>
      </c>
      <c r="K2811" s="187" t="s">
        <v>116</v>
      </c>
      <c r="L2811" s="195">
        <v>5.14215</v>
      </c>
      <c r="M2811" s="195" t="s">
        <v>1089</v>
      </c>
      <c r="N2811" s="195" t="s">
        <v>117</v>
      </c>
      <c r="O2811" s="199"/>
      <c r="P2811" s="188"/>
      <c r="Q2811" s="174">
        <f>IF(ISNUMBER(VLOOKUP(A2811,NotghiID!A:A,1,FALSE)),1,0)</f>
        <v>1</v>
      </c>
      <c r="R2811" s="183"/>
    </row>
    <row r="2812" spans="1:18" ht="14.25" hidden="1"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1089</v>
      </c>
      <c r="K2812" s="187" t="s">
        <v>116</v>
      </c>
      <c r="L2812" s="195">
        <v>3.5461100000000001</v>
      </c>
      <c r="M2812" s="195" t="s">
        <v>1089</v>
      </c>
      <c r="N2812" s="195" t="s">
        <v>117</v>
      </c>
      <c r="O2812" s="199"/>
      <c r="P2812" s="188"/>
      <c r="Q2812" s="174">
        <f>IF(ISNUMBER(VLOOKUP(A2812,NotghiID!A:A,1,FALSE)),1,0)</f>
        <v>1</v>
      </c>
      <c r="R2812" s="183"/>
    </row>
    <row r="2813" spans="1:18" ht="14.25" hidden="1"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1089</v>
      </c>
      <c r="K2813" s="187" t="s">
        <v>116</v>
      </c>
      <c r="L2813" s="195">
        <v>2.3049710000000001</v>
      </c>
      <c r="M2813" s="195" t="s">
        <v>1089</v>
      </c>
      <c r="N2813" s="195" t="s">
        <v>117</v>
      </c>
      <c r="O2813" s="199"/>
      <c r="P2813" s="188"/>
      <c r="Q2813" s="174">
        <f>IF(ISNUMBER(VLOOKUP(A2813,NotghiID!A:A,1,FALSE)),1,0)</f>
        <v>1</v>
      </c>
      <c r="R2813" s="183"/>
    </row>
    <row r="2814" spans="1:18" ht="14.25" hidden="1"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1089</v>
      </c>
      <c r="K2814" s="187" t="s">
        <v>116</v>
      </c>
      <c r="L2814" s="195">
        <v>2.4822760000000001</v>
      </c>
      <c r="M2814" s="195" t="s">
        <v>1089</v>
      </c>
      <c r="N2814" s="195" t="s">
        <v>117</v>
      </c>
      <c r="O2814" s="199"/>
      <c r="P2814" s="188"/>
      <c r="Q2814" s="174">
        <f>IF(ISNUMBER(VLOOKUP(A2814,NotghiID!A:A,1,FALSE)),1,0)</f>
        <v>1</v>
      </c>
      <c r="R2814" s="183"/>
    </row>
    <row r="2815" spans="1:18" ht="14.25" hidden="1"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1089</v>
      </c>
      <c r="K2815" s="187" t="s">
        <v>116</v>
      </c>
      <c r="L2815" s="145"/>
      <c r="M2815" s="145"/>
      <c r="N2815" s="145"/>
      <c r="O2815" s="199"/>
      <c r="P2815" s="188"/>
      <c r="Q2815" s="174">
        <f>IF(ISNUMBER(VLOOKUP(A2815,NotghiID!A:A,1,FALSE)),1,0)</f>
        <v>1</v>
      </c>
      <c r="R2815" s="183"/>
    </row>
    <row r="2816" spans="1:18" ht="14.25" hidden="1"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1089</v>
      </c>
      <c r="K2816" s="187" t="s">
        <v>116</v>
      </c>
      <c r="L2816" s="195">
        <v>4.4326369999999997</v>
      </c>
      <c r="M2816" s="195" t="s">
        <v>1089</v>
      </c>
      <c r="N2816" s="195" t="s">
        <v>117</v>
      </c>
      <c r="O2816" s="199"/>
      <c r="P2816" s="188"/>
      <c r="Q2816" s="174">
        <f>IF(ISNUMBER(VLOOKUP(A2816,NotghiID!A:A,1,FALSE)),1,0)</f>
        <v>1</v>
      </c>
      <c r="R2816" s="183"/>
    </row>
    <row r="2817" spans="1:18" ht="14.25" hidden="1"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1089</v>
      </c>
      <c r="K2817" s="187" t="s">
        <v>116</v>
      </c>
      <c r="L2817" s="195">
        <v>2.6595819999999999</v>
      </c>
      <c r="M2817" s="195" t="s">
        <v>1089</v>
      </c>
      <c r="N2817" s="195" t="s">
        <v>117</v>
      </c>
      <c r="O2817" s="199"/>
      <c r="P2817" s="188"/>
      <c r="Q2817" s="174">
        <f>IF(ISNUMBER(VLOOKUP(A2817,NotghiID!A:A,1,FALSE)),1,0)</f>
        <v>1</v>
      </c>
      <c r="R2817" s="183"/>
    </row>
    <row r="2818" spans="1:18" ht="14.25" hidden="1"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1089</v>
      </c>
      <c r="K2818" s="187" t="s">
        <v>116</v>
      </c>
      <c r="L2818" s="145"/>
      <c r="M2818" s="145"/>
      <c r="N2818" s="145"/>
      <c r="O2818" s="199"/>
      <c r="P2818" s="188"/>
      <c r="Q2818" s="174">
        <f>IF(ISNUMBER(VLOOKUP(A2818,NotghiID!A:A,1,FALSE)),1,0)</f>
        <v>1</v>
      </c>
      <c r="R2818" s="183"/>
    </row>
    <row r="2819" spans="1:18" ht="14.25" hidden="1"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1089</v>
      </c>
      <c r="K2819" s="187" t="s">
        <v>116</v>
      </c>
      <c r="L2819" s="145"/>
      <c r="M2819" s="145"/>
      <c r="N2819" s="145"/>
      <c r="O2819" s="199"/>
      <c r="P2819" s="188"/>
      <c r="Q2819" s="174">
        <f>IF(ISNUMBER(VLOOKUP(A2819,NotghiID!A:A,1,FALSE)),1,0)</f>
        <v>1</v>
      </c>
      <c r="R2819" s="183"/>
    </row>
    <row r="2820" spans="1:18" ht="14.25" hidden="1"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1089</v>
      </c>
      <c r="K2820" s="187" t="s">
        <v>116</v>
      </c>
      <c r="L2820" s="145"/>
      <c r="M2820" s="145"/>
      <c r="N2820" s="145"/>
      <c r="O2820" s="199"/>
      <c r="P2820" s="188"/>
      <c r="Q2820" s="174">
        <f>IF(ISNUMBER(VLOOKUP(A2820,NotghiID!A:A,1,FALSE)),1,0)</f>
        <v>1</v>
      </c>
      <c r="R2820" s="183"/>
    </row>
    <row r="2821" spans="1:18" ht="14.25" hidden="1"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1089</v>
      </c>
      <c r="K2821" s="187" t="s">
        <v>116</v>
      </c>
      <c r="L2821" s="145"/>
      <c r="M2821" s="145"/>
      <c r="N2821" s="145"/>
      <c r="O2821" s="199"/>
      <c r="P2821" s="188"/>
      <c r="Q2821" s="174">
        <f>IF(ISNUMBER(VLOOKUP(A2821,NotghiID!A:A,1,FALSE)),1,0)</f>
        <v>1</v>
      </c>
      <c r="R2821" s="183"/>
    </row>
    <row r="2822" spans="1:18" ht="14.25" hidden="1"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1089</v>
      </c>
      <c r="K2822" s="187" t="s">
        <v>116</v>
      </c>
      <c r="L2822" s="145"/>
      <c r="M2822" s="145"/>
      <c r="N2822" s="145"/>
      <c r="O2822" s="199"/>
      <c r="P2822" s="188"/>
      <c r="Q2822" s="174">
        <f>IF(ISNUMBER(VLOOKUP(A2822,NotghiID!A:A,1,FALSE)),1,0)</f>
        <v>1</v>
      </c>
      <c r="R2822" s="183"/>
    </row>
    <row r="2823" spans="1:18" ht="14.25" hidden="1"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1089</v>
      </c>
      <c r="K2823" s="187" t="s">
        <v>116</v>
      </c>
      <c r="L2823" s="145"/>
      <c r="M2823" s="145"/>
      <c r="N2823" s="145"/>
      <c r="O2823" s="199"/>
      <c r="P2823" s="188"/>
      <c r="Q2823" s="174">
        <f>IF(ISNUMBER(VLOOKUP(A2823,NotghiID!A:A,1,FALSE)),1,0)</f>
        <v>1</v>
      </c>
      <c r="R2823" s="183"/>
    </row>
    <row r="2824" spans="1:18" ht="14.25" hidden="1"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1089</v>
      </c>
      <c r="K2824" s="187" t="s">
        <v>116</v>
      </c>
      <c r="L2824" s="145"/>
      <c r="M2824" s="145"/>
      <c r="N2824" s="145"/>
      <c r="O2824" s="199"/>
      <c r="P2824" s="188"/>
      <c r="Q2824" s="174">
        <f>IF(ISNUMBER(VLOOKUP(A2824,NotghiID!A:A,1,FALSE)),1,0)</f>
        <v>1</v>
      </c>
      <c r="R2824" s="183"/>
    </row>
    <row r="2825" spans="1:18" ht="14.25" hidden="1"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1089</v>
      </c>
      <c r="K2825" s="187" t="s">
        <v>116</v>
      </c>
      <c r="L2825" s="145"/>
      <c r="M2825" s="145"/>
      <c r="N2825" s="145"/>
      <c r="O2825" s="199"/>
      <c r="P2825" s="188"/>
      <c r="Q2825" s="174">
        <f>IF(ISNUMBER(VLOOKUP(A2825,NotghiID!A:A,1,FALSE)),1,0)</f>
        <v>1</v>
      </c>
      <c r="R2825" s="183"/>
    </row>
    <row r="2826" spans="1:18" ht="14.25" hidden="1"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1089</v>
      </c>
      <c r="K2826" s="187" t="s">
        <v>116</v>
      </c>
      <c r="L2826" s="145"/>
      <c r="M2826" s="145"/>
      <c r="N2826" s="145"/>
      <c r="O2826" s="199"/>
      <c r="P2826" s="188"/>
      <c r="Q2826" s="174">
        <f>IF(ISNUMBER(VLOOKUP(A2826,NotghiID!A:A,1,FALSE)),1,0)</f>
        <v>1</v>
      </c>
      <c r="R2826" s="183"/>
    </row>
    <row r="2827" spans="1:18" ht="14.25" hidden="1"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1089</v>
      </c>
      <c r="K2827" s="187" t="s">
        <v>116</v>
      </c>
      <c r="L2827" s="195">
        <v>40.142800000000001</v>
      </c>
      <c r="M2827" s="195" t="s">
        <v>1089</v>
      </c>
      <c r="N2827" s="195" t="s">
        <v>117</v>
      </c>
      <c r="O2827" s="199"/>
      <c r="P2827" s="188"/>
      <c r="Q2827" s="174">
        <f>IF(ISNUMBER(VLOOKUP(A2827,NotghiID!A:A,1,FALSE)),1,0)</f>
        <v>1</v>
      </c>
      <c r="R2827" s="183"/>
    </row>
    <row r="2828" spans="1:18" ht="14.25" hidden="1"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1089</v>
      </c>
      <c r="K2828" s="187" t="s">
        <v>116</v>
      </c>
      <c r="L2828" s="195">
        <v>23.445889999999999</v>
      </c>
      <c r="M2828" s="195" t="s">
        <v>1089</v>
      </c>
      <c r="N2828" s="195" t="s">
        <v>117</v>
      </c>
      <c r="O2828" s="199"/>
      <c r="P2828" s="188"/>
      <c r="Q2828" s="174">
        <f>IF(ISNUMBER(VLOOKUP(A2828,NotghiID!A:A,1,FALSE)),1,0)</f>
        <v>1</v>
      </c>
      <c r="R2828" s="183"/>
    </row>
    <row r="2829" spans="1:18" ht="14.25" hidden="1"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1089</v>
      </c>
      <c r="K2829" s="187" t="s">
        <v>116</v>
      </c>
      <c r="L2829" s="195">
        <v>18.827770000000001</v>
      </c>
      <c r="M2829" s="195" t="s">
        <v>1089</v>
      </c>
      <c r="N2829" s="195" t="s">
        <v>117</v>
      </c>
      <c r="O2829" s="199"/>
      <c r="P2829" s="188"/>
      <c r="Q2829" s="174">
        <f>IF(ISNUMBER(VLOOKUP(A2829,NotghiID!A:A,1,FALSE)),1,0)</f>
        <v>1</v>
      </c>
      <c r="R2829" s="183"/>
    </row>
    <row r="2830" spans="1:18" ht="14.25" hidden="1"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1089</v>
      </c>
      <c r="K2830" s="187" t="s">
        <v>116</v>
      </c>
      <c r="L2830" s="195">
        <v>14.56546</v>
      </c>
      <c r="M2830" s="195" t="s">
        <v>1089</v>
      </c>
      <c r="N2830" s="195" t="s">
        <v>117</v>
      </c>
      <c r="O2830" s="199"/>
      <c r="P2830" s="188"/>
      <c r="Q2830" s="174">
        <f>IF(ISNUMBER(VLOOKUP(A2830,NotghiID!A:A,1,FALSE)),1,0)</f>
        <v>1</v>
      </c>
      <c r="R2830" s="183"/>
    </row>
    <row r="2831" spans="1:18" ht="14.25" hidden="1"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1089</v>
      </c>
      <c r="K2831" s="187" t="s">
        <v>116</v>
      </c>
      <c r="L2831" s="195">
        <v>12.43343</v>
      </c>
      <c r="M2831" s="195" t="s">
        <v>1089</v>
      </c>
      <c r="N2831" s="195" t="s">
        <v>117</v>
      </c>
      <c r="O2831" s="199"/>
      <c r="P2831" s="188"/>
      <c r="Q2831" s="174">
        <f>IF(ISNUMBER(VLOOKUP(A2831,NotghiID!A:A,1,FALSE)),1,0)</f>
        <v>1</v>
      </c>
      <c r="R2831" s="183"/>
    </row>
    <row r="2832" spans="1:18" ht="14.25" hidden="1"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1089</v>
      </c>
      <c r="K2832" s="187" t="s">
        <v>116</v>
      </c>
      <c r="L2832" s="195">
        <v>7.8152939999999997</v>
      </c>
      <c r="M2832" s="195" t="s">
        <v>1089</v>
      </c>
      <c r="N2832" s="195" t="s">
        <v>117</v>
      </c>
      <c r="O2832" s="199"/>
      <c r="P2832" s="188"/>
      <c r="Q2832" s="174">
        <f>IF(ISNUMBER(VLOOKUP(A2832,NotghiID!A:A,1,FALSE)),1,0)</f>
        <v>1</v>
      </c>
      <c r="R2832" s="183"/>
    </row>
    <row r="2833" spans="1:18" ht="14.25" hidden="1"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1089</v>
      </c>
      <c r="K2833" s="187" t="s">
        <v>116</v>
      </c>
      <c r="L2833" s="195">
        <v>4.9733689999999999</v>
      </c>
      <c r="M2833" s="195" t="s">
        <v>1089</v>
      </c>
      <c r="N2833" s="195" t="s">
        <v>117</v>
      </c>
      <c r="O2833" s="199"/>
      <c r="P2833" s="188"/>
      <c r="Q2833" s="174">
        <f>IF(ISNUMBER(VLOOKUP(A2833,NotghiID!A:A,1,FALSE)),1,0)</f>
        <v>1</v>
      </c>
      <c r="R2833" s="183"/>
    </row>
    <row r="2834" spans="1:18" ht="14.25" hidden="1"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1089</v>
      </c>
      <c r="K2834" s="187" t="s">
        <v>116</v>
      </c>
      <c r="L2834" s="195">
        <v>4.263477</v>
      </c>
      <c r="M2834" s="195" t="s">
        <v>1089</v>
      </c>
      <c r="N2834" s="195" t="s">
        <v>117</v>
      </c>
      <c r="O2834" s="199"/>
      <c r="P2834" s="188"/>
      <c r="Q2834" s="174">
        <f>IF(ISNUMBER(VLOOKUP(A2834,NotghiID!A:A,1,FALSE)),1,0)</f>
        <v>1</v>
      </c>
      <c r="R2834" s="183"/>
    </row>
    <row r="2835" spans="1:18" ht="14.25" hidden="1"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1089</v>
      </c>
      <c r="K2835" s="187" t="s">
        <v>116</v>
      </c>
      <c r="L2835" s="145"/>
      <c r="M2835" s="145"/>
      <c r="N2835" s="145"/>
      <c r="O2835" s="199"/>
      <c r="P2835" s="188"/>
      <c r="Q2835" s="174">
        <f>IF(ISNUMBER(VLOOKUP(A2835,NotghiID!A:A,1,FALSE)),1,0)</f>
        <v>1</v>
      </c>
      <c r="R2835" s="183"/>
    </row>
    <row r="2836" spans="1:18" ht="14.25" hidden="1"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1089</v>
      </c>
      <c r="K2836" s="187" t="s">
        <v>116</v>
      </c>
      <c r="L2836" s="145"/>
      <c r="M2836" s="145"/>
      <c r="N2836" s="145"/>
      <c r="O2836" s="199"/>
      <c r="P2836" s="188"/>
      <c r="Q2836" s="174">
        <f>IF(ISNUMBER(VLOOKUP(A2836,NotghiID!A:A,1,FALSE)),1,0)</f>
        <v>1</v>
      </c>
      <c r="R2836" s="183"/>
    </row>
    <row r="2837" spans="1:18" ht="14.25" hidden="1"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1089</v>
      </c>
      <c r="K2837" s="187" t="s">
        <v>116</v>
      </c>
      <c r="L2837" s="145"/>
      <c r="M2837" s="145"/>
      <c r="N2837" s="145"/>
      <c r="O2837" s="199"/>
      <c r="P2837" s="188"/>
      <c r="Q2837" s="174">
        <f>IF(ISNUMBER(VLOOKUP(A2837,NotghiID!A:A,1,FALSE)),1,0)</f>
        <v>1</v>
      </c>
      <c r="R2837" s="183"/>
    </row>
    <row r="2838" spans="1:18" ht="14.25" hidden="1"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1089</v>
      </c>
      <c r="K2838" s="187" t="s">
        <v>116</v>
      </c>
      <c r="L2838" s="195">
        <v>43.339410000000001</v>
      </c>
      <c r="M2838" s="195" t="s">
        <v>1089</v>
      </c>
      <c r="N2838" s="195" t="s">
        <v>117</v>
      </c>
      <c r="O2838" s="199"/>
      <c r="P2838" s="188"/>
      <c r="Q2838" s="174">
        <f>IF(ISNUMBER(VLOOKUP(A2838,NotghiID!A:A,1,FALSE)),1,0)</f>
        <v>1</v>
      </c>
      <c r="R2838" s="183"/>
    </row>
    <row r="2839" spans="1:18" ht="14.25" hidden="1"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1089</v>
      </c>
      <c r="K2839" s="187" t="s">
        <v>116</v>
      </c>
      <c r="L2839" s="195">
        <v>41.20796</v>
      </c>
      <c r="M2839" s="195" t="s">
        <v>1089</v>
      </c>
      <c r="N2839" s="195" t="s">
        <v>117</v>
      </c>
      <c r="O2839" s="199"/>
      <c r="P2839" s="188"/>
      <c r="Q2839" s="174">
        <f>IF(ISNUMBER(VLOOKUP(A2839,NotghiID!A:A,1,FALSE)),1,0)</f>
        <v>1</v>
      </c>
      <c r="R2839" s="183"/>
    </row>
    <row r="2840" spans="1:18" ht="14.25" hidden="1"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1089</v>
      </c>
      <c r="K2840" s="187" t="s">
        <v>116</v>
      </c>
      <c r="L2840" s="195">
        <v>49.733730000000001</v>
      </c>
      <c r="M2840" s="195" t="s">
        <v>1089</v>
      </c>
      <c r="N2840" s="195" t="s">
        <v>117</v>
      </c>
      <c r="O2840" s="199"/>
      <c r="P2840" s="188"/>
      <c r="Q2840" s="174">
        <f>IF(ISNUMBER(VLOOKUP(A2840,NotghiID!A:A,1,FALSE)),1,0)</f>
        <v>1</v>
      </c>
      <c r="R2840" s="183"/>
    </row>
    <row r="2841" spans="1:18" ht="14.25" hidden="1"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1089</v>
      </c>
      <c r="K2841" s="187" t="s">
        <v>116</v>
      </c>
      <c r="L2841" s="195">
        <v>41.562609999999999</v>
      </c>
      <c r="M2841" s="195" t="s">
        <v>1089</v>
      </c>
      <c r="N2841" s="195" t="s">
        <v>117</v>
      </c>
      <c r="O2841" s="199"/>
      <c r="P2841" s="188"/>
      <c r="Q2841" s="174">
        <f>IF(ISNUMBER(VLOOKUP(A2841,NotghiID!A:A,1,FALSE)),1,0)</f>
        <v>1</v>
      </c>
      <c r="R2841" s="183"/>
    </row>
    <row r="2842" spans="1:18" ht="14.25" hidden="1"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1089</v>
      </c>
      <c r="K2842" s="187" t="s">
        <v>116</v>
      </c>
      <c r="L2842" s="195">
        <v>30.905930000000001</v>
      </c>
      <c r="M2842" s="195" t="s">
        <v>1089</v>
      </c>
      <c r="N2842" s="195" t="s">
        <v>117</v>
      </c>
      <c r="O2842" s="199"/>
      <c r="P2842" s="188"/>
      <c r="Q2842" s="174">
        <f>IF(ISNUMBER(VLOOKUP(A2842,NotghiID!A:A,1,FALSE)),1,0)</f>
        <v>1</v>
      </c>
      <c r="R2842" s="183"/>
    </row>
    <row r="2843" spans="1:18" ht="14.25" hidden="1"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1089</v>
      </c>
      <c r="K2843" s="187" t="s">
        <v>116</v>
      </c>
      <c r="L2843" s="195">
        <v>23.445889999999999</v>
      </c>
      <c r="M2843" s="195" t="s">
        <v>1089</v>
      </c>
      <c r="N2843" s="195" t="s">
        <v>117</v>
      </c>
      <c r="O2843" s="199"/>
      <c r="P2843" s="188"/>
      <c r="Q2843" s="174">
        <f>IF(ISNUMBER(VLOOKUP(A2843,NotghiID!A:A,1,FALSE)),1,0)</f>
        <v>1</v>
      </c>
      <c r="R2843" s="183"/>
    </row>
    <row r="2844" spans="1:18" ht="14.25" hidden="1"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1089</v>
      </c>
      <c r="K2844" s="187" t="s">
        <v>116</v>
      </c>
      <c r="L2844" s="195">
        <v>15.98584</v>
      </c>
      <c r="M2844" s="195" t="s">
        <v>1089</v>
      </c>
      <c r="N2844" s="195" t="s">
        <v>117</v>
      </c>
      <c r="O2844" s="199"/>
      <c r="P2844" s="188"/>
      <c r="Q2844" s="174">
        <f>IF(ISNUMBER(VLOOKUP(A2844,NotghiID!A:A,1,FALSE)),1,0)</f>
        <v>1</v>
      </c>
      <c r="R2844" s="183"/>
    </row>
    <row r="2845" spans="1:18" ht="14.25" hidden="1"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1089</v>
      </c>
      <c r="K2845" s="187" t="s">
        <v>116</v>
      </c>
      <c r="L2845" s="195">
        <v>10.301399999999999</v>
      </c>
      <c r="M2845" s="195" t="s">
        <v>1089</v>
      </c>
      <c r="N2845" s="195" t="s">
        <v>117</v>
      </c>
      <c r="O2845" s="199"/>
      <c r="P2845" s="188"/>
      <c r="Q2845" s="174">
        <f>IF(ISNUMBER(VLOOKUP(A2845,NotghiID!A:A,1,FALSE)),1,0)</f>
        <v>1</v>
      </c>
      <c r="R2845" s="183"/>
    </row>
    <row r="2846" spans="1:18" ht="14.25" hidden="1"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1089</v>
      </c>
      <c r="K2846" s="187" t="s">
        <v>116</v>
      </c>
      <c r="L2846" s="195">
        <v>10.30139</v>
      </c>
      <c r="M2846" s="195" t="s">
        <v>1089</v>
      </c>
      <c r="N2846" s="195" t="s">
        <v>117</v>
      </c>
      <c r="O2846" s="199"/>
      <c r="P2846" s="188"/>
      <c r="Q2846" s="174">
        <f>IF(ISNUMBER(VLOOKUP(A2846,NotghiID!A:A,1,FALSE)),1,0)</f>
        <v>1</v>
      </c>
      <c r="R2846" s="183"/>
    </row>
    <row r="2847" spans="1:18" ht="14.25" hidden="1"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1089</v>
      </c>
      <c r="K2847" s="187" t="s">
        <v>116</v>
      </c>
      <c r="L2847" s="195">
        <v>8.5257799999999992</v>
      </c>
      <c r="M2847" s="195" t="s">
        <v>1089</v>
      </c>
      <c r="N2847" s="195" t="s">
        <v>117</v>
      </c>
      <c r="O2847" s="199"/>
      <c r="P2847" s="188"/>
      <c r="Q2847" s="174">
        <f>IF(ISNUMBER(VLOOKUP(A2847,NotghiID!A:A,1,FALSE)),1,0)</f>
        <v>1</v>
      </c>
      <c r="R2847" s="183"/>
    </row>
    <row r="2848" spans="1:18" ht="14.25" hidden="1"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1089</v>
      </c>
      <c r="K2848" s="187" t="s">
        <v>116</v>
      </c>
      <c r="L2848" s="145"/>
      <c r="M2848" s="145"/>
      <c r="N2848" s="145"/>
      <c r="O2848" s="199"/>
      <c r="P2848" s="188"/>
      <c r="Q2848" s="174">
        <f>IF(ISNUMBER(VLOOKUP(A2848,NotghiID!A:A,1,FALSE)),1,0)</f>
        <v>1</v>
      </c>
      <c r="R2848" s="183"/>
    </row>
    <row r="2849" spans="1:18" ht="14.25" hidden="1"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1089</v>
      </c>
      <c r="K2849" s="187" t="s">
        <v>116</v>
      </c>
      <c r="L2849" s="195">
        <v>20.32085</v>
      </c>
      <c r="M2849" s="195" t="s">
        <v>1089</v>
      </c>
      <c r="N2849" s="195" t="s">
        <v>117</v>
      </c>
      <c r="O2849" s="199"/>
      <c r="P2849" s="188"/>
      <c r="Q2849" s="174">
        <f>IF(ISNUMBER(VLOOKUP(A2849,NotghiID!A:A,1,FALSE)),1,0)</f>
        <v>1</v>
      </c>
      <c r="R2849" s="183"/>
    </row>
    <row r="2850" spans="1:18" ht="14.25" hidden="1"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1089</v>
      </c>
      <c r="K2850" s="187" t="s">
        <v>116</v>
      </c>
      <c r="L2850" s="195">
        <v>17.825320000000001</v>
      </c>
      <c r="M2850" s="195" t="s">
        <v>1089</v>
      </c>
      <c r="N2850" s="195" t="s">
        <v>117</v>
      </c>
      <c r="O2850" s="199"/>
      <c r="P2850" s="188"/>
      <c r="Q2850" s="174">
        <f>IF(ISNUMBER(VLOOKUP(A2850,NotghiID!A:A,1,FALSE)),1,0)</f>
        <v>1</v>
      </c>
      <c r="R2850" s="183"/>
    </row>
    <row r="2851" spans="1:18" ht="14.25" hidden="1"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1089</v>
      </c>
      <c r="K2851" s="187" t="s">
        <v>116</v>
      </c>
      <c r="L2851" s="195">
        <v>14.26024</v>
      </c>
      <c r="M2851" s="195" t="s">
        <v>1089</v>
      </c>
      <c r="N2851" s="195" t="s">
        <v>117</v>
      </c>
      <c r="O2851" s="199"/>
      <c r="P2851" s="188"/>
      <c r="Q2851" s="174">
        <f>IF(ISNUMBER(VLOOKUP(A2851,NotghiID!A:A,1,FALSE)),1,0)</f>
        <v>1</v>
      </c>
      <c r="R2851" s="183"/>
    </row>
    <row r="2852" spans="1:18" ht="14.25" hidden="1"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1089</v>
      </c>
      <c r="K2852" s="187" t="s">
        <v>116</v>
      </c>
      <c r="L2852" s="195">
        <v>12.121219999999999</v>
      </c>
      <c r="M2852" s="195" t="s">
        <v>1089</v>
      </c>
      <c r="N2852" s="195" t="s">
        <v>117</v>
      </c>
      <c r="O2852" s="199"/>
      <c r="P2852" s="188"/>
      <c r="Q2852" s="174">
        <f>IF(ISNUMBER(VLOOKUP(A2852,NotghiID!A:A,1,FALSE)),1,0)</f>
        <v>1</v>
      </c>
      <c r="R2852" s="183"/>
    </row>
    <row r="2853" spans="1:18" ht="14.25" hidden="1"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1089</v>
      </c>
      <c r="K2853" s="187" t="s">
        <v>116</v>
      </c>
      <c r="L2853" s="195">
        <v>12.12121</v>
      </c>
      <c r="M2853" s="195" t="s">
        <v>1089</v>
      </c>
      <c r="N2853" s="195" t="s">
        <v>117</v>
      </c>
      <c r="O2853" s="199"/>
      <c r="P2853" s="188"/>
      <c r="Q2853" s="174">
        <f>IF(ISNUMBER(VLOOKUP(A2853,NotghiID!A:A,1,FALSE)),1,0)</f>
        <v>1</v>
      </c>
      <c r="R2853" s="183"/>
    </row>
    <row r="2854" spans="1:18" ht="14.25" hidden="1"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1089</v>
      </c>
      <c r="K2854" s="187" t="s">
        <v>116</v>
      </c>
      <c r="L2854" s="195">
        <v>9.9821790000000004</v>
      </c>
      <c r="M2854" s="195" t="s">
        <v>1089</v>
      </c>
      <c r="N2854" s="195" t="s">
        <v>117</v>
      </c>
      <c r="O2854" s="199"/>
      <c r="P2854" s="188"/>
      <c r="Q2854" s="174">
        <f>IF(ISNUMBER(VLOOKUP(A2854,NotghiID!A:A,1,FALSE)),1,0)</f>
        <v>1</v>
      </c>
      <c r="R2854" s="183"/>
    </row>
    <row r="2855" spans="1:18" ht="14.25" hidden="1"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1089</v>
      </c>
      <c r="K2855" s="187" t="s">
        <v>116</v>
      </c>
      <c r="L2855" s="195">
        <v>5.7040980000000001</v>
      </c>
      <c r="M2855" s="195" t="s">
        <v>1089</v>
      </c>
      <c r="N2855" s="195" t="s">
        <v>117</v>
      </c>
      <c r="O2855" s="199"/>
      <c r="P2855" s="188"/>
      <c r="Q2855" s="174">
        <f>IF(ISNUMBER(VLOOKUP(A2855,NotghiID!A:A,1,FALSE)),1,0)</f>
        <v>1</v>
      </c>
      <c r="R2855" s="183"/>
    </row>
    <row r="2856" spans="1:18" ht="14.25" hidden="1"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1089</v>
      </c>
      <c r="K2856" s="187" t="s">
        <v>116</v>
      </c>
      <c r="L2856" s="195">
        <v>4.6345809999999998</v>
      </c>
      <c r="M2856" s="195" t="s">
        <v>1089</v>
      </c>
      <c r="N2856" s="195" t="s">
        <v>117</v>
      </c>
      <c r="O2856" s="199"/>
      <c r="P2856" s="188"/>
      <c r="Q2856" s="174">
        <f>IF(ISNUMBER(VLOOKUP(A2856,NotghiID!A:A,1,FALSE)),1,0)</f>
        <v>1</v>
      </c>
      <c r="R2856" s="183"/>
    </row>
    <row r="2857" spans="1:18" ht="14.25" hidden="1"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1089</v>
      </c>
      <c r="K2857" s="187" t="s">
        <v>116</v>
      </c>
      <c r="L2857" s="195">
        <v>2.317291</v>
      </c>
      <c r="M2857" s="195" t="s">
        <v>1089</v>
      </c>
      <c r="N2857" s="195" t="s">
        <v>117</v>
      </c>
      <c r="O2857" s="199"/>
      <c r="P2857" s="188"/>
      <c r="Q2857" s="174">
        <f>IF(ISNUMBER(VLOOKUP(A2857,NotghiID!A:A,1,FALSE)),1,0)</f>
        <v>1</v>
      </c>
      <c r="R2857" s="183"/>
    </row>
    <row r="2858" spans="1:18" ht="14.25" hidden="1"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1089</v>
      </c>
      <c r="K2858" s="187" t="s">
        <v>116</v>
      </c>
      <c r="L2858" s="195">
        <v>2.6737959999999998</v>
      </c>
      <c r="M2858" s="195" t="s">
        <v>1089</v>
      </c>
      <c r="N2858" s="195" t="s">
        <v>117</v>
      </c>
      <c r="O2858" s="199"/>
      <c r="P2858" s="188"/>
      <c r="Q2858" s="174">
        <f>IF(ISNUMBER(VLOOKUP(A2858,NotghiID!A:A,1,FALSE)),1,0)</f>
        <v>1</v>
      </c>
      <c r="R2858" s="183"/>
    </row>
    <row r="2859" spans="1:18" ht="14.25" hidden="1"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1089</v>
      </c>
      <c r="K2859" s="187" t="s">
        <v>116</v>
      </c>
      <c r="L2859" s="145"/>
      <c r="M2859" s="145"/>
      <c r="N2859" s="145"/>
      <c r="O2859" s="199"/>
      <c r="P2859" s="188"/>
      <c r="Q2859" s="174">
        <f>IF(ISNUMBER(VLOOKUP(A2859,NotghiID!A:A,1,FALSE)),1,0)</f>
        <v>1</v>
      </c>
      <c r="R2859" s="183"/>
    </row>
    <row r="2860" spans="1:18" ht="14.25" hidden="1"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1089</v>
      </c>
      <c r="K2860" s="187" t="s">
        <v>116</v>
      </c>
      <c r="L2860" s="195">
        <v>17.761990000000001</v>
      </c>
      <c r="M2860" s="195" t="s">
        <v>1089</v>
      </c>
      <c r="N2860" s="195" t="s">
        <v>117</v>
      </c>
      <c r="O2860" s="199"/>
      <c r="P2860" s="188"/>
      <c r="Q2860" s="174">
        <f>IF(ISNUMBER(VLOOKUP(A2860,NotghiID!A:A,1,FALSE)),1,0)</f>
        <v>1</v>
      </c>
      <c r="R2860" s="183"/>
    </row>
    <row r="2861" spans="1:18" ht="14.25" hidden="1"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1089</v>
      </c>
      <c r="K2861" s="187" t="s">
        <v>116</v>
      </c>
      <c r="L2861" s="195">
        <v>12.96625</v>
      </c>
      <c r="M2861" s="195" t="s">
        <v>1089</v>
      </c>
      <c r="N2861" s="195" t="s">
        <v>117</v>
      </c>
      <c r="O2861" s="199"/>
      <c r="P2861" s="188"/>
      <c r="Q2861" s="174">
        <f>IF(ISNUMBER(VLOOKUP(A2861,NotghiID!A:A,1,FALSE)),1,0)</f>
        <v>1</v>
      </c>
      <c r="R2861" s="183"/>
    </row>
    <row r="2862" spans="1:18" ht="14.25" hidden="1"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1089</v>
      </c>
      <c r="K2862" s="187" t="s">
        <v>116</v>
      </c>
      <c r="L2862" s="195">
        <v>11.54529</v>
      </c>
      <c r="M2862" s="195" t="s">
        <v>1089</v>
      </c>
      <c r="N2862" s="195" t="s">
        <v>117</v>
      </c>
      <c r="O2862" s="199"/>
      <c r="P2862" s="188"/>
      <c r="Q2862" s="174">
        <f>IF(ISNUMBER(VLOOKUP(A2862,NotghiID!A:A,1,FALSE)),1,0)</f>
        <v>1</v>
      </c>
      <c r="R2862" s="183"/>
    </row>
    <row r="2863" spans="1:18" ht="14.25" hidden="1"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1089</v>
      </c>
      <c r="K2863" s="187" t="s">
        <v>116</v>
      </c>
      <c r="L2863" s="195">
        <v>11.545299999999999</v>
      </c>
      <c r="M2863" s="195" t="s">
        <v>1089</v>
      </c>
      <c r="N2863" s="195" t="s">
        <v>117</v>
      </c>
      <c r="O2863" s="199"/>
      <c r="P2863" s="188"/>
      <c r="Q2863" s="174">
        <f>IF(ISNUMBER(VLOOKUP(A2863,NotghiID!A:A,1,FALSE)),1,0)</f>
        <v>1</v>
      </c>
      <c r="R2863" s="183"/>
    </row>
    <row r="2864" spans="1:18" ht="14.25" hidden="1"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1089</v>
      </c>
      <c r="K2864" s="187" t="s">
        <v>116</v>
      </c>
      <c r="L2864" s="195">
        <v>7.4600390000000001</v>
      </c>
      <c r="M2864" s="195" t="s">
        <v>1089</v>
      </c>
      <c r="N2864" s="195" t="s">
        <v>117</v>
      </c>
      <c r="O2864" s="199"/>
      <c r="P2864" s="188"/>
      <c r="Q2864" s="174">
        <f>IF(ISNUMBER(VLOOKUP(A2864,NotghiID!A:A,1,FALSE)),1,0)</f>
        <v>1</v>
      </c>
      <c r="R2864" s="183"/>
    </row>
    <row r="2865" spans="1:18" ht="14.25" hidden="1"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1089</v>
      </c>
      <c r="K2865" s="187" t="s">
        <v>116</v>
      </c>
      <c r="L2865" s="195">
        <v>7.9928929999999996</v>
      </c>
      <c r="M2865" s="195" t="s">
        <v>1089</v>
      </c>
      <c r="N2865" s="195" t="s">
        <v>117</v>
      </c>
      <c r="O2865" s="199"/>
      <c r="P2865" s="188"/>
      <c r="Q2865" s="174">
        <f>IF(ISNUMBER(VLOOKUP(A2865,NotghiID!A:A,1,FALSE)),1,0)</f>
        <v>1</v>
      </c>
      <c r="R2865" s="183"/>
    </row>
    <row r="2866" spans="1:18" ht="14.25" hidden="1"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1089</v>
      </c>
      <c r="K2866" s="187" t="s">
        <v>116</v>
      </c>
      <c r="L2866" s="195">
        <v>4.7957390000000002</v>
      </c>
      <c r="M2866" s="195" t="s">
        <v>1089</v>
      </c>
      <c r="N2866" s="195" t="s">
        <v>117</v>
      </c>
      <c r="O2866" s="199"/>
      <c r="P2866" s="188"/>
      <c r="Q2866" s="174">
        <f>IF(ISNUMBER(VLOOKUP(A2866,NotghiID!A:A,1,FALSE)),1,0)</f>
        <v>1</v>
      </c>
      <c r="R2866" s="183"/>
    </row>
    <row r="2867" spans="1:18" ht="14.25" hidden="1"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1089</v>
      </c>
      <c r="K2867" s="187" t="s">
        <v>116</v>
      </c>
      <c r="L2867" s="195">
        <v>4.4404969999999997</v>
      </c>
      <c r="M2867" s="195" t="s">
        <v>1089</v>
      </c>
      <c r="N2867" s="195" t="s">
        <v>117</v>
      </c>
      <c r="O2867" s="199"/>
      <c r="P2867" s="188"/>
      <c r="Q2867" s="174">
        <f>IF(ISNUMBER(VLOOKUP(A2867,NotghiID!A:A,1,FALSE)),1,0)</f>
        <v>1</v>
      </c>
      <c r="R2867" s="183"/>
    </row>
    <row r="2868" spans="1:18" ht="14.25" hidden="1"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1089</v>
      </c>
      <c r="K2868" s="187" t="s">
        <v>116</v>
      </c>
      <c r="L2868" s="195">
        <v>2.309059</v>
      </c>
      <c r="M2868" s="195" t="s">
        <v>1089</v>
      </c>
      <c r="N2868" s="195" t="s">
        <v>117</v>
      </c>
      <c r="O2868" s="199"/>
      <c r="P2868" s="188"/>
      <c r="Q2868" s="174">
        <f>IF(ISNUMBER(VLOOKUP(A2868,NotghiID!A:A,1,FALSE)),1,0)</f>
        <v>1</v>
      </c>
      <c r="R2868" s="183"/>
    </row>
    <row r="2869" spans="1:18" ht="14.25" hidden="1"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1089</v>
      </c>
      <c r="K2869" s="187" t="s">
        <v>116</v>
      </c>
      <c r="L2869" s="195">
        <v>2.8419180000000002</v>
      </c>
      <c r="M2869" s="195" t="s">
        <v>1089</v>
      </c>
      <c r="N2869" s="195" t="s">
        <v>117</v>
      </c>
      <c r="O2869" s="199"/>
      <c r="P2869" s="188"/>
      <c r="Q2869" s="174">
        <f>IF(ISNUMBER(VLOOKUP(A2869,NotghiID!A:A,1,FALSE)),1,0)</f>
        <v>1</v>
      </c>
      <c r="R2869" s="183"/>
    </row>
    <row r="2870" spans="1:18" ht="14.25" hidden="1"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1126</v>
      </c>
      <c r="J2870" s="187" t="s">
        <v>1025</v>
      </c>
      <c r="K2870" s="187" t="s">
        <v>116</v>
      </c>
      <c r="L2870" s="195"/>
      <c r="M2870" s="195"/>
      <c r="N2870" s="195"/>
      <c r="O2870" s="199">
        <v>0.1</v>
      </c>
      <c r="P2870" s="188"/>
      <c r="Q2870" s="174">
        <f>IF(ISNUMBER(VLOOKUP(A2870,NotghiID!A:A,1,FALSE)),1,0)</f>
        <v>1</v>
      </c>
      <c r="R2870" s="183"/>
    </row>
    <row r="2871" spans="1:18" ht="14.25" hidden="1"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1025</v>
      </c>
      <c r="K2871" s="187" t="s">
        <v>116</v>
      </c>
      <c r="L2871" s="195">
        <v>0.1054546</v>
      </c>
      <c r="M2871" s="195" t="s">
        <v>1025</v>
      </c>
      <c r="N2871" s="195" t="s">
        <v>117</v>
      </c>
      <c r="O2871" s="199">
        <v>0.1</v>
      </c>
      <c r="P2871" s="188"/>
      <c r="Q2871" s="174">
        <f>IF(ISNUMBER(VLOOKUP(A2871,NotghiID!A:A,1,FALSE)),1,0)</f>
        <v>1</v>
      </c>
      <c r="R2871" s="183"/>
    </row>
    <row r="2872" spans="1:18" ht="14.25" hidden="1"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1025</v>
      </c>
      <c r="K2872" s="187" t="s">
        <v>116</v>
      </c>
      <c r="L2872" s="195">
        <v>0.37818180000000001</v>
      </c>
      <c r="M2872" s="195" t="s">
        <v>1025</v>
      </c>
      <c r="N2872" s="195" t="s">
        <v>117</v>
      </c>
      <c r="O2872" s="199">
        <v>0.1</v>
      </c>
      <c r="P2872" s="188"/>
      <c r="Q2872" s="174">
        <f>IF(ISNUMBER(VLOOKUP(A2872,NotghiID!A:A,1,FALSE)),1,0)</f>
        <v>1</v>
      </c>
      <c r="R2872" s="183"/>
    </row>
    <row r="2873" spans="1:18" ht="14.25" hidden="1"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1025</v>
      </c>
      <c r="K2873" s="187" t="s">
        <v>116</v>
      </c>
      <c r="L2873" s="195">
        <v>0.31636379999999997</v>
      </c>
      <c r="M2873" s="195" t="s">
        <v>1025</v>
      </c>
      <c r="N2873" s="195" t="s">
        <v>117</v>
      </c>
      <c r="O2873" s="199">
        <v>0.1</v>
      </c>
      <c r="P2873" s="188"/>
      <c r="Q2873" s="174">
        <f>IF(ISNUMBER(VLOOKUP(A2873,NotghiID!A:A,1,FALSE)),1,0)</f>
        <v>1</v>
      </c>
      <c r="R2873" s="183"/>
    </row>
    <row r="2874" spans="1:18" ht="14.25" hidden="1"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1025</v>
      </c>
      <c r="K2874" s="187" t="s">
        <v>116</v>
      </c>
      <c r="L2874" s="195">
        <v>0.30545460000000002</v>
      </c>
      <c r="M2874" s="195" t="s">
        <v>1025</v>
      </c>
      <c r="N2874" s="195" t="s">
        <v>117</v>
      </c>
      <c r="O2874" s="199">
        <v>0.1</v>
      </c>
      <c r="P2874" s="188"/>
      <c r="Q2874" s="174">
        <f>IF(ISNUMBER(VLOOKUP(A2874,NotghiID!A:A,1,FALSE)),1,0)</f>
        <v>1</v>
      </c>
      <c r="R2874" s="183"/>
    </row>
    <row r="2875" spans="1:18" ht="14.25" hidden="1"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1025</v>
      </c>
      <c r="K2875" s="187" t="s">
        <v>116</v>
      </c>
      <c r="L2875" s="195">
        <v>0.30545460000000002</v>
      </c>
      <c r="M2875" s="195" t="s">
        <v>1025</v>
      </c>
      <c r="N2875" s="195" t="s">
        <v>117</v>
      </c>
      <c r="O2875" s="199">
        <v>0.1</v>
      </c>
      <c r="P2875" s="188"/>
      <c r="Q2875" s="174">
        <f>IF(ISNUMBER(VLOOKUP(A2875,NotghiID!A:A,1,FALSE)),1,0)</f>
        <v>1</v>
      </c>
      <c r="R2875" s="183"/>
    </row>
    <row r="2876" spans="1:18" ht="14.25" hidden="1"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1025</v>
      </c>
      <c r="K2876" s="187" t="s">
        <v>116</v>
      </c>
      <c r="L2876" s="195">
        <v>0.26545449999999998</v>
      </c>
      <c r="M2876" s="195" t="s">
        <v>1025</v>
      </c>
      <c r="N2876" s="195" t="s">
        <v>117</v>
      </c>
      <c r="O2876" s="199">
        <v>0.1</v>
      </c>
      <c r="P2876" s="188" t="s">
        <v>1143</v>
      </c>
      <c r="Q2876" s="174">
        <f>IF(ISNUMBER(VLOOKUP(A2876,NotghiID!A:A,1,FALSE)),1,0)</f>
        <v>1</v>
      </c>
      <c r="R2876" s="183"/>
    </row>
    <row r="2877" spans="1:18" ht="14.25" hidden="1"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1025</v>
      </c>
      <c r="K2877" s="187" t="s">
        <v>116</v>
      </c>
      <c r="L2877" s="195">
        <v>0.27636359999999999</v>
      </c>
      <c r="M2877" s="195" t="s">
        <v>1025</v>
      </c>
      <c r="N2877" s="195" t="s">
        <v>117</v>
      </c>
      <c r="O2877" s="199">
        <v>0.1</v>
      </c>
      <c r="P2877" s="188"/>
      <c r="Q2877" s="174">
        <f>IF(ISNUMBER(VLOOKUP(A2877,NotghiID!A:A,1,FALSE)),1,0)</f>
        <v>1</v>
      </c>
      <c r="R2877" s="183"/>
    </row>
    <row r="2878" spans="1:18" ht="14.25" hidden="1"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1025</v>
      </c>
      <c r="K2878" s="187" t="s">
        <v>116</v>
      </c>
      <c r="L2878" s="195">
        <v>0.1781818</v>
      </c>
      <c r="M2878" s="195" t="s">
        <v>1025</v>
      </c>
      <c r="N2878" s="195" t="s">
        <v>117</v>
      </c>
      <c r="O2878" s="199">
        <v>0.1</v>
      </c>
      <c r="P2878" s="188"/>
      <c r="Q2878" s="174">
        <f>IF(ISNUMBER(VLOOKUP(A2878,NotghiID!A:A,1,FALSE)),1,0)</f>
        <v>1</v>
      </c>
      <c r="R2878" s="183"/>
    </row>
    <row r="2879" spans="1:18" ht="14.25" hidden="1"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1025</v>
      </c>
      <c r="K2879" s="187" t="s">
        <v>116</v>
      </c>
      <c r="L2879" s="195">
        <v>0.1127273</v>
      </c>
      <c r="M2879" s="195" t="s">
        <v>1025</v>
      </c>
      <c r="N2879" s="195" t="s">
        <v>117</v>
      </c>
      <c r="O2879" s="199">
        <v>0.1</v>
      </c>
      <c r="P2879" s="188"/>
      <c r="Q2879" s="174">
        <f>IF(ISNUMBER(VLOOKUP(A2879,NotghiID!A:A,1,FALSE)),1,0)</f>
        <v>1</v>
      </c>
      <c r="R2879" s="183"/>
    </row>
    <row r="2880" spans="1:18" ht="14.25" hidden="1"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1126</v>
      </c>
      <c r="J2880" s="187" t="s">
        <v>1025</v>
      </c>
      <c r="K2880" s="187" t="s">
        <v>116</v>
      </c>
      <c r="L2880" s="195"/>
      <c r="M2880" s="195"/>
      <c r="N2880" s="195"/>
      <c r="O2880" s="199">
        <v>0.1</v>
      </c>
      <c r="P2880" s="188"/>
      <c r="Q2880" s="174">
        <f>IF(ISNUMBER(VLOOKUP(A2880,NotghiID!A:A,1,FALSE)),1,0)</f>
        <v>1</v>
      </c>
      <c r="R2880" s="183"/>
    </row>
    <row r="2881" spans="1:18" ht="14.25" hidden="1"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1025</v>
      </c>
      <c r="K2881" s="187" t="s">
        <v>116</v>
      </c>
      <c r="L2881" s="195">
        <v>0.18181820000000001</v>
      </c>
      <c r="M2881" s="195" t="s">
        <v>1025</v>
      </c>
      <c r="N2881" s="195" t="s">
        <v>117</v>
      </c>
      <c r="O2881" s="199">
        <v>0.1</v>
      </c>
      <c r="P2881" s="188"/>
      <c r="Q2881" s="174">
        <f>IF(ISNUMBER(VLOOKUP(A2881,NotghiID!A:A,1,FALSE)),1,0)</f>
        <v>1</v>
      </c>
      <c r="R2881" s="183"/>
    </row>
    <row r="2882" spans="1:18" ht="14.25" hidden="1"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1025</v>
      </c>
      <c r="K2882" s="187" t="s">
        <v>116</v>
      </c>
      <c r="L2882" s="195">
        <v>0.31272729999999999</v>
      </c>
      <c r="M2882" s="195" t="s">
        <v>1025</v>
      </c>
      <c r="N2882" s="195" t="s">
        <v>117</v>
      </c>
      <c r="O2882" s="199">
        <v>0.1</v>
      </c>
      <c r="P2882" s="188"/>
      <c r="Q2882" s="174">
        <f>IF(ISNUMBER(VLOOKUP(A2882,NotghiID!A:A,1,FALSE)),1,0)</f>
        <v>1</v>
      </c>
      <c r="R2882" s="183"/>
    </row>
    <row r="2883" spans="1:18" ht="14.25" hidden="1"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1025</v>
      </c>
      <c r="K2883" s="187" t="s">
        <v>116</v>
      </c>
      <c r="L2883" s="195">
        <v>0.28000009999999997</v>
      </c>
      <c r="M2883" s="195" t="s">
        <v>1025</v>
      </c>
      <c r="N2883" s="195" t="s">
        <v>117</v>
      </c>
      <c r="O2883" s="199">
        <v>0.1</v>
      </c>
      <c r="P2883" s="188"/>
      <c r="Q2883" s="174">
        <f>IF(ISNUMBER(VLOOKUP(A2883,NotghiID!A:A,1,FALSE)),1,0)</f>
        <v>1</v>
      </c>
      <c r="R2883" s="183"/>
    </row>
    <row r="2884" spans="1:18" ht="14.25" hidden="1"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1025</v>
      </c>
      <c r="K2884" s="187" t="s">
        <v>116</v>
      </c>
      <c r="L2884" s="195">
        <v>0.23636360000000001</v>
      </c>
      <c r="M2884" s="195" t="s">
        <v>1025</v>
      </c>
      <c r="N2884" s="195" t="s">
        <v>117</v>
      </c>
      <c r="O2884" s="199">
        <v>0.1</v>
      </c>
      <c r="P2884" s="188"/>
      <c r="Q2884" s="174">
        <f>IF(ISNUMBER(VLOOKUP(A2884,NotghiID!A:A,1,FALSE)),1,0)</f>
        <v>1</v>
      </c>
      <c r="R2884" s="183"/>
    </row>
    <row r="2885" spans="1:18" ht="14.25" hidden="1"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1025</v>
      </c>
      <c r="K2885" s="187" t="s">
        <v>116</v>
      </c>
      <c r="L2885" s="195">
        <v>0.28000000000000003</v>
      </c>
      <c r="M2885" s="195" t="s">
        <v>1025</v>
      </c>
      <c r="N2885" s="195" t="s">
        <v>117</v>
      </c>
      <c r="O2885" s="199">
        <v>0.1</v>
      </c>
      <c r="P2885" s="188"/>
      <c r="Q2885" s="174">
        <f>IF(ISNUMBER(VLOOKUP(A2885,NotghiID!A:A,1,FALSE)),1,0)</f>
        <v>1</v>
      </c>
      <c r="R2885" s="183"/>
    </row>
    <row r="2886" spans="1:18" ht="14.25" hidden="1"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1025</v>
      </c>
      <c r="K2886" s="187" t="s">
        <v>116</v>
      </c>
      <c r="L2886" s="195">
        <v>0.2618181</v>
      </c>
      <c r="M2886" s="195" t="s">
        <v>1025</v>
      </c>
      <c r="N2886" s="195" t="s">
        <v>117</v>
      </c>
      <c r="O2886" s="199">
        <v>0.1</v>
      </c>
      <c r="P2886" s="188" t="s">
        <v>1144</v>
      </c>
      <c r="Q2886" s="174">
        <f>IF(ISNUMBER(VLOOKUP(A2886,NotghiID!A:A,1,FALSE)),1,0)</f>
        <v>1</v>
      </c>
      <c r="R2886" s="183"/>
    </row>
    <row r="2887" spans="1:18" ht="14.25" hidden="1"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1025</v>
      </c>
      <c r="K2887" s="187" t="s">
        <v>116</v>
      </c>
      <c r="L2887" s="195">
        <v>0.2327273</v>
      </c>
      <c r="M2887" s="195" t="s">
        <v>1025</v>
      </c>
      <c r="N2887" s="195" t="s">
        <v>117</v>
      </c>
      <c r="O2887" s="199">
        <v>0.1</v>
      </c>
      <c r="P2887" s="188"/>
      <c r="Q2887" s="174">
        <f>IF(ISNUMBER(VLOOKUP(A2887,NotghiID!A:A,1,FALSE)),1,0)</f>
        <v>1</v>
      </c>
      <c r="R2887" s="183"/>
    </row>
    <row r="2888" spans="1:18" ht="14.25" hidden="1"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1025</v>
      </c>
      <c r="K2888" s="187" t="s">
        <v>116</v>
      </c>
      <c r="L2888" s="195">
        <v>0.17090910000000001</v>
      </c>
      <c r="M2888" s="195" t="s">
        <v>1025</v>
      </c>
      <c r="N2888" s="195" t="s">
        <v>117</v>
      </c>
      <c r="O2888" s="199">
        <v>0.1</v>
      </c>
      <c r="P2888" s="188"/>
      <c r="Q2888" s="174">
        <f>IF(ISNUMBER(VLOOKUP(A2888,NotghiID!A:A,1,FALSE)),1,0)</f>
        <v>1</v>
      </c>
      <c r="R2888" s="183"/>
    </row>
    <row r="2889" spans="1:18" ht="14.25" hidden="1"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1025</v>
      </c>
      <c r="K2889" s="187" t="s">
        <v>116</v>
      </c>
      <c r="L2889" s="195">
        <v>8.3636390000000005E-2</v>
      </c>
      <c r="M2889" s="195" t="s">
        <v>1025</v>
      </c>
      <c r="N2889" s="195" t="s">
        <v>117</v>
      </c>
      <c r="O2889" s="199">
        <v>0.1</v>
      </c>
      <c r="P2889" s="188"/>
      <c r="Q2889" s="174">
        <f>IF(ISNUMBER(VLOOKUP(A2889,NotghiID!A:A,1,FALSE)),1,0)</f>
        <v>1</v>
      </c>
      <c r="R2889" s="183"/>
    </row>
    <row r="2890" spans="1:18" ht="14.25" hidden="1"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1126</v>
      </c>
      <c r="J2890" s="187" t="s">
        <v>1025</v>
      </c>
      <c r="K2890" s="187" t="s">
        <v>116</v>
      </c>
      <c r="L2890" s="195"/>
      <c r="M2890" s="195"/>
      <c r="N2890" s="195"/>
      <c r="O2890" s="199">
        <v>0.1</v>
      </c>
      <c r="P2890" s="188"/>
      <c r="Q2890" s="174">
        <f>IF(ISNUMBER(VLOOKUP(A2890,NotghiID!A:A,1,FALSE)),1,0)</f>
        <v>1</v>
      </c>
      <c r="R2890" s="183"/>
    </row>
    <row r="2891" spans="1:18" ht="14.25" hidden="1"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1025</v>
      </c>
      <c r="K2891" s="187" t="s">
        <v>116</v>
      </c>
      <c r="L2891" s="195">
        <v>0.25818180000000002</v>
      </c>
      <c r="M2891" s="195" t="s">
        <v>1025</v>
      </c>
      <c r="N2891" s="195" t="s">
        <v>117</v>
      </c>
      <c r="O2891" s="199">
        <v>0.1</v>
      </c>
      <c r="P2891" s="188"/>
      <c r="Q2891" s="174">
        <f>IF(ISNUMBER(VLOOKUP(A2891,NotghiID!A:A,1,FALSE)),1,0)</f>
        <v>1</v>
      </c>
      <c r="R2891" s="183"/>
    </row>
    <row r="2892" spans="1:18" ht="14.25" hidden="1"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1025</v>
      </c>
      <c r="K2892" s="187" t="s">
        <v>116</v>
      </c>
      <c r="L2892" s="195">
        <v>0.56727269999999996</v>
      </c>
      <c r="M2892" s="195" t="s">
        <v>1025</v>
      </c>
      <c r="N2892" s="195" t="s">
        <v>117</v>
      </c>
      <c r="O2892" s="199">
        <v>0.1</v>
      </c>
      <c r="P2892" s="188"/>
      <c r="Q2892" s="174">
        <f>IF(ISNUMBER(VLOOKUP(A2892,NotghiID!A:A,1,FALSE)),1,0)</f>
        <v>1</v>
      </c>
      <c r="R2892" s="183"/>
    </row>
    <row r="2893" spans="1:18" ht="14.25" hidden="1"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1025</v>
      </c>
      <c r="K2893" s="187" t="s">
        <v>116</v>
      </c>
      <c r="L2893" s="195">
        <v>0.45090920000000001</v>
      </c>
      <c r="M2893" s="195" t="s">
        <v>1025</v>
      </c>
      <c r="N2893" s="195" t="s">
        <v>117</v>
      </c>
      <c r="O2893" s="199">
        <v>0.1</v>
      </c>
      <c r="P2893" s="188"/>
      <c r="Q2893" s="174">
        <f>IF(ISNUMBER(VLOOKUP(A2893,NotghiID!A:A,1,FALSE)),1,0)</f>
        <v>1</v>
      </c>
      <c r="R2893" s="183"/>
    </row>
    <row r="2894" spans="1:18" ht="14.25" hidden="1"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1025</v>
      </c>
      <c r="K2894" s="187" t="s">
        <v>116</v>
      </c>
      <c r="L2894" s="195">
        <v>0.34909089999999998</v>
      </c>
      <c r="M2894" s="195" t="s">
        <v>1025</v>
      </c>
      <c r="N2894" s="195" t="s">
        <v>117</v>
      </c>
      <c r="O2894" s="199">
        <v>0.1</v>
      </c>
      <c r="P2894" s="188"/>
      <c r="Q2894" s="174">
        <f>IF(ISNUMBER(VLOOKUP(A2894,NotghiID!A:A,1,FALSE)),1,0)</f>
        <v>1</v>
      </c>
      <c r="R2894" s="183"/>
    </row>
    <row r="2895" spans="1:18" ht="14.25" hidden="1"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1025</v>
      </c>
      <c r="K2895" s="187" t="s">
        <v>116</v>
      </c>
      <c r="L2895" s="195">
        <v>0.29090909999999998</v>
      </c>
      <c r="M2895" s="195" t="s">
        <v>1025</v>
      </c>
      <c r="N2895" s="195" t="s">
        <v>117</v>
      </c>
      <c r="O2895" s="199">
        <v>0.1</v>
      </c>
      <c r="P2895" s="188"/>
      <c r="Q2895" s="174">
        <f>IF(ISNUMBER(VLOOKUP(A2895,NotghiID!A:A,1,FALSE)),1,0)</f>
        <v>1</v>
      </c>
      <c r="R2895" s="183"/>
    </row>
    <row r="2896" spans="1:18" ht="14.25" hidden="1"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1025</v>
      </c>
      <c r="K2896" s="187" t="s">
        <v>116</v>
      </c>
      <c r="L2896" s="195">
        <v>0.21090909999999999</v>
      </c>
      <c r="M2896" s="195" t="s">
        <v>1025</v>
      </c>
      <c r="N2896" s="195" t="s">
        <v>117</v>
      </c>
      <c r="O2896" s="199">
        <v>0.1</v>
      </c>
      <c r="P2896" s="188" t="s">
        <v>1143</v>
      </c>
      <c r="Q2896" s="174">
        <f>IF(ISNUMBER(VLOOKUP(A2896,NotghiID!A:A,1,FALSE)),1,0)</f>
        <v>1</v>
      </c>
      <c r="R2896" s="183"/>
    </row>
    <row r="2897" spans="1:18" ht="14.25" hidden="1"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1025</v>
      </c>
      <c r="K2897" s="187" t="s">
        <v>116</v>
      </c>
      <c r="L2897" s="195">
        <v>0.16</v>
      </c>
      <c r="M2897" s="195" t="s">
        <v>1025</v>
      </c>
      <c r="N2897" s="195" t="s">
        <v>117</v>
      </c>
      <c r="O2897" s="199">
        <v>0.1</v>
      </c>
      <c r="P2897" s="188"/>
      <c r="Q2897" s="174">
        <f>IF(ISNUMBER(VLOOKUP(A2897,NotghiID!A:A,1,FALSE)),1,0)</f>
        <v>1</v>
      </c>
      <c r="R2897" s="183"/>
    </row>
    <row r="2898" spans="1:18" ht="14.25" hidden="1"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1025</v>
      </c>
      <c r="K2898" s="187" t="s">
        <v>116</v>
      </c>
      <c r="L2898" s="195">
        <v>0.15272730000000001</v>
      </c>
      <c r="M2898" s="195" t="s">
        <v>1025</v>
      </c>
      <c r="N2898" s="195" t="s">
        <v>117</v>
      </c>
      <c r="O2898" s="199">
        <v>0.1</v>
      </c>
      <c r="P2898" s="188"/>
      <c r="Q2898" s="174">
        <f>IF(ISNUMBER(VLOOKUP(A2898,NotghiID!A:A,1,FALSE)),1,0)</f>
        <v>1</v>
      </c>
      <c r="R2898" s="183"/>
    </row>
    <row r="2899" spans="1:18" ht="14.25" hidden="1"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1025</v>
      </c>
      <c r="K2899" s="187" t="s">
        <v>116</v>
      </c>
      <c r="L2899" s="195">
        <v>7.2727280000000005E-2</v>
      </c>
      <c r="M2899" s="195" t="s">
        <v>1025</v>
      </c>
      <c r="N2899" s="195" t="s">
        <v>117</v>
      </c>
      <c r="O2899" s="199">
        <v>0.1</v>
      </c>
      <c r="P2899" s="188"/>
      <c r="Q2899" s="174">
        <f>IF(ISNUMBER(VLOOKUP(A2899,NotghiID!A:A,1,FALSE)),1,0)</f>
        <v>1</v>
      </c>
      <c r="R2899" s="183"/>
    </row>
    <row r="2900" spans="1:18" ht="14.25" hidden="1"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1126</v>
      </c>
      <c r="J2900" s="187" t="s">
        <v>1025</v>
      </c>
      <c r="K2900" s="187" t="s">
        <v>116</v>
      </c>
      <c r="L2900" s="195"/>
      <c r="M2900" s="195"/>
      <c r="N2900" s="195"/>
      <c r="O2900" s="199">
        <v>0.1</v>
      </c>
      <c r="P2900" s="188"/>
      <c r="Q2900" s="174">
        <f>IF(ISNUMBER(VLOOKUP(A2900,NotghiID!A:A,1,FALSE)),1,0)</f>
        <v>1</v>
      </c>
      <c r="R2900" s="183"/>
    </row>
    <row r="2901" spans="1:18" ht="14.25" hidden="1"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1025</v>
      </c>
      <c r="K2901" s="187" t="s">
        <v>116</v>
      </c>
      <c r="L2901" s="195">
        <v>0.54545449999999995</v>
      </c>
      <c r="M2901" s="195" t="s">
        <v>1025</v>
      </c>
      <c r="N2901" s="195" t="s">
        <v>117</v>
      </c>
      <c r="O2901" s="199">
        <v>0.1</v>
      </c>
      <c r="P2901" s="188"/>
      <c r="Q2901" s="174">
        <f>IF(ISNUMBER(VLOOKUP(A2901,NotghiID!A:A,1,FALSE)),1,0)</f>
        <v>1</v>
      </c>
      <c r="R2901" s="183"/>
    </row>
    <row r="2902" spans="1:18" ht="14.25" hidden="1"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1025</v>
      </c>
      <c r="K2902" s="187" t="s">
        <v>116</v>
      </c>
      <c r="L2902" s="195">
        <v>0.6072729</v>
      </c>
      <c r="M2902" s="195" t="s">
        <v>1025</v>
      </c>
      <c r="N2902" s="195" t="s">
        <v>117</v>
      </c>
      <c r="O2902" s="199">
        <v>0.1</v>
      </c>
      <c r="P2902" s="188"/>
      <c r="Q2902" s="174">
        <f>IF(ISNUMBER(VLOOKUP(A2902,NotghiID!A:A,1,FALSE)),1,0)</f>
        <v>1</v>
      </c>
      <c r="R2902" s="183"/>
    </row>
    <row r="2903" spans="1:18" ht="14.25" hidden="1"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1025</v>
      </c>
      <c r="K2903" s="187" t="s">
        <v>116</v>
      </c>
      <c r="L2903" s="195">
        <v>0.40727259999999998</v>
      </c>
      <c r="M2903" s="195" t="s">
        <v>1025</v>
      </c>
      <c r="N2903" s="195" t="s">
        <v>117</v>
      </c>
      <c r="O2903" s="199">
        <v>0.1</v>
      </c>
      <c r="P2903" s="188"/>
      <c r="Q2903" s="174">
        <f>IF(ISNUMBER(VLOOKUP(A2903,NotghiID!A:A,1,FALSE)),1,0)</f>
        <v>1</v>
      </c>
      <c r="R2903" s="183"/>
    </row>
    <row r="2904" spans="1:18" ht="14.25" hidden="1"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1025</v>
      </c>
      <c r="K2904" s="187" t="s">
        <v>116</v>
      </c>
      <c r="L2904" s="195">
        <v>0.39999990000000002</v>
      </c>
      <c r="M2904" s="195" t="s">
        <v>1025</v>
      </c>
      <c r="N2904" s="195" t="s">
        <v>117</v>
      </c>
      <c r="O2904" s="199">
        <v>0.1</v>
      </c>
      <c r="P2904" s="188"/>
      <c r="Q2904" s="174">
        <f>IF(ISNUMBER(VLOOKUP(A2904,NotghiID!A:A,1,FALSE)),1,0)</f>
        <v>1</v>
      </c>
      <c r="R2904" s="183"/>
    </row>
    <row r="2905" spans="1:18" ht="14.25" hidden="1"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1025</v>
      </c>
      <c r="K2905" s="187" t="s">
        <v>116</v>
      </c>
      <c r="L2905" s="195">
        <v>0.37454569999999998</v>
      </c>
      <c r="M2905" s="195" t="s">
        <v>1025</v>
      </c>
      <c r="N2905" s="195" t="s">
        <v>117</v>
      </c>
      <c r="O2905" s="199">
        <v>0.1</v>
      </c>
      <c r="P2905" s="188"/>
      <c r="Q2905" s="174">
        <f>IF(ISNUMBER(VLOOKUP(A2905,NotghiID!A:A,1,FALSE)),1,0)</f>
        <v>1</v>
      </c>
      <c r="R2905" s="183"/>
    </row>
    <row r="2906" spans="1:18" ht="14.25" hidden="1"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1025</v>
      </c>
      <c r="K2906" s="187" t="s">
        <v>116</v>
      </c>
      <c r="L2906" s="195">
        <v>0.3199999</v>
      </c>
      <c r="M2906" s="195" t="s">
        <v>1025</v>
      </c>
      <c r="N2906" s="195" t="s">
        <v>117</v>
      </c>
      <c r="O2906" s="199">
        <v>0.1</v>
      </c>
      <c r="P2906" s="188" t="s">
        <v>1144</v>
      </c>
      <c r="Q2906" s="174">
        <f>IF(ISNUMBER(VLOOKUP(A2906,NotghiID!A:A,1,FALSE)),1,0)</f>
        <v>1</v>
      </c>
      <c r="R2906" s="183"/>
    </row>
    <row r="2907" spans="1:18" ht="14.25" hidden="1"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1025</v>
      </c>
      <c r="K2907" s="187" t="s">
        <v>116</v>
      </c>
      <c r="L2907" s="195">
        <v>0.33818179999999998</v>
      </c>
      <c r="M2907" s="195" t="s">
        <v>1025</v>
      </c>
      <c r="N2907" s="195" t="s">
        <v>117</v>
      </c>
      <c r="O2907" s="199">
        <v>0.1</v>
      </c>
      <c r="P2907" s="188"/>
      <c r="Q2907" s="174">
        <f>IF(ISNUMBER(VLOOKUP(A2907,NotghiID!A:A,1,FALSE)),1,0)</f>
        <v>1</v>
      </c>
      <c r="R2907" s="183"/>
    </row>
    <row r="2908" spans="1:18" ht="14.25" hidden="1"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1025</v>
      </c>
      <c r="K2908" s="187" t="s">
        <v>116</v>
      </c>
      <c r="L2908" s="195">
        <v>0.18909090000000001</v>
      </c>
      <c r="M2908" s="195" t="s">
        <v>1025</v>
      </c>
      <c r="N2908" s="195" t="s">
        <v>117</v>
      </c>
      <c r="O2908" s="199">
        <v>0.1</v>
      </c>
      <c r="P2908" s="188"/>
      <c r="Q2908" s="174">
        <f>IF(ISNUMBER(VLOOKUP(A2908,NotghiID!A:A,1,FALSE)),1,0)</f>
        <v>1</v>
      </c>
      <c r="R2908" s="183"/>
    </row>
    <row r="2909" spans="1:18" ht="14.25" hidden="1"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1025</v>
      </c>
      <c r="K2909" s="187" t="s">
        <v>116</v>
      </c>
      <c r="L2909" s="195">
        <v>0.12</v>
      </c>
      <c r="M2909" s="195" t="s">
        <v>1025</v>
      </c>
      <c r="N2909" s="195" t="s">
        <v>117</v>
      </c>
      <c r="O2909" s="199">
        <v>0.1</v>
      </c>
      <c r="P2909" s="188"/>
      <c r="Q2909" s="174">
        <f>IF(ISNUMBER(VLOOKUP(A2909,NotghiID!A:A,1,FALSE)),1,0)</f>
        <v>1</v>
      </c>
      <c r="R2909" s="183"/>
    </row>
    <row r="2910" spans="1:18" ht="14.25" hidden="1"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0.001 mg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1030</v>
      </c>
      <c r="K2910" s="187" t="s">
        <v>116</v>
      </c>
      <c r="L2910" s="195">
        <v>19.004519999999999</v>
      </c>
      <c r="M2910" s="195" t="s">
        <v>1030</v>
      </c>
      <c r="N2910" s="195" t="s">
        <v>1145</v>
      </c>
      <c r="O2910" s="199">
        <v>9.2999999999999999E-2</v>
      </c>
      <c r="P2910" s="188"/>
      <c r="Q2910" s="174">
        <f>IF(ISNUMBER(VLOOKUP(A2910,NotghiID!A:A,1,FALSE)),1,0)</f>
        <v>1</v>
      </c>
      <c r="R2910" s="183"/>
    </row>
    <row r="2911" spans="1:18" ht="14.25" hidden="1"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0.001 mg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1030</v>
      </c>
      <c r="K2911" s="187" t="s">
        <v>116</v>
      </c>
      <c r="L2911" s="195">
        <v>4.5988559999999996</v>
      </c>
      <c r="M2911" s="195" t="s">
        <v>1030</v>
      </c>
      <c r="N2911" s="195" t="s">
        <v>1145</v>
      </c>
      <c r="O2911" s="199">
        <v>9.2999999999999999E-2</v>
      </c>
      <c r="P2911" s="188"/>
      <c r="Q2911" s="174">
        <f>IF(ISNUMBER(VLOOKUP(A2911,NotghiID!A:A,1,FALSE)),1,0)</f>
        <v>1</v>
      </c>
      <c r="R2911" s="183"/>
    </row>
    <row r="2912" spans="1:18" ht="14.25" hidden="1"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0.001 mg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1030</v>
      </c>
      <c r="K2912" s="187" t="s">
        <v>116</v>
      </c>
      <c r="L2912" s="195">
        <v>3.428315</v>
      </c>
      <c r="M2912" s="195" t="s">
        <v>1030</v>
      </c>
      <c r="N2912" s="195" t="s">
        <v>1145</v>
      </c>
      <c r="O2912" s="199">
        <v>9.2999999999999999E-2</v>
      </c>
      <c r="P2912" s="188"/>
      <c r="Q2912" s="174">
        <f>IF(ISNUMBER(VLOOKUP(A2912,NotghiID!A:A,1,FALSE)),1,0)</f>
        <v>1</v>
      </c>
      <c r="R2912" s="183"/>
    </row>
    <row r="2913" spans="1:17" ht="14.25" hidden="1"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0.001 mg</v>
      </c>
      <c r="E2913" s="206" t="str">
        <f>IF(AND(A2913&lt;&gt;"",ISNUMBER(A2913)),VLOOKUP(A2913,Studies!A:BR,5,FALSE),"")</f>
        <v>Midazolam</v>
      </c>
      <c r="F2913" s="207" t="str">
        <f>IF(AND(A2913&lt;&gt;"",ISNUMBER(A2913)),VLOOKUP(A2913,Studies!A:BR,6,FALSE),"")</f>
        <v>Plasma</v>
      </c>
      <c r="G2913" s="194">
        <v>0.75</v>
      </c>
      <c r="H2913" s="194" t="s">
        <v>60</v>
      </c>
      <c r="I2913" s="187">
        <v>11.01107</v>
      </c>
      <c r="J2913" s="187" t="s">
        <v>1030</v>
      </c>
      <c r="K2913" s="187" t="s">
        <v>116</v>
      </c>
      <c r="L2913" s="195">
        <v>2.2660550000000002</v>
      </c>
      <c r="M2913" s="195" t="s">
        <v>1030</v>
      </c>
      <c r="N2913" s="195" t="s">
        <v>1145</v>
      </c>
      <c r="O2913" s="199">
        <v>9.2999999999999999E-2</v>
      </c>
      <c r="P2913" s="188"/>
      <c r="Q2913" s="174">
        <f>IF(ISNUMBER(VLOOKUP(A2913,NotghiID!A:A,1,FALSE)),1,0)</f>
        <v>1</v>
      </c>
    </row>
    <row r="2914" spans="1:17" ht="14.25" hidden="1"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0.001 mg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1030</v>
      </c>
      <c r="K2914" s="187" t="s">
        <v>116</v>
      </c>
      <c r="L2914" s="195">
        <v>1.8795500000000001</v>
      </c>
      <c r="M2914" s="195" t="s">
        <v>1030</v>
      </c>
      <c r="N2914" s="195" t="s">
        <v>1145</v>
      </c>
      <c r="O2914" s="199">
        <v>9.2999999999999999E-2</v>
      </c>
      <c r="P2914" s="188"/>
      <c r="Q2914" s="174">
        <f>IF(ISNUMBER(VLOOKUP(A2914,NotghiID!A:A,1,FALSE)),1,0)</f>
        <v>1</v>
      </c>
    </row>
    <row r="2915" spans="1:17" ht="14.25" hidden="1"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0.001 mg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1030</v>
      </c>
      <c r="K2915" s="187" t="s">
        <v>116</v>
      </c>
      <c r="L2915" s="195">
        <v>1.852522</v>
      </c>
      <c r="M2915" s="195" t="s">
        <v>1030</v>
      </c>
      <c r="N2915" s="195" t="s">
        <v>1145</v>
      </c>
      <c r="O2915" s="199">
        <v>9.2999999999999999E-2</v>
      </c>
      <c r="P2915" s="188"/>
      <c r="Q2915" s="174">
        <f>IF(ISNUMBER(VLOOKUP(A2915,NotghiID!A:A,1,FALSE)),1,0)</f>
        <v>1</v>
      </c>
    </row>
    <row r="2916" spans="1:17" ht="14.25" hidden="1"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0.001 mg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1030</v>
      </c>
      <c r="K2916" s="187" t="s">
        <v>116</v>
      </c>
      <c r="L2916" s="195">
        <v>1.0450569999999999</v>
      </c>
      <c r="M2916" s="195" t="s">
        <v>1030</v>
      </c>
      <c r="N2916" s="195" t="s">
        <v>1145</v>
      </c>
      <c r="O2916" s="199">
        <v>9.2999999999999999E-2</v>
      </c>
      <c r="P2916" s="188"/>
      <c r="Q2916" s="174">
        <f>IF(ISNUMBER(VLOOKUP(A2916,NotghiID!A:A,1,FALSE)),1,0)</f>
        <v>1</v>
      </c>
    </row>
    <row r="2917" spans="1:17" ht="14.25" hidden="1"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0.001 mg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1030</v>
      </c>
      <c r="K2917" s="187" t="s">
        <v>116</v>
      </c>
      <c r="L2917" s="195"/>
      <c r="M2917" s="195" t="s">
        <v>1030</v>
      </c>
      <c r="N2917" s="195" t="s">
        <v>1145</v>
      </c>
      <c r="O2917" s="199">
        <v>9.2999999999999999E-2</v>
      </c>
      <c r="P2917" s="188" t="s">
        <v>1146</v>
      </c>
      <c r="Q2917" s="174">
        <f>IF(ISNUMBER(VLOOKUP(A2917,NotghiID!A:A,1,FALSE)),1,0)</f>
        <v>1</v>
      </c>
    </row>
    <row r="2918" spans="1:17" ht="14.25" hidden="1"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0.001 mg</v>
      </c>
      <c r="E2918" s="206" t="str">
        <f>IF(AND(A2918&lt;&gt;"",ISNUMBER(A2918)),VLOOKUP(A2918,Studies!A:BR,5,FALSE),"")</f>
        <v>Midazolam</v>
      </c>
      <c r="F2918" s="207" t="str">
        <f>IF(AND(A2918&lt;&gt;"",ISNUMBER(A2918)),VLOOKUP(A2918,Studies!A:BR,6,FALSE),"")</f>
        <v>Plasma</v>
      </c>
      <c r="G2918" s="194">
        <v>3</v>
      </c>
      <c r="H2918" s="194" t="s">
        <v>60</v>
      </c>
      <c r="I2918" s="187">
        <v>3.315375</v>
      </c>
      <c r="J2918" s="187" t="s">
        <v>1030</v>
      </c>
      <c r="K2918" s="187" t="s">
        <v>116</v>
      </c>
      <c r="L2918" s="195">
        <v>0.79046320000000003</v>
      </c>
      <c r="M2918" s="195" t="s">
        <v>1030</v>
      </c>
      <c r="N2918" s="195" t="s">
        <v>1145</v>
      </c>
      <c r="O2918" s="199">
        <v>9.2999999999999999E-2</v>
      </c>
      <c r="P2918" s="188"/>
      <c r="Q2918" s="174">
        <f>IF(ISNUMBER(VLOOKUP(A2918,NotghiID!A:A,1,FALSE)),1,0)</f>
        <v>1</v>
      </c>
    </row>
    <row r="2919" spans="1:17" ht="14.25" hidden="1"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0.001 mg</v>
      </c>
      <c r="E2919" s="206" t="str">
        <f>IF(AND(A2919&lt;&gt;"",ISNUMBER(A2919)),VLOOKUP(A2919,Studies!A:BR,5,FALSE),"")</f>
        <v>Midazolam</v>
      </c>
      <c r="F2919" s="207" t="str">
        <f>IF(AND(A2919&lt;&gt;"",ISNUMBER(A2919)),VLOOKUP(A2919,Studies!A:BR,6,FALSE),"")</f>
        <v>Plasma</v>
      </c>
      <c r="G2919" s="194">
        <v>4</v>
      </c>
      <c r="H2919" s="194" t="s">
        <v>60</v>
      </c>
      <c r="I2919" s="187">
        <v>2.222763</v>
      </c>
      <c r="J2919" s="187" t="s">
        <v>1030</v>
      </c>
      <c r="K2919" s="187" t="s">
        <v>116</v>
      </c>
      <c r="L2919" s="195">
        <v>0.52995820000000005</v>
      </c>
      <c r="M2919" s="195" t="s">
        <v>1030</v>
      </c>
      <c r="N2919" s="195" t="s">
        <v>1145</v>
      </c>
      <c r="O2919" s="199">
        <v>9.2999999999999999E-2</v>
      </c>
      <c r="P2919" s="188"/>
      <c r="Q2919" s="174">
        <f>IF(ISNUMBER(VLOOKUP(A2919,NotghiID!A:A,1,FALSE)),1,0)</f>
        <v>1</v>
      </c>
    </row>
    <row r="2920" spans="1:17" ht="14.25" hidden="1"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0.001 mg</v>
      </c>
      <c r="E2920" s="206" t="str">
        <f>IF(AND(A2920&lt;&gt;"",ISNUMBER(A2920)),VLOOKUP(A2920,Studies!A:BR,5,FALSE),"")</f>
        <v>Midazolam</v>
      </c>
      <c r="F2920" s="207" t="str">
        <f>IF(AND(A2920&lt;&gt;"",ISNUMBER(A2920)),VLOOKUP(A2920,Studies!A:BR,6,FALSE),"")</f>
        <v>Plasma</v>
      </c>
      <c r="G2920" s="194">
        <v>6</v>
      </c>
      <c r="H2920" s="194" t="s">
        <v>60</v>
      </c>
      <c r="I2920" s="187">
        <v>1.11182</v>
      </c>
      <c r="J2920" s="187" t="s">
        <v>1030</v>
      </c>
      <c r="K2920" s="187" t="s">
        <v>116</v>
      </c>
      <c r="L2920" s="195">
        <v>0.38004529999999997</v>
      </c>
      <c r="M2920" s="195" t="s">
        <v>1030</v>
      </c>
      <c r="N2920" s="195" t="s">
        <v>1145</v>
      </c>
      <c r="O2920" s="199">
        <v>9.2999999999999999E-2</v>
      </c>
      <c r="P2920" s="188"/>
      <c r="Q2920" s="174">
        <f>IF(ISNUMBER(VLOOKUP(A2920,NotghiID!A:A,1,FALSE)),1,0)</f>
        <v>1</v>
      </c>
    </row>
    <row r="2921" spans="1:17" ht="14.25" hidden="1"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0.001 mg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1030</v>
      </c>
      <c r="K2921" s="187" t="s">
        <v>116</v>
      </c>
      <c r="L2921" s="195">
        <v>0.3988003</v>
      </c>
      <c r="M2921" s="195" t="s">
        <v>1030</v>
      </c>
      <c r="N2921" s="195" t="s">
        <v>1145</v>
      </c>
      <c r="O2921" s="199">
        <v>9.2999999999999999E-2</v>
      </c>
      <c r="P2921" s="188"/>
      <c r="Q2921" s="174">
        <f>IF(ISNUMBER(VLOOKUP(A2921,NotghiID!A:A,1,FALSE)),1,0)</f>
        <v>1</v>
      </c>
    </row>
    <row r="2922" spans="1:17" ht="14.25" hidden="1"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0.001 mg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1030</v>
      </c>
      <c r="K2922" s="187" t="s">
        <v>116</v>
      </c>
      <c r="L2922" s="195">
        <v>0.3094826</v>
      </c>
      <c r="M2922" s="195" t="s">
        <v>1030</v>
      </c>
      <c r="N2922" s="195" t="s">
        <v>1145</v>
      </c>
      <c r="O2922" s="199">
        <v>9.2999999999999999E-2</v>
      </c>
      <c r="P2922" s="188"/>
      <c r="Q2922" s="174">
        <f>IF(ISNUMBER(VLOOKUP(A2922,NotghiID!A:A,1,FALSE)),1,0)</f>
        <v>1</v>
      </c>
    </row>
    <row r="2923" spans="1:17" ht="14.25" hidden="1"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0.001 mg</v>
      </c>
      <c r="E2923" s="206" t="str">
        <f>IF(AND(A2923&lt;&gt;"",ISNUMBER(A2923)),VLOOKUP(A2923,Studies!A:BR,5,FALSE),"")</f>
        <v>Midazolam</v>
      </c>
      <c r="F2923" s="207" t="str">
        <f>IF(AND(A2923&lt;&gt;"",ISNUMBER(A2923)),VLOOKUP(A2923,Studies!A:BR,6,FALSE),"")</f>
        <v>Plasma</v>
      </c>
      <c r="G2923" s="194">
        <v>24</v>
      </c>
      <c r="H2923" s="194" t="s">
        <v>60</v>
      </c>
      <c r="I2923" s="187">
        <v>0.1050899</v>
      </c>
      <c r="J2923" s="187" t="s">
        <v>1030</v>
      </c>
      <c r="K2923" s="187" t="s">
        <v>116</v>
      </c>
      <c r="L2923" s="195"/>
      <c r="M2923" s="195"/>
      <c r="N2923" s="195"/>
      <c r="O2923" s="199">
        <v>9.2999999999999999E-2</v>
      </c>
      <c r="P2923" s="188"/>
      <c r="Q2923" s="174">
        <f>IF(ISNUMBER(VLOOKUP(A2923,NotghiID!A:A,1,FALSE)),1,0)</f>
        <v>1</v>
      </c>
    </row>
    <row r="2924" spans="1:17" ht="14.25" hidden="1"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1030</v>
      </c>
      <c r="K2924" s="187" t="s">
        <v>116</v>
      </c>
      <c r="L2924" s="195">
        <v>27394.36</v>
      </c>
      <c r="M2924" s="195" t="s">
        <v>1030</v>
      </c>
      <c r="N2924" s="195" t="s">
        <v>1145</v>
      </c>
      <c r="O2924" s="199">
        <v>9.2999999999999999E-2</v>
      </c>
      <c r="P2924" s="188"/>
      <c r="Q2924" s="174">
        <f>IF(ISNUMBER(VLOOKUP(A2924,NotghiID!A:A,1,FALSE)),1,0)</f>
        <v>1</v>
      </c>
    </row>
    <row r="2925" spans="1:17" ht="14.25" hidden="1"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1030</v>
      </c>
      <c r="K2925" s="187" t="s">
        <v>116</v>
      </c>
      <c r="L2925" s="195">
        <v>4661.1719999999996</v>
      </c>
      <c r="M2925" s="195" t="s">
        <v>1030</v>
      </c>
      <c r="N2925" s="195" t="s">
        <v>1145</v>
      </c>
      <c r="O2925" s="199">
        <v>9.2999999999999999E-2</v>
      </c>
      <c r="P2925" s="188"/>
      <c r="Q2925" s="174">
        <f>IF(ISNUMBER(VLOOKUP(A2925,NotghiID!A:A,1,FALSE)),1,0)</f>
        <v>1</v>
      </c>
    </row>
    <row r="2926" spans="1:17" ht="14.25" hidden="1"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1030</v>
      </c>
      <c r="K2926" s="187" t="s">
        <v>116</v>
      </c>
      <c r="L2926" s="195">
        <v>2773.08</v>
      </c>
      <c r="M2926" s="195" t="s">
        <v>1030</v>
      </c>
      <c r="N2926" s="195" t="s">
        <v>1145</v>
      </c>
      <c r="O2926" s="199">
        <v>9.2999999999999999E-2</v>
      </c>
      <c r="P2926" s="188"/>
      <c r="Q2926" s="174">
        <f>IF(ISNUMBER(VLOOKUP(A2926,NotghiID!A:A,1,FALSE)),1,0)</f>
        <v>1</v>
      </c>
    </row>
    <row r="2927" spans="1:17" ht="14.25" hidden="1"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1030</v>
      </c>
      <c r="K2927" s="187" t="s">
        <v>116</v>
      </c>
      <c r="L2927" s="195">
        <v>2067.2469999999998</v>
      </c>
      <c r="M2927" s="195" t="s">
        <v>1030</v>
      </c>
      <c r="N2927" s="195" t="s">
        <v>1145</v>
      </c>
      <c r="O2927" s="199">
        <v>9.2999999999999999E-2</v>
      </c>
      <c r="P2927" s="188"/>
      <c r="Q2927" s="174">
        <f>IF(ISNUMBER(VLOOKUP(A2927,NotghiID!A:A,1,FALSE)),1,0)</f>
        <v>1</v>
      </c>
    </row>
    <row r="2928" spans="1:17" ht="14.25" hidden="1"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1030</v>
      </c>
      <c r="K2928" s="187" t="s">
        <v>116</v>
      </c>
      <c r="L2928" s="195"/>
      <c r="M2928" s="195"/>
      <c r="N2928" s="195" t="s">
        <v>1145</v>
      </c>
      <c r="O2928" s="199">
        <v>9.2999999999999999E-2</v>
      </c>
      <c r="P2928" s="188" t="s">
        <v>1146</v>
      </c>
      <c r="Q2928" s="174">
        <f>IF(ISNUMBER(VLOOKUP(A2928,NotghiID!A:A,1,FALSE)),1,0)</f>
        <v>1</v>
      </c>
    </row>
    <row r="2929" spans="1:17" ht="14.25" hidden="1"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1030</v>
      </c>
      <c r="K2929" s="187" t="s">
        <v>116</v>
      </c>
      <c r="L2929" s="195"/>
      <c r="M2929" s="195"/>
      <c r="N2929" s="195" t="s">
        <v>1145</v>
      </c>
      <c r="O2929" s="199">
        <v>9.2999999999999999E-2</v>
      </c>
      <c r="P2929" s="188" t="s">
        <v>1146</v>
      </c>
      <c r="Q2929" s="174">
        <f>IF(ISNUMBER(VLOOKUP(A2929,NotghiID!A:A,1,FALSE)),1,0)</f>
        <v>1</v>
      </c>
    </row>
    <row r="2930" spans="1:17" ht="14.25" hidden="1"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1030</v>
      </c>
      <c r="K2930" s="187" t="s">
        <v>116</v>
      </c>
      <c r="L2930" s="195"/>
      <c r="M2930" s="195"/>
      <c r="N2930" s="195" t="s">
        <v>1145</v>
      </c>
      <c r="O2930" s="199">
        <v>9.2999999999999999E-2</v>
      </c>
      <c r="P2930" s="188" t="s">
        <v>1146</v>
      </c>
      <c r="Q2930" s="174">
        <f>IF(ISNUMBER(VLOOKUP(A2930,NotghiID!A:A,1,FALSE)),1,0)</f>
        <v>1</v>
      </c>
    </row>
    <row r="2931" spans="1:17" ht="14.25" hidden="1"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1030</v>
      </c>
      <c r="K2931" s="187" t="s">
        <v>116</v>
      </c>
      <c r="L2931" s="195"/>
      <c r="M2931" s="195"/>
      <c r="N2931" s="195" t="s">
        <v>1145</v>
      </c>
      <c r="O2931" s="199">
        <v>9.2999999999999999E-2</v>
      </c>
      <c r="P2931" s="188" t="s">
        <v>1146</v>
      </c>
      <c r="Q2931" s="174">
        <f>IF(ISNUMBER(VLOOKUP(A2931,NotghiID!A:A,1,FALSE)),1,0)</f>
        <v>1</v>
      </c>
    </row>
    <row r="2932" spans="1:17" ht="14.25" hidden="1"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1030</v>
      </c>
      <c r="K2932" s="187" t="s">
        <v>116</v>
      </c>
      <c r="L2932" s="195"/>
      <c r="M2932" s="195"/>
      <c r="N2932" s="195" t="s">
        <v>1145</v>
      </c>
      <c r="O2932" s="199">
        <v>9.2999999999999999E-2</v>
      </c>
      <c r="P2932" s="188" t="s">
        <v>1146</v>
      </c>
      <c r="Q2932" s="174">
        <f>IF(ISNUMBER(VLOOKUP(A2932,NotghiID!A:A,1,FALSE)),1,0)</f>
        <v>1</v>
      </c>
    </row>
    <row r="2933" spans="1:17" ht="14.25" hidden="1"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1030</v>
      </c>
      <c r="K2933" s="187" t="s">
        <v>116</v>
      </c>
      <c r="L2933" s="195">
        <v>552.70140000000004</v>
      </c>
      <c r="M2933" s="195" t="s">
        <v>1030</v>
      </c>
      <c r="N2933" s="195" t="s">
        <v>1145</v>
      </c>
      <c r="O2933" s="199">
        <v>9.2999999999999999E-2</v>
      </c>
      <c r="P2933" s="188"/>
      <c r="Q2933" s="174">
        <f>IF(ISNUMBER(VLOOKUP(A2933,NotghiID!A:A,1,FALSE)),1,0)</f>
        <v>1</v>
      </c>
    </row>
    <row r="2934" spans="1:17" ht="14.25" hidden="1"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1030</v>
      </c>
      <c r="K2934" s="187" t="s">
        <v>116</v>
      </c>
      <c r="L2934" s="195">
        <v>332.72910000000002</v>
      </c>
      <c r="M2934" s="195" t="s">
        <v>1030</v>
      </c>
      <c r="N2934" s="195" t="s">
        <v>1145</v>
      </c>
      <c r="O2934" s="199">
        <v>9.2999999999999999E-2</v>
      </c>
      <c r="P2934" s="188"/>
      <c r="Q2934" s="174">
        <f>IF(ISNUMBER(VLOOKUP(A2934,NotghiID!A:A,1,FALSE)),1,0)</f>
        <v>1</v>
      </c>
    </row>
    <row r="2935" spans="1:17" ht="14.25" hidden="1"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1030</v>
      </c>
      <c r="K2935" s="187" t="s">
        <v>116</v>
      </c>
      <c r="L2935" s="195">
        <v>462.21609999999998</v>
      </c>
      <c r="M2935" s="195" t="s">
        <v>1030</v>
      </c>
      <c r="N2935" s="195" t="s">
        <v>1145</v>
      </c>
      <c r="O2935" s="199">
        <v>9.2999999999999999E-2</v>
      </c>
      <c r="P2935" s="188"/>
      <c r="Q2935" s="174">
        <f>IF(ISNUMBER(VLOOKUP(A2935,NotghiID!A:A,1,FALSE)),1,0)</f>
        <v>1</v>
      </c>
    </row>
    <row r="2936" spans="1:17" ht="14.25" hidden="1"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1030</v>
      </c>
      <c r="K2936" s="187" t="s">
        <v>116</v>
      </c>
      <c r="L2936" s="195">
        <v>188.3536</v>
      </c>
      <c r="M2936" s="195" t="s">
        <v>1030</v>
      </c>
      <c r="N2936" s="195" t="s">
        <v>1145</v>
      </c>
      <c r="O2936" s="199">
        <v>9.2999999999999999E-2</v>
      </c>
      <c r="P2936" s="188"/>
      <c r="Q2936" s="174">
        <f>IF(ISNUMBER(VLOOKUP(A2936,NotghiID!A:A,1,FALSE)),1,0)</f>
        <v>1</v>
      </c>
    </row>
    <row r="2937" spans="1:17" ht="14.25" hidden="1"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1030</v>
      </c>
      <c r="K2937" s="187" t="s">
        <v>116</v>
      </c>
      <c r="L2937" s="195">
        <v>43.641539999999999</v>
      </c>
      <c r="M2937" s="195" t="s">
        <v>1030</v>
      </c>
      <c r="N2937" s="195" t="s">
        <v>1145</v>
      </c>
      <c r="O2937" s="199">
        <v>9.2999999999999999E-2</v>
      </c>
      <c r="P2937" s="188"/>
      <c r="Q2937" s="174">
        <f>IF(ISNUMBER(VLOOKUP(A2937,NotghiID!A:A,1,FALSE)),1,0)</f>
        <v>1</v>
      </c>
    </row>
    <row r="2938" spans="1:17" ht="14.25" hidden="1"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0.003 mg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1030</v>
      </c>
      <c r="K2938" s="187" t="s">
        <v>116</v>
      </c>
      <c r="L2938" s="195">
        <v>2.3280080000000001</v>
      </c>
      <c r="M2938" s="195" t="s">
        <v>1030</v>
      </c>
      <c r="N2938" s="195" t="s">
        <v>1145</v>
      </c>
      <c r="O2938" s="199">
        <v>9.2999999999999999E-2</v>
      </c>
      <c r="P2938" s="188"/>
      <c r="Q2938" s="174">
        <f>IF(ISNUMBER(VLOOKUP(A2938,NotghiID!A:A,1,FALSE)),1,0)</f>
        <v>1</v>
      </c>
    </row>
    <row r="2939" spans="1:17" ht="14.25" hidden="1"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0.003 mg</v>
      </c>
      <c r="E2939" s="206" t="str">
        <f>IF(AND(A2939&lt;&gt;"",ISNUMBER(A2939)),VLOOKUP(A2939,Studies!A:BR,5,FALSE),"")</f>
        <v>Midazolam</v>
      </c>
      <c r="F2939" s="207" t="str">
        <f>IF(AND(A2939&lt;&gt;"",ISNUMBER(A2939)),VLOOKUP(A2939,Studies!A:BR,6,FALSE),"")</f>
        <v>Plasma</v>
      </c>
      <c r="G2939" s="194">
        <v>0.5</v>
      </c>
      <c r="H2939" s="194" t="s">
        <v>60</v>
      </c>
      <c r="I2939" s="187">
        <v>10.15962</v>
      </c>
      <c r="J2939" s="187" t="s">
        <v>1030</v>
      </c>
      <c r="K2939" s="187" t="s">
        <v>116</v>
      </c>
      <c r="L2939" s="195">
        <v>2.382997</v>
      </c>
      <c r="M2939" s="195" t="s">
        <v>1030</v>
      </c>
      <c r="N2939" s="195" t="s">
        <v>1145</v>
      </c>
      <c r="O2939" s="199">
        <v>9.2999999999999999E-2</v>
      </c>
      <c r="P2939" s="188"/>
      <c r="Q2939" s="174">
        <f>IF(ISNUMBER(VLOOKUP(A2939,NotghiID!A:A,1,FALSE)),1,0)</f>
        <v>1</v>
      </c>
    </row>
    <row r="2940" spans="1:17" ht="14.25" hidden="1"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0.003 mg</v>
      </c>
      <c r="E2940" s="206" t="str">
        <f>IF(AND(A2940&lt;&gt;"",ISNUMBER(A2940)),VLOOKUP(A2940,Studies!A:BR,5,FALSE),"")</f>
        <v>Midazolam</v>
      </c>
      <c r="F2940" s="207" t="str">
        <f>IF(AND(A2940&lt;&gt;"",ISNUMBER(A2940)),VLOOKUP(A2940,Studies!A:BR,6,FALSE),"")</f>
        <v>Plasma</v>
      </c>
      <c r="G2940" s="194">
        <v>0.75</v>
      </c>
      <c r="H2940" s="194" t="s">
        <v>60</v>
      </c>
      <c r="I2940" s="187">
        <v>9.379759</v>
      </c>
      <c r="J2940" s="187" t="s">
        <v>1030</v>
      </c>
      <c r="K2940" s="187" t="s">
        <v>116</v>
      </c>
      <c r="L2940" s="195">
        <v>1.8058080000000001</v>
      </c>
      <c r="M2940" s="195" t="s">
        <v>1030</v>
      </c>
      <c r="N2940" s="195" t="s">
        <v>1145</v>
      </c>
      <c r="O2940" s="199">
        <v>9.2999999999999999E-2</v>
      </c>
      <c r="P2940" s="188"/>
      <c r="Q2940" s="174">
        <f>IF(ISNUMBER(VLOOKUP(A2940,NotghiID!A:A,1,FALSE)),1,0)</f>
        <v>1</v>
      </c>
    </row>
    <row r="2941" spans="1:17" ht="14.25" hidden="1"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0.003 mg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1030</v>
      </c>
      <c r="K2941" s="187" t="s">
        <v>116</v>
      </c>
      <c r="L2941" s="195"/>
      <c r="M2941" s="195"/>
      <c r="N2941" s="195" t="s">
        <v>1145</v>
      </c>
      <c r="O2941" s="199">
        <v>9.2999999999999999E-2</v>
      </c>
      <c r="P2941" s="188" t="s">
        <v>1146</v>
      </c>
      <c r="Q2941" s="174">
        <f>IF(ISNUMBER(VLOOKUP(A2941,NotghiID!A:A,1,FALSE)),1,0)</f>
        <v>1</v>
      </c>
    </row>
    <row r="2942" spans="1:17" ht="14.25" hidden="1"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0.003 mg</v>
      </c>
      <c r="E2942" s="206" t="str">
        <f>IF(AND(A2942&lt;&gt;"",ISNUMBER(A2942)),VLOOKUP(A2942,Studies!A:BR,5,FALSE),"")</f>
        <v>Midazolam</v>
      </c>
      <c r="F2942" s="207" t="str">
        <f>IF(AND(A2942&lt;&gt;"",ISNUMBER(A2942)),VLOOKUP(A2942,Studies!A:BR,6,FALSE),"")</f>
        <v>Plasma</v>
      </c>
      <c r="G2942" s="194">
        <v>1.5</v>
      </c>
      <c r="H2942" s="194" t="s">
        <v>60</v>
      </c>
      <c r="I2942" s="187">
        <v>5.355181</v>
      </c>
      <c r="J2942" s="187" t="s">
        <v>1030</v>
      </c>
      <c r="K2942" s="187" t="s">
        <v>116</v>
      </c>
      <c r="L2942" s="195">
        <v>0.79367489999999996</v>
      </c>
      <c r="M2942" s="195" t="s">
        <v>1030</v>
      </c>
      <c r="N2942" s="195" t="s">
        <v>1145</v>
      </c>
      <c r="O2942" s="199">
        <v>9.2999999999999999E-2</v>
      </c>
      <c r="P2942" s="188"/>
      <c r="Q2942" s="174">
        <f>IF(ISNUMBER(VLOOKUP(A2942,NotghiID!A:A,1,FALSE)),1,0)</f>
        <v>1</v>
      </c>
    </row>
    <row r="2943" spans="1:17" ht="14.25" hidden="1"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0.003 mg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1030</v>
      </c>
      <c r="K2943" s="187" t="s">
        <v>116</v>
      </c>
      <c r="L2943" s="195"/>
      <c r="M2943" s="195"/>
      <c r="N2943" s="195" t="s">
        <v>1145</v>
      </c>
      <c r="O2943" s="199">
        <v>9.2999999999999999E-2</v>
      </c>
      <c r="P2943" s="188" t="s">
        <v>1146</v>
      </c>
      <c r="Q2943" s="174">
        <f>IF(ISNUMBER(VLOOKUP(A2943,NotghiID!A:A,1,FALSE)),1,0)</f>
        <v>1</v>
      </c>
    </row>
    <row r="2944" spans="1:17" ht="14.25" hidden="1"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0.003 mg</v>
      </c>
      <c r="E2944" s="206" t="str">
        <f>IF(AND(A2944&lt;&gt;"",ISNUMBER(A2944)),VLOOKUP(A2944,Studies!A:BR,5,FALSE),"")</f>
        <v>Midazolam</v>
      </c>
      <c r="F2944" s="207" t="str">
        <f>IF(AND(A2944&lt;&gt;"",ISNUMBER(A2944)),VLOOKUP(A2944,Studies!A:BR,6,FALSE),"")</f>
        <v>Plasma</v>
      </c>
      <c r="G2944" s="194">
        <v>2.5</v>
      </c>
      <c r="H2944" s="194" t="s">
        <v>60</v>
      </c>
      <c r="I2944" s="187">
        <v>3.313558</v>
      </c>
      <c r="J2944" s="187" t="s">
        <v>1030</v>
      </c>
      <c r="K2944" s="187" t="s">
        <v>116</v>
      </c>
      <c r="L2944" s="195">
        <v>0.56544830000000001</v>
      </c>
      <c r="M2944" s="195" t="s">
        <v>1030</v>
      </c>
      <c r="N2944" s="195" t="s">
        <v>1145</v>
      </c>
      <c r="O2944" s="199">
        <v>9.2999999999999999E-2</v>
      </c>
      <c r="P2944" s="188"/>
      <c r="Q2944" s="174">
        <f>IF(ISNUMBER(VLOOKUP(A2944,NotghiID!A:A,1,FALSE)),1,0)</f>
        <v>1</v>
      </c>
    </row>
    <row r="2945" spans="1:17" ht="14.25" hidden="1"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0.003 mg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1030</v>
      </c>
      <c r="K2945" s="187" t="s">
        <v>116</v>
      </c>
      <c r="L2945" s="195">
        <v>0.43305680000000002</v>
      </c>
      <c r="M2945" s="195" t="s">
        <v>1030</v>
      </c>
      <c r="N2945" s="195" t="s">
        <v>1145</v>
      </c>
      <c r="O2945" s="199">
        <v>9.2999999999999999E-2</v>
      </c>
      <c r="P2945" s="188"/>
      <c r="Q2945" s="174">
        <f>IF(ISNUMBER(VLOOKUP(A2945,NotghiID!A:A,1,FALSE)),1,0)</f>
        <v>1</v>
      </c>
    </row>
    <row r="2946" spans="1:17" ht="14.25" hidden="1"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0.003 mg</v>
      </c>
      <c r="E2946" s="206" t="str">
        <f>IF(AND(A2946&lt;&gt;"",ISNUMBER(A2946)),VLOOKUP(A2946,Studies!A:BR,5,FALSE),"")</f>
        <v>Midazolam</v>
      </c>
      <c r="F2946" s="207" t="str">
        <f>IF(AND(A2946&lt;&gt;"",ISNUMBER(A2946)),VLOOKUP(A2946,Studies!A:BR,6,FALSE),"")</f>
        <v>Plasma</v>
      </c>
      <c r="G2946" s="194">
        <v>4</v>
      </c>
      <c r="H2946" s="194" t="s">
        <v>60</v>
      </c>
      <c r="I2946" s="187">
        <v>1.794832</v>
      </c>
      <c r="J2946" s="187" t="s">
        <v>1030</v>
      </c>
      <c r="K2946" s="187" t="s">
        <v>116</v>
      </c>
      <c r="L2946" s="195">
        <v>0.2244884</v>
      </c>
      <c r="M2946" s="195" t="s">
        <v>1030</v>
      </c>
      <c r="N2946" s="195" t="s">
        <v>1145</v>
      </c>
      <c r="O2946" s="199">
        <v>9.2999999999999999E-2</v>
      </c>
      <c r="P2946" s="188"/>
      <c r="Q2946" s="174">
        <f>IF(ISNUMBER(VLOOKUP(A2946,NotghiID!A:A,1,FALSE)),1,0)</f>
        <v>1</v>
      </c>
    </row>
    <row r="2947" spans="1:17" ht="14.25" hidden="1"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0.003 mg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1030</v>
      </c>
      <c r="K2947" s="187" t="s">
        <v>116</v>
      </c>
      <c r="L2947" s="195">
        <v>0.2221339</v>
      </c>
      <c r="M2947" s="195" t="s">
        <v>1030</v>
      </c>
      <c r="N2947" s="195" t="s">
        <v>1145</v>
      </c>
      <c r="O2947" s="199">
        <v>9.2999999999999999E-2</v>
      </c>
      <c r="P2947" s="188"/>
      <c r="Q2947" s="174">
        <f>IF(ISNUMBER(VLOOKUP(A2947,NotghiID!A:A,1,FALSE)),1,0)</f>
        <v>1</v>
      </c>
    </row>
    <row r="2948" spans="1:17" ht="14.25" hidden="1"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0.003 mg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1030</v>
      </c>
      <c r="K2948" s="187" t="s">
        <v>116</v>
      </c>
      <c r="L2948" s="195">
        <v>0.18312349999999999</v>
      </c>
      <c r="M2948" s="195" t="s">
        <v>1030</v>
      </c>
      <c r="N2948" s="195" t="s">
        <v>1145</v>
      </c>
      <c r="O2948" s="199">
        <v>9.2999999999999999E-2</v>
      </c>
      <c r="P2948" s="188"/>
      <c r="Q2948" s="174">
        <f>IF(ISNUMBER(VLOOKUP(A2948,NotghiID!A:A,1,FALSE)),1,0)</f>
        <v>1</v>
      </c>
    </row>
    <row r="2949" spans="1:17" ht="14.25" hidden="1"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0.003 mg</v>
      </c>
      <c r="E2949" s="206" t="str">
        <f>IF(AND(A2949&lt;&gt;"",ISNUMBER(A2949)),VLOOKUP(A2949,Studies!A:BR,5,FALSE),"")</f>
        <v>Midazolam</v>
      </c>
      <c r="F2949" s="207" t="str">
        <f>IF(AND(A2949&lt;&gt;"",ISNUMBER(A2949)),VLOOKUP(A2949,Studies!A:BR,6,FALSE),"")</f>
        <v>Plasma</v>
      </c>
      <c r="G2949" s="194">
        <v>10</v>
      </c>
      <c r="H2949" s="194" t="s">
        <v>60</v>
      </c>
      <c r="I2949" s="187">
        <v>0.3732608</v>
      </c>
      <c r="J2949" s="187" t="s">
        <v>1030</v>
      </c>
      <c r="K2949" s="187" t="s">
        <v>116</v>
      </c>
      <c r="L2949" s="195">
        <v>0.14256340000000001</v>
      </c>
      <c r="M2949" s="195" t="s">
        <v>1030</v>
      </c>
      <c r="N2949" s="195" t="s">
        <v>1145</v>
      </c>
      <c r="O2949" s="199">
        <v>9.2999999999999999E-2</v>
      </c>
      <c r="P2949" s="188"/>
      <c r="Q2949" s="174">
        <f>IF(ISNUMBER(VLOOKUP(A2949,NotghiID!A:A,1,FALSE)),1,0)</f>
        <v>1</v>
      </c>
    </row>
    <row r="2950" spans="1:17" ht="14.25" hidden="1"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0.003 mg</v>
      </c>
      <c r="E2950" s="206" t="str">
        <f>IF(AND(A2950&lt;&gt;"",ISNUMBER(A2950)),VLOOKUP(A2950,Studies!A:BR,5,FALSE),"")</f>
        <v>Midazolam</v>
      </c>
      <c r="F2950" s="207" t="str">
        <f>IF(AND(A2950&lt;&gt;"",ISNUMBER(A2950)),VLOOKUP(A2950,Studies!A:BR,6,FALSE),"")</f>
        <v>Plasma</v>
      </c>
      <c r="G2950" s="194">
        <v>24</v>
      </c>
      <c r="H2950" s="194" t="s">
        <v>60</v>
      </c>
      <c r="I2950" s="187">
        <v>9.699178E-2</v>
      </c>
      <c r="J2950" s="187" t="s">
        <v>1030</v>
      </c>
      <c r="K2950" s="187" t="s">
        <v>116</v>
      </c>
      <c r="L2950" s="195"/>
      <c r="M2950" s="195"/>
      <c r="N2950" s="195"/>
      <c r="O2950" s="199">
        <v>9.2999999999999999E-2</v>
      </c>
      <c r="P2950" s="188"/>
      <c r="Q2950" s="174">
        <f>IF(ISNUMBER(VLOOKUP(A2950,NotghiID!A:A,1,FALSE)),1,0)</f>
        <v>1</v>
      </c>
    </row>
    <row r="2951" spans="1:17" ht="14.25" hidden="1"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1030</v>
      </c>
      <c r="K2951" s="187" t="s">
        <v>116</v>
      </c>
      <c r="L2951" s="195"/>
      <c r="M2951" s="195"/>
      <c r="N2951" s="195" t="s">
        <v>1145</v>
      </c>
      <c r="O2951" s="199">
        <v>9.2999999999999999E-2</v>
      </c>
      <c r="P2951" s="188" t="s">
        <v>1146</v>
      </c>
      <c r="Q2951" s="174">
        <f>IF(ISNUMBER(VLOOKUP(A2951,NotghiID!A:A,1,FALSE)),1,0)</f>
        <v>1</v>
      </c>
    </row>
    <row r="2952" spans="1:17" ht="14.25" hidden="1"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1030</v>
      </c>
      <c r="K2952" s="187" t="s">
        <v>116</v>
      </c>
      <c r="L2952" s="195">
        <v>3124.4490000000001</v>
      </c>
      <c r="M2952" s="195" t="s">
        <v>1030</v>
      </c>
      <c r="N2952" s="195" t="s">
        <v>1145</v>
      </c>
      <c r="O2952" s="199">
        <v>9.2999999999999999E-2</v>
      </c>
      <c r="P2952" s="188"/>
      <c r="Q2952" s="174">
        <f>IF(ISNUMBER(VLOOKUP(A2952,NotghiID!A:A,1,FALSE)),1,0)</f>
        <v>1</v>
      </c>
    </row>
    <row r="2953" spans="1:17" ht="14.25" hidden="1"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1030</v>
      </c>
      <c r="K2953" s="187" t="s">
        <v>116</v>
      </c>
      <c r="L2953" s="195">
        <v>1051.973</v>
      </c>
      <c r="M2953" s="195" t="s">
        <v>1030</v>
      </c>
      <c r="N2953" s="195" t="s">
        <v>1145</v>
      </c>
      <c r="O2953" s="199">
        <v>9.2999999999999999E-2</v>
      </c>
      <c r="P2953" s="188"/>
      <c r="Q2953" s="174">
        <f>IF(ISNUMBER(VLOOKUP(A2953,NotghiID!A:A,1,FALSE)),1,0)</f>
        <v>1</v>
      </c>
    </row>
    <row r="2954" spans="1:17" ht="14.25" hidden="1"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1030</v>
      </c>
      <c r="K2954" s="187" t="s">
        <v>116</v>
      </c>
      <c r="L2954" s="195">
        <v>1478.0419999999999</v>
      </c>
      <c r="M2954" s="195" t="s">
        <v>1030</v>
      </c>
      <c r="N2954" s="195" t="s">
        <v>1145</v>
      </c>
      <c r="O2954" s="199">
        <v>9.2999999999999999E-2</v>
      </c>
      <c r="P2954" s="188"/>
      <c r="Q2954" s="174">
        <f>IF(ISNUMBER(VLOOKUP(A2954,NotghiID!A:A,1,FALSE)),1,0)</f>
        <v>1</v>
      </c>
    </row>
    <row r="2955" spans="1:17" ht="14.25" hidden="1"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1030</v>
      </c>
      <c r="K2955" s="187" t="s">
        <v>116</v>
      </c>
      <c r="L2955" s="195">
        <v>856.39160000000004</v>
      </c>
      <c r="M2955" s="195" t="s">
        <v>1030</v>
      </c>
      <c r="N2955" s="195" t="s">
        <v>1145</v>
      </c>
      <c r="O2955" s="199">
        <v>9.2999999999999999E-2</v>
      </c>
      <c r="P2955" s="188"/>
      <c r="Q2955" s="174">
        <f>IF(ISNUMBER(VLOOKUP(A2955,NotghiID!A:A,1,FALSE)),1,0)</f>
        <v>1</v>
      </c>
    </row>
    <row r="2956" spans="1:17" ht="14.25" hidden="1"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1030</v>
      </c>
      <c r="K2956" s="187" t="s">
        <v>116</v>
      </c>
      <c r="L2956" s="195">
        <v>655.90009999999995</v>
      </c>
      <c r="M2956" s="195" t="s">
        <v>1030</v>
      </c>
      <c r="N2956" s="195" t="s">
        <v>1145</v>
      </c>
      <c r="O2956" s="199">
        <v>9.2999999999999999E-2</v>
      </c>
      <c r="P2956" s="188"/>
      <c r="Q2956" s="174">
        <f>IF(ISNUMBER(VLOOKUP(A2956,NotghiID!A:A,1,FALSE)),1,0)</f>
        <v>1</v>
      </c>
    </row>
    <row r="2957" spans="1:17" ht="14.25" hidden="1"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1030</v>
      </c>
      <c r="K2957" s="187" t="s">
        <v>116</v>
      </c>
      <c r="L2957" s="195"/>
      <c r="M2957" s="195"/>
      <c r="N2957" s="195" t="s">
        <v>1145</v>
      </c>
      <c r="O2957" s="199">
        <v>9.2999999999999999E-2</v>
      </c>
      <c r="P2957" s="188" t="s">
        <v>1146</v>
      </c>
      <c r="Q2957" s="174">
        <f>IF(ISNUMBER(VLOOKUP(A2957,NotghiID!A:A,1,FALSE)),1,0)</f>
        <v>1</v>
      </c>
    </row>
    <row r="2958" spans="1:17" ht="14.25" hidden="1"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1030</v>
      </c>
      <c r="K2958" s="187" t="s">
        <v>116</v>
      </c>
      <c r="L2958" s="195">
        <v>405.84269999999998</v>
      </c>
      <c r="M2958" s="195" t="s">
        <v>1030</v>
      </c>
      <c r="N2958" s="195" t="s">
        <v>1145</v>
      </c>
      <c r="O2958" s="199">
        <v>9.2999999999999999E-2</v>
      </c>
      <c r="P2958" s="188"/>
      <c r="Q2958" s="174">
        <f>IF(ISNUMBER(VLOOKUP(A2958,NotghiID!A:A,1,FALSE)),1,0)</f>
        <v>1</v>
      </c>
    </row>
    <row r="2959" spans="1:17" ht="14.25" hidden="1"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1030</v>
      </c>
      <c r="K2959" s="187" t="s">
        <v>116</v>
      </c>
      <c r="L2959" s="195">
        <v>323.7756</v>
      </c>
      <c r="M2959" s="195" t="s">
        <v>1030</v>
      </c>
      <c r="N2959" s="195" t="s">
        <v>1145</v>
      </c>
      <c r="O2959" s="199">
        <v>9.2999999999999999E-2</v>
      </c>
      <c r="P2959" s="188"/>
      <c r="Q2959" s="174">
        <f>IF(ISNUMBER(VLOOKUP(A2959,NotghiID!A:A,1,FALSE)),1,0)</f>
        <v>1</v>
      </c>
    </row>
    <row r="2960" spans="1:17" ht="14.25" hidden="1"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1030</v>
      </c>
      <c r="K2960" s="187" t="s">
        <v>116</v>
      </c>
      <c r="L2960" s="195">
        <v>166.05510000000001</v>
      </c>
      <c r="M2960" s="195" t="s">
        <v>1030</v>
      </c>
      <c r="N2960" s="195" t="s">
        <v>1145</v>
      </c>
      <c r="O2960" s="199">
        <v>9.2999999999999999E-2</v>
      </c>
      <c r="P2960" s="188"/>
      <c r="Q2960" s="174">
        <f>IF(ISNUMBER(VLOOKUP(A2960,NotghiID!A:A,1,FALSE)),1,0)</f>
        <v>1</v>
      </c>
    </row>
    <row r="2961" spans="1:17" ht="14.25" hidden="1"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1030</v>
      </c>
      <c r="K2961" s="187" t="s">
        <v>116</v>
      </c>
      <c r="L2961" s="195">
        <v>157.12719999999999</v>
      </c>
      <c r="M2961" s="195" t="s">
        <v>1030</v>
      </c>
      <c r="N2961" s="195" t="s">
        <v>1145</v>
      </c>
      <c r="O2961" s="199">
        <v>9.2999999999999999E-2</v>
      </c>
      <c r="P2961" s="188"/>
      <c r="Q2961" s="174">
        <f>IF(ISNUMBER(VLOOKUP(A2961,NotghiID!A:A,1,FALSE)),1,0)</f>
        <v>1</v>
      </c>
    </row>
    <row r="2962" spans="1:17" ht="14.25" hidden="1"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1030</v>
      </c>
      <c r="K2962" s="187" t="s">
        <v>116</v>
      </c>
      <c r="L2962" s="195">
        <v>139.11750000000001</v>
      </c>
      <c r="M2962" s="195" t="s">
        <v>1030</v>
      </c>
      <c r="N2962" s="195" t="s">
        <v>1145</v>
      </c>
      <c r="O2962" s="199">
        <v>9.2999999999999999E-2</v>
      </c>
      <c r="P2962" s="188"/>
      <c r="Q2962" s="174">
        <f>IF(ISNUMBER(VLOOKUP(A2962,NotghiID!A:A,1,FALSE)),1,0)</f>
        <v>1</v>
      </c>
    </row>
    <row r="2963" spans="1:17" ht="14.25" hidden="1"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1030</v>
      </c>
      <c r="K2963" s="187" t="s">
        <v>116</v>
      </c>
      <c r="L2963" s="195">
        <v>20.104089999999999</v>
      </c>
      <c r="M2963" s="195" t="s">
        <v>1030</v>
      </c>
      <c r="N2963" s="195" t="s">
        <v>1145</v>
      </c>
      <c r="O2963" s="199">
        <v>9.2999999999999999E-2</v>
      </c>
      <c r="P2963" s="188"/>
      <c r="Q2963" s="174">
        <f>IF(ISNUMBER(VLOOKUP(A2963,NotghiID!A:A,1,FALSE)),1,0)</f>
        <v>1</v>
      </c>
    </row>
    <row r="2964" spans="1:17" ht="14.25" hidden="1"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1089</v>
      </c>
      <c r="K2964" s="187" t="s">
        <v>116</v>
      </c>
      <c r="L2964" s="195">
        <v>28.741579999999999</v>
      </c>
      <c r="M2964" s="195" t="s">
        <v>1089</v>
      </c>
      <c r="N2964" s="195" t="s">
        <v>117</v>
      </c>
      <c r="O2964" s="199"/>
      <c r="P2964" s="188"/>
      <c r="Q2964" s="174">
        <f>IF(ISNUMBER(VLOOKUP(A2964,NotghiID!A:A,1,FALSE)),1,0)</f>
        <v>1</v>
      </c>
    </row>
    <row r="2965" spans="1:17" ht="14.25" hidden="1"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1089</v>
      </c>
      <c r="K2965" s="187" t="s">
        <v>116</v>
      </c>
      <c r="L2965" s="195">
        <v>6.6139739999999998</v>
      </c>
      <c r="M2965" s="195" t="s">
        <v>1089</v>
      </c>
      <c r="N2965" s="195" t="s">
        <v>117</v>
      </c>
      <c r="O2965" s="199"/>
      <c r="P2965" s="188"/>
      <c r="Q2965" s="174">
        <f>IF(ISNUMBER(VLOOKUP(A2965,NotghiID!A:A,1,FALSE)),1,0)</f>
        <v>1</v>
      </c>
    </row>
    <row r="2966" spans="1:17" ht="14.25" hidden="1"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1089</v>
      </c>
      <c r="K2966" s="187" t="s">
        <v>116</v>
      </c>
      <c r="L2966" s="195">
        <v>3.4901450000000001</v>
      </c>
      <c r="M2966" s="195" t="s">
        <v>1089</v>
      </c>
      <c r="N2966" s="195" t="s">
        <v>117</v>
      </c>
      <c r="O2966" s="199"/>
      <c r="P2966" s="188"/>
      <c r="Q2966" s="174">
        <f>IF(ISNUMBER(VLOOKUP(A2966,NotghiID!A:A,1,FALSE)),1,0)</f>
        <v>1</v>
      </c>
    </row>
    <row r="2967" spans="1:17" ht="14.25" hidden="1"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1089</v>
      </c>
      <c r="K2967" s="187" t="s">
        <v>116</v>
      </c>
      <c r="L2967" s="195">
        <v>2.4618030000000002</v>
      </c>
      <c r="M2967" s="195" t="s">
        <v>1089</v>
      </c>
      <c r="N2967" s="195" t="s">
        <v>117</v>
      </c>
      <c r="O2967" s="199"/>
      <c r="P2967" s="188"/>
      <c r="Q2967" s="174">
        <f>IF(ISNUMBER(VLOOKUP(A2967,NotghiID!A:A,1,FALSE)),1,0)</f>
        <v>1</v>
      </c>
    </row>
    <row r="2968" spans="1:17" ht="14.25" hidden="1"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1089</v>
      </c>
      <c r="K2968" s="187" t="s">
        <v>116</v>
      </c>
      <c r="L2968" s="195">
        <v>1.943414</v>
      </c>
      <c r="M2968" s="195" t="s">
        <v>1089</v>
      </c>
      <c r="N2968" s="195" t="s">
        <v>117</v>
      </c>
      <c r="O2968" s="199"/>
      <c r="P2968" s="188"/>
      <c r="Q2968" s="174">
        <f>IF(ISNUMBER(VLOOKUP(A2968,NotghiID!A:A,1,FALSE)),1,0)</f>
        <v>1</v>
      </c>
    </row>
    <row r="2969" spans="1:17" ht="14.25" hidden="1"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1089</v>
      </c>
      <c r="K2969" s="187" t="s">
        <v>116</v>
      </c>
      <c r="L2969" s="195">
        <v>1.855472</v>
      </c>
      <c r="M2969" s="195" t="s">
        <v>1089</v>
      </c>
      <c r="N2969" s="195" t="s">
        <v>117</v>
      </c>
      <c r="O2969" s="199"/>
      <c r="P2969" s="188"/>
      <c r="Q2969" s="174">
        <f>IF(ISNUMBER(VLOOKUP(A2969,NotghiID!A:A,1,FALSE)),1,0)</f>
        <v>1</v>
      </c>
    </row>
    <row r="2970" spans="1:17" ht="14.25" hidden="1"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1089</v>
      </c>
      <c r="K2970" s="187" t="s">
        <v>116</v>
      </c>
      <c r="L2970" s="195">
        <v>1.549582</v>
      </c>
      <c r="M2970" s="195" t="s">
        <v>1089</v>
      </c>
      <c r="N2970" s="195" t="s">
        <v>117</v>
      </c>
      <c r="O2970" s="199"/>
      <c r="P2970" s="188"/>
      <c r="Q2970" s="174">
        <f>IF(ISNUMBER(VLOOKUP(A2970,NotghiID!A:A,1,FALSE)),1,0)</f>
        <v>1</v>
      </c>
    </row>
    <row r="2971" spans="1:17" ht="14.25" hidden="1"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1089</v>
      </c>
      <c r="K2971" s="187" t="s">
        <v>116</v>
      </c>
      <c r="L2971" s="195">
        <v>1.3499890000000001</v>
      </c>
      <c r="M2971" s="195" t="s">
        <v>1089</v>
      </c>
      <c r="N2971" s="195" t="s">
        <v>117</v>
      </c>
      <c r="O2971" s="199"/>
      <c r="P2971" s="188"/>
      <c r="Q2971" s="174">
        <f>IF(ISNUMBER(VLOOKUP(A2971,NotghiID!A:A,1,FALSE)),1,0)</f>
        <v>1</v>
      </c>
    </row>
    <row r="2972" spans="1:17" ht="14.25" hidden="1"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1089</v>
      </c>
      <c r="K2972" s="187" t="s">
        <v>116</v>
      </c>
      <c r="L2972" s="195">
        <v>1.1319980000000001</v>
      </c>
      <c r="M2972" s="195" t="s">
        <v>1089</v>
      </c>
      <c r="N2972" s="195" t="s">
        <v>117</v>
      </c>
      <c r="O2972" s="199"/>
      <c r="P2972" s="188"/>
      <c r="Q2972" s="174">
        <f>IF(ISNUMBER(VLOOKUP(A2972,NotghiID!A:A,1,FALSE)),1,0)</f>
        <v>1</v>
      </c>
    </row>
    <row r="2973" spans="1:17" ht="14.25" hidden="1"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1089</v>
      </c>
      <c r="K2973" s="187" t="s">
        <v>116</v>
      </c>
      <c r="L2973" s="195">
        <v>0.80103159999999995</v>
      </c>
      <c r="M2973" s="195" t="s">
        <v>1089</v>
      </c>
      <c r="N2973" s="195" t="s">
        <v>117</v>
      </c>
      <c r="O2973" s="199"/>
      <c r="P2973" s="188"/>
      <c r="Q2973" s="174">
        <f>IF(ISNUMBER(VLOOKUP(A2973,NotghiID!A:A,1,FALSE)),1,0)</f>
        <v>1</v>
      </c>
    </row>
    <row r="2974" spans="1:17" ht="14.25" hidden="1"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1089</v>
      </c>
      <c r="K2974" s="187" t="s">
        <v>116</v>
      </c>
      <c r="L2974" s="195">
        <v>0.90010069999999998</v>
      </c>
      <c r="M2974" s="195" t="s">
        <v>1089</v>
      </c>
      <c r="N2974" s="195" t="s">
        <v>117</v>
      </c>
      <c r="O2974" s="199"/>
      <c r="P2974" s="188"/>
      <c r="Q2974" s="174">
        <f>IF(ISNUMBER(VLOOKUP(A2974,NotghiID!A:A,1,FALSE)),1,0)</f>
        <v>1</v>
      </c>
    </row>
    <row r="2975" spans="1:17" ht="14.25" hidden="1"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1089</v>
      </c>
      <c r="K2975" s="187" t="s">
        <v>116</v>
      </c>
      <c r="L2975" s="195">
        <v>0.67366649999999995</v>
      </c>
      <c r="M2975" s="195" t="s">
        <v>1089</v>
      </c>
      <c r="N2975" s="195" t="s">
        <v>117</v>
      </c>
      <c r="O2975" s="199"/>
      <c r="P2975" s="188"/>
      <c r="Q2975" s="174">
        <f>IF(ISNUMBER(VLOOKUP(A2975,NotghiID!A:A,1,FALSE)),1,0)</f>
        <v>1</v>
      </c>
    </row>
    <row r="2976" spans="1:17" ht="14.25" hidden="1"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1089</v>
      </c>
      <c r="K2976" s="187" t="s">
        <v>116</v>
      </c>
      <c r="L2976" s="195">
        <v>0.89060689999999998</v>
      </c>
      <c r="M2976" s="195" t="s">
        <v>1089</v>
      </c>
      <c r="N2976" s="195" t="s">
        <v>117</v>
      </c>
      <c r="O2976" s="199"/>
      <c r="P2976" s="188"/>
      <c r="Q2976" s="174">
        <f>IF(ISNUMBER(VLOOKUP(A2976,NotghiID!A:A,1,FALSE)),1,0)</f>
        <v>1</v>
      </c>
    </row>
    <row r="2977" spans="1:17" ht="14.25" hidden="1"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1089</v>
      </c>
      <c r="K2977" s="187" t="s">
        <v>116</v>
      </c>
      <c r="L2977" s="195">
        <v>0.59341980000000005</v>
      </c>
      <c r="M2977" s="195" t="s">
        <v>1089</v>
      </c>
      <c r="N2977" s="195" t="s">
        <v>117</v>
      </c>
      <c r="O2977" s="199"/>
      <c r="P2977" s="188"/>
      <c r="Q2977" s="174">
        <f>IF(ISNUMBER(VLOOKUP(A2977,NotghiID!A:A,1,FALSE)),1,0)</f>
        <v>1</v>
      </c>
    </row>
    <row r="2978" spans="1:17" ht="14.25" hidden="1"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1089</v>
      </c>
      <c r="K2978" s="187" t="s">
        <v>116</v>
      </c>
      <c r="L2978" s="195">
        <v>0.47508050000000002</v>
      </c>
      <c r="M2978" s="195" t="s">
        <v>1089</v>
      </c>
      <c r="N2978" s="195" t="s">
        <v>117</v>
      </c>
      <c r="O2978" s="199"/>
      <c r="P2978" s="188"/>
      <c r="Q2978" s="174">
        <f>IF(ISNUMBER(VLOOKUP(A2978,NotghiID!A:A,1,FALSE)),1,0)</f>
        <v>1</v>
      </c>
    </row>
    <row r="2979" spans="1:17" ht="14.25" hidden="1"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1089</v>
      </c>
      <c r="K2979" s="187" t="s">
        <v>116</v>
      </c>
      <c r="L2979" s="195">
        <v>0.59614529999999999</v>
      </c>
      <c r="M2979" s="195" t="s">
        <v>1089</v>
      </c>
      <c r="N2979" s="195" t="s">
        <v>117</v>
      </c>
      <c r="O2979" s="199"/>
      <c r="P2979" s="188"/>
      <c r="Q2979" s="174">
        <f>IF(ISNUMBER(VLOOKUP(A2979,NotghiID!A:A,1,FALSE)),1,0)</f>
        <v>1</v>
      </c>
    </row>
    <row r="2980" spans="1:17" ht="14.25" hidden="1"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1089</v>
      </c>
      <c r="K2980" s="187" t="s">
        <v>116</v>
      </c>
      <c r="L2980" s="195">
        <v>0.40758090000000002</v>
      </c>
      <c r="M2980" s="195" t="s">
        <v>1089</v>
      </c>
      <c r="N2980" s="195" t="s">
        <v>117</v>
      </c>
      <c r="O2980" s="199"/>
      <c r="P2980" s="188"/>
      <c r="Q2980" s="174">
        <f>IF(ISNUMBER(VLOOKUP(A2980,NotghiID!A:A,1,FALSE)),1,0)</f>
        <v>1</v>
      </c>
    </row>
    <row r="2981" spans="1:17" ht="14.25" hidden="1"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1089</v>
      </c>
      <c r="K2981" s="187" t="s">
        <v>116</v>
      </c>
      <c r="L2981" s="195">
        <v>0.52333759999999996</v>
      </c>
      <c r="M2981" s="195" t="s">
        <v>1089</v>
      </c>
      <c r="N2981" s="195" t="s">
        <v>117</v>
      </c>
      <c r="O2981" s="199"/>
      <c r="P2981" s="188"/>
      <c r="Q2981" s="174">
        <f>IF(ISNUMBER(VLOOKUP(A2981,NotghiID!A:A,1,FALSE)),1,0)</f>
        <v>1</v>
      </c>
    </row>
    <row r="2982" spans="1:17" ht="14.25" hidden="1"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1089</v>
      </c>
      <c r="K2982" s="187" t="s">
        <v>116</v>
      </c>
      <c r="L2982" s="195">
        <v>0.44469829999999999</v>
      </c>
      <c r="M2982" s="195" t="s">
        <v>1089</v>
      </c>
      <c r="N2982" s="195" t="s">
        <v>117</v>
      </c>
      <c r="O2982" s="199"/>
      <c r="P2982" s="188"/>
      <c r="Q2982" s="174">
        <f>IF(ISNUMBER(VLOOKUP(A2982,NotghiID!A:A,1,FALSE)),1,0)</f>
        <v>1</v>
      </c>
    </row>
    <row r="2983" spans="1:17" ht="14.25" hidden="1"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1089</v>
      </c>
      <c r="K2983" s="187" t="s">
        <v>116</v>
      </c>
      <c r="L2983" s="195">
        <v>0.43647750000000002</v>
      </c>
      <c r="M2983" s="195" t="s">
        <v>1089</v>
      </c>
      <c r="N2983" s="195" t="s">
        <v>117</v>
      </c>
      <c r="O2983" s="199"/>
      <c r="P2983" s="188"/>
      <c r="Q2983" s="174">
        <f>IF(ISNUMBER(VLOOKUP(A2983,NotghiID!A:A,1,FALSE)),1,0)</f>
        <v>1</v>
      </c>
    </row>
    <row r="2984" spans="1:17" ht="14.25" hidden="1"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1089</v>
      </c>
      <c r="K2984" s="187" t="s">
        <v>116</v>
      </c>
      <c r="L2984" s="195"/>
      <c r="M2984" s="195"/>
      <c r="N2984" s="195"/>
      <c r="O2984" s="199"/>
      <c r="P2984" s="188"/>
      <c r="Q2984" s="174">
        <f>IF(ISNUMBER(VLOOKUP(A2984,NotghiID!A:A,1,FALSE)),1,0)</f>
        <v>1</v>
      </c>
    </row>
    <row r="2985" spans="1:17" ht="14.25" hidden="1"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1089</v>
      </c>
      <c r="K2985" s="187" t="s">
        <v>116</v>
      </c>
      <c r="L2985" s="195"/>
      <c r="M2985" s="195"/>
      <c r="N2985" s="195"/>
      <c r="O2985" s="199"/>
      <c r="P2985" s="188"/>
      <c r="Q2985" s="174">
        <f>IF(ISNUMBER(VLOOKUP(A2985,NotghiID!A:A,1,FALSE)),1,0)</f>
        <v>1</v>
      </c>
    </row>
    <row r="2986" spans="1:17" ht="14.25" hidden="1"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1089</v>
      </c>
      <c r="K2986" s="187" t="s">
        <v>116</v>
      </c>
      <c r="L2986" s="195"/>
      <c r="M2986" s="195"/>
      <c r="N2986" s="195"/>
      <c r="O2986" s="199"/>
      <c r="P2986" s="188"/>
      <c r="Q2986" s="174">
        <f>IF(ISNUMBER(VLOOKUP(A2986,NotghiID!A:A,1,FALSE)),1,0)</f>
        <v>1</v>
      </c>
    </row>
    <row r="2987" spans="1:17" ht="14.25" hidden="1"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1089</v>
      </c>
      <c r="K2987" s="187" t="s">
        <v>116</v>
      </c>
      <c r="L2987" s="195"/>
      <c r="M2987" s="195"/>
      <c r="N2987" s="195"/>
      <c r="O2987" s="199"/>
      <c r="P2987" s="188"/>
      <c r="Q2987" s="174">
        <f>IF(ISNUMBER(VLOOKUP(A2987,NotghiID!A:A,1,FALSE)),1,0)</f>
        <v>1</v>
      </c>
    </row>
    <row r="2988" spans="1:17" ht="14.25" hidden="1"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1089</v>
      </c>
      <c r="K2988" s="187" t="s">
        <v>116</v>
      </c>
      <c r="L2988" s="195"/>
      <c r="M2988" s="195"/>
      <c r="N2988" s="195"/>
      <c r="O2988" s="199"/>
      <c r="P2988" s="188"/>
      <c r="Q2988" s="174">
        <f>IF(ISNUMBER(VLOOKUP(A2988,NotghiID!A:A,1,FALSE)),1,0)</f>
        <v>1</v>
      </c>
    </row>
    <row r="2989" spans="1:17" ht="14.25" hidden="1"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1089</v>
      </c>
      <c r="K2989" s="187" t="s">
        <v>116</v>
      </c>
      <c r="L2989" s="195"/>
      <c r="M2989" s="195"/>
      <c r="N2989" s="195"/>
      <c r="O2989" s="199"/>
      <c r="P2989" s="188"/>
      <c r="Q2989" s="174">
        <f>IF(ISNUMBER(VLOOKUP(A2989,NotghiID!A:A,1,FALSE)),1,0)</f>
        <v>1</v>
      </c>
    </row>
    <row r="2990" spans="1:17" ht="14.25" hidden="1"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1089</v>
      </c>
      <c r="K2990" s="187" t="s">
        <v>116</v>
      </c>
      <c r="L2990" s="195"/>
      <c r="M2990" s="195"/>
      <c r="N2990" s="195"/>
      <c r="O2990" s="199"/>
      <c r="P2990" s="188"/>
      <c r="Q2990" s="174">
        <f>IF(ISNUMBER(VLOOKUP(A2990,NotghiID!A:A,1,FALSE)),1,0)</f>
        <v>1</v>
      </c>
    </row>
    <row r="2991" spans="1:17" ht="14.25" hidden="1"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1089</v>
      </c>
      <c r="K2991" s="187" t="s">
        <v>116</v>
      </c>
      <c r="L2991" s="195"/>
      <c r="M2991" s="195"/>
      <c r="N2991" s="195"/>
      <c r="O2991" s="199"/>
      <c r="P2991" s="188"/>
      <c r="Q2991" s="174">
        <f>IF(ISNUMBER(VLOOKUP(A2991,NotghiID!A:A,1,FALSE)),1,0)</f>
        <v>1</v>
      </c>
    </row>
    <row r="2992" spans="1:17" ht="14.25" hidden="1"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1089</v>
      </c>
      <c r="K2992" s="187" t="s">
        <v>116</v>
      </c>
      <c r="L2992" s="195"/>
      <c r="M2992" s="195"/>
      <c r="N2992" s="195"/>
      <c r="O2992" s="199"/>
      <c r="P2992" s="188"/>
      <c r="Q2992" s="174">
        <f>IF(ISNUMBER(VLOOKUP(A2992,NotghiID!A:A,1,FALSE)),1,0)</f>
        <v>1</v>
      </c>
    </row>
    <row r="2993" spans="1:17" ht="14.25" hidden="1"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1089</v>
      </c>
      <c r="K2993" s="187" t="s">
        <v>116</v>
      </c>
      <c r="L2993" s="195"/>
      <c r="M2993" s="195"/>
      <c r="N2993" s="195"/>
      <c r="O2993" s="199"/>
      <c r="P2993" s="188"/>
      <c r="Q2993" s="174">
        <f>IF(ISNUMBER(VLOOKUP(A2993,NotghiID!A:A,1,FALSE)),1,0)</f>
        <v>1</v>
      </c>
    </row>
    <row r="2994" spans="1:17" ht="14.25" hidden="1"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1089</v>
      </c>
      <c r="K2994" s="187" t="s">
        <v>116</v>
      </c>
      <c r="L2994" s="195"/>
      <c r="M2994" s="195"/>
      <c r="N2994" s="195"/>
      <c r="O2994" s="199"/>
      <c r="P2994" s="188"/>
      <c r="Q2994" s="174">
        <f>IF(ISNUMBER(VLOOKUP(A2994,NotghiID!A:A,1,FALSE)),1,0)</f>
        <v>1</v>
      </c>
    </row>
    <row r="2995" spans="1:17" ht="14.25" hidden="1"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1089</v>
      </c>
      <c r="K2995" s="187" t="s">
        <v>116</v>
      </c>
      <c r="L2995" s="195"/>
      <c r="M2995" s="195"/>
      <c r="N2995" s="195"/>
      <c r="O2995" s="199"/>
      <c r="P2995" s="188">
        <v>108</v>
      </c>
      <c r="Q2995" s="174">
        <f>IF(ISNUMBER(VLOOKUP(A2995,NotghiID!A:A,1,FALSE)),1,0)</f>
        <v>1</v>
      </c>
    </row>
    <row r="2996" spans="1:17" ht="14.25" hidden="1"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1089</v>
      </c>
      <c r="K2996" s="187" t="s">
        <v>116</v>
      </c>
      <c r="L2996" s="195"/>
      <c r="M2996" s="195"/>
      <c r="N2996" s="195"/>
      <c r="O2996" s="199"/>
      <c r="P2996" s="188">
        <v>108.17</v>
      </c>
      <c r="Q2996" s="174">
        <f>IF(ISNUMBER(VLOOKUP(A2996,NotghiID!A:A,1,FALSE)),1,0)</f>
        <v>1</v>
      </c>
    </row>
    <row r="2997" spans="1:17" ht="14.25" hidden="1"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1089</v>
      </c>
      <c r="K2997" s="187" t="s">
        <v>116</v>
      </c>
      <c r="L2997" s="195"/>
      <c r="M2997" s="195"/>
      <c r="N2997" s="195"/>
      <c r="O2997" s="199"/>
      <c r="P2997" s="188">
        <v>108.33</v>
      </c>
      <c r="Q2997" s="174">
        <f>IF(ISNUMBER(VLOOKUP(A2997,NotghiID!A:A,1,FALSE)),1,0)</f>
        <v>1</v>
      </c>
    </row>
    <row r="2998" spans="1:17" ht="14.25" hidden="1"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1089</v>
      </c>
      <c r="K2998" s="187" t="s">
        <v>116</v>
      </c>
      <c r="L2998" s="195"/>
      <c r="M2998" s="195"/>
      <c r="N2998" s="195"/>
      <c r="O2998" s="199"/>
      <c r="P2998" s="188">
        <v>108.5</v>
      </c>
      <c r="Q2998" s="174">
        <f>IF(ISNUMBER(VLOOKUP(A2998,NotghiID!A:A,1,FALSE)),1,0)</f>
        <v>1</v>
      </c>
    </row>
    <row r="2999" spans="1:17" ht="14.25" hidden="1"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1089</v>
      </c>
      <c r="K2999" s="187" t="s">
        <v>116</v>
      </c>
      <c r="L2999" s="195"/>
      <c r="M2999" s="195"/>
      <c r="N2999" s="195"/>
      <c r="O2999" s="199"/>
      <c r="P2999" s="188">
        <v>108.75</v>
      </c>
      <c r="Q2999" s="174">
        <f>IF(ISNUMBER(VLOOKUP(A2999,NotghiID!A:A,1,FALSE)),1,0)</f>
        <v>1</v>
      </c>
    </row>
    <row r="3000" spans="1:17" ht="14.25" hidden="1"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1089</v>
      </c>
      <c r="K3000" s="187" t="s">
        <v>116</v>
      </c>
      <c r="L3000" s="195"/>
      <c r="M3000" s="195"/>
      <c r="N3000" s="195"/>
      <c r="O3000" s="199"/>
      <c r="P3000" s="188">
        <v>109</v>
      </c>
      <c r="Q3000" s="174">
        <f>IF(ISNUMBER(VLOOKUP(A3000,NotghiID!A:A,1,FALSE)),1,0)</f>
        <v>1</v>
      </c>
    </row>
    <row r="3001" spans="1:17" ht="14.25" hidden="1"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1089</v>
      </c>
      <c r="K3001" s="187" t="s">
        <v>116</v>
      </c>
      <c r="L3001" s="195"/>
      <c r="M3001" s="195"/>
      <c r="N3001" s="195"/>
      <c r="O3001" s="199"/>
      <c r="P3001" s="188">
        <v>109.8</v>
      </c>
      <c r="Q3001" s="174">
        <f>IF(ISNUMBER(VLOOKUP(A3001,NotghiID!A:A,1,FALSE)),1,0)</f>
        <v>1</v>
      </c>
    </row>
    <row r="3002" spans="1:17" ht="14.25" hidden="1"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1089</v>
      </c>
      <c r="K3002" s="187" t="s">
        <v>116</v>
      </c>
      <c r="L3002" s="195"/>
      <c r="M3002" s="195"/>
      <c r="N3002" s="195"/>
      <c r="O3002" s="199"/>
      <c r="P3002" s="188">
        <v>109.17</v>
      </c>
      <c r="Q3002" s="174">
        <f>IF(ISNUMBER(VLOOKUP(A3002,NotghiID!A:A,1,FALSE)),1,0)</f>
        <v>1</v>
      </c>
    </row>
    <row r="3003" spans="1:17" ht="14.25" hidden="1"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1089</v>
      </c>
      <c r="K3003" s="187" t="s">
        <v>116</v>
      </c>
      <c r="L3003" s="195"/>
      <c r="M3003" s="195"/>
      <c r="N3003" s="195"/>
      <c r="O3003" s="199"/>
      <c r="P3003" s="188">
        <v>109.25</v>
      </c>
      <c r="Q3003" s="174">
        <f>IF(ISNUMBER(VLOOKUP(A3003,NotghiID!A:A,1,FALSE)),1,0)</f>
        <v>1</v>
      </c>
    </row>
    <row r="3004" spans="1:17" ht="14.25" hidden="1"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1089</v>
      </c>
      <c r="K3004" s="187" t="s">
        <v>116</v>
      </c>
      <c r="L3004" s="195"/>
      <c r="M3004" s="195"/>
      <c r="N3004" s="195"/>
      <c r="O3004" s="199"/>
      <c r="P3004" s="188">
        <v>109.5</v>
      </c>
      <c r="Q3004" s="174">
        <f>IF(ISNUMBER(VLOOKUP(A3004,NotghiID!A:A,1,FALSE)),1,0)</f>
        <v>1</v>
      </c>
    </row>
    <row r="3005" spans="1:17" ht="14.25" hidden="1"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1089</v>
      </c>
      <c r="K3005" s="187" t="s">
        <v>116</v>
      </c>
      <c r="L3005" s="195"/>
      <c r="M3005" s="195"/>
      <c r="N3005" s="195"/>
      <c r="O3005" s="199"/>
      <c r="P3005" s="188">
        <v>109.75</v>
      </c>
      <c r="Q3005" s="174">
        <f>IF(ISNUMBER(VLOOKUP(A3005,NotghiID!A:A,1,FALSE)),1,0)</f>
        <v>1</v>
      </c>
    </row>
    <row r="3006" spans="1:17" ht="14.25" hidden="1"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1089</v>
      </c>
      <c r="K3006" s="187" t="s">
        <v>116</v>
      </c>
      <c r="L3006" s="195"/>
      <c r="M3006" s="195"/>
      <c r="N3006" s="195"/>
      <c r="O3006" s="199"/>
      <c r="P3006" s="188">
        <v>110</v>
      </c>
      <c r="Q3006" s="174">
        <f>IF(ISNUMBER(VLOOKUP(A3006,NotghiID!A:A,1,FALSE)),1,0)</f>
        <v>1</v>
      </c>
    </row>
    <row r="3007" spans="1:17" ht="14.25" hidden="1"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1089</v>
      </c>
      <c r="K3007" s="187" t="s">
        <v>116</v>
      </c>
      <c r="L3007" s="195"/>
      <c r="M3007" s="195"/>
      <c r="N3007" s="195"/>
      <c r="O3007" s="199"/>
      <c r="P3007" s="188"/>
      <c r="Q3007" s="174">
        <f>IF(ISNUMBER(VLOOKUP(A3007,NotghiID!A:A,1,FALSE)),1,0)</f>
        <v>1</v>
      </c>
    </row>
    <row r="3008" spans="1:17" ht="14.25" hidden="1"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1089</v>
      </c>
      <c r="K3008" s="187" t="s">
        <v>116</v>
      </c>
      <c r="L3008" s="195"/>
      <c r="M3008" s="195"/>
      <c r="N3008" s="195"/>
      <c r="O3008" s="199"/>
      <c r="P3008" s="188"/>
      <c r="Q3008" s="174">
        <f>IF(ISNUMBER(VLOOKUP(A3008,NotghiID!A:A,1,FALSE)),1,0)</f>
        <v>1</v>
      </c>
    </row>
    <row r="3009" spans="1:17" ht="14.25" hidden="1"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1089</v>
      </c>
      <c r="K3009" s="187" t="s">
        <v>116</v>
      </c>
      <c r="L3009" s="195"/>
      <c r="M3009" s="195"/>
      <c r="N3009" s="195"/>
      <c r="O3009" s="199"/>
      <c r="P3009" s="188"/>
      <c r="Q3009" s="174">
        <f>IF(ISNUMBER(VLOOKUP(A3009,NotghiID!A:A,1,FALSE)),1,0)</f>
        <v>1</v>
      </c>
    </row>
    <row r="3010" spans="1:17" ht="14.25" hidden="1"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1089</v>
      </c>
      <c r="K3010" s="187" t="s">
        <v>116</v>
      </c>
      <c r="L3010" s="195"/>
      <c r="M3010" s="195"/>
      <c r="N3010" s="195"/>
      <c r="O3010" s="199"/>
      <c r="P3010" s="188"/>
      <c r="Q3010" s="174">
        <f>IF(ISNUMBER(VLOOKUP(A3010,NotghiID!A:A,1,FALSE)),1,0)</f>
        <v>1</v>
      </c>
    </row>
    <row r="3011" spans="1:17" ht="14.25" hidden="1"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1089</v>
      </c>
      <c r="K3011" s="187" t="s">
        <v>116</v>
      </c>
      <c r="L3011" s="195"/>
      <c r="M3011" s="195"/>
      <c r="N3011" s="195"/>
      <c r="O3011" s="199"/>
      <c r="P3011" s="188"/>
      <c r="Q3011" s="174">
        <f>IF(ISNUMBER(VLOOKUP(A3011,NotghiID!A:A,1,FALSE)),1,0)</f>
        <v>1</v>
      </c>
    </row>
    <row r="3012" spans="1:17" ht="14.25" hidden="1"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1089</v>
      </c>
      <c r="K3012" s="187" t="s">
        <v>116</v>
      </c>
      <c r="L3012" s="195"/>
      <c r="M3012" s="195"/>
      <c r="N3012" s="195"/>
      <c r="O3012" s="199"/>
      <c r="P3012" s="188"/>
      <c r="Q3012" s="174">
        <f>IF(ISNUMBER(VLOOKUP(A3012,NotghiID!A:A,1,FALSE)),1,0)</f>
        <v>1</v>
      </c>
    </row>
    <row r="3013" spans="1:17" ht="14.25" hidden="1"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1089</v>
      </c>
      <c r="K3013" s="187" t="s">
        <v>116</v>
      </c>
      <c r="L3013" s="195"/>
      <c r="M3013" s="195"/>
      <c r="N3013" s="195"/>
      <c r="O3013" s="199"/>
      <c r="P3013" s="188"/>
      <c r="Q3013" s="174">
        <f>IF(ISNUMBER(VLOOKUP(A3013,NotghiID!A:A,1,FALSE)),1,0)</f>
        <v>1</v>
      </c>
    </row>
    <row r="3014" spans="1:17" ht="14.25" hidden="1"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1089</v>
      </c>
      <c r="K3014" s="187" t="s">
        <v>116</v>
      </c>
      <c r="L3014" s="195"/>
      <c r="M3014" s="195"/>
      <c r="N3014" s="195"/>
      <c r="O3014" s="199"/>
      <c r="P3014" s="188"/>
      <c r="Q3014" s="174">
        <f>IF(ISNUMBER(VLOOKUP(A3014,NotghiID!A:A,1,FALSE)),1,0)</f>
        <v>1</v>
      </c>
    </row>
    <row r="3015" spans="1:17" ht="14.25" hidden="1"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1089</v>
      </c>
      <c r="K3015" s="187" t="s">
        <v>116</v>
      </c>
      <c r="L3015" s="195"/>
      <c r="M3015" s="195"/>
      <c r="N3015" s="195"/>
      <c r="O3015" s="199"/>
      <c r="P3015" s="188"/>
      <c r="Q3015" s="174">
        <f>IF(ISNUMBER(VLOOKUP(A3015,NotghiID!A:A,1,FALSE)),1,0)</f>
        <v>1</v>
      </c>
    </row>
    <row r="3016" spans="1:17" ht="14.25" hidden="1"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1089</v>
      </c>
      <c r="K3016" s="187" t="s">
        <v>116</v>
      </c>
      <c r="L3016" s="195"/>
      <c r="M3016" s="195"/>
      <c r="N3016" s="195"/>
      <c r="O3016" s="199"/>
      <c r="P3016" s="188"/>
      <c r="Q3016" s="174">
        <f>IF(ISNUMBER(VLOOKUP(A3016,NotghiID!A:A,1,FALSE)),1,0)</f>
        <v>1</v>
      </c>
    </row>
    <row r="3017" spans="1:17" ht="14.25" hidden="1"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1089</v>
      </c>
      <c r="K3017" s="187" t="s">
        <v>116</v>
      </c>
      <c r="L3017" s="195"/>
      <c r="M3017" s="195"/>
      <c r="N3017" s="195"/>
      <c r="O3017" s="199"/>
      <c r="P3017" s="188"/>
      <c r="Q3017" s="174">
        <f>IF(ISNUMBER(VLOOKUP(A3017,NotghiID!A:A,1,FALSE)),1,0)</f>
        <v>1</v>
      </c>
    </row>
    <row r="3018" spans="1:17" ht="14.25" hidden="1"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1089</v>
      </c>
      <c r="K3018" s="187" t="s">
        <v>116</v>
      </c>
      <c r="L3018" s="195"/>
      <c r="M3018" s="195"/>
      <c r="N3018" s="195"/>
      <c r="O3018" s="199"/>
      <c r="P3018" s="188"/>
      <c r="Q3018" s="174">
        <f>IF(ISNUMBER(VLOOKUP(A3018,NotghiID!A:A,1,FALSE)),1,0)</f>
        <v>1</v>
      </c>
    </row>
    <row r="3019" spans="1:17" ht="14.25" hidden="1"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1089</v>
      </c>
      <c r="K3019" s="187" t="s">
        <v>116</v>
      </c>
      <c r="L3019" s="195"/>
      <c r="M3019" s="195"/>
      <c r="N3019" s="195"/>
      <c r="O3019" s="199"/>
      <c r="P3019" s="188"/>
      <c r="Q3019" s="174">
        <f>IF(ISNUMBER(VLOOKUP(A3019,NotghiID!A:A,1,FALSE)),1,0)</f>
        <v>1</v>
      </c>
    </row>
    <row r="3020" spans="1:17" ht="14.25" hidden="1"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1089</v>
      </c>
      <c r="K3020" s="187" t="s">
        <v>116</v>
      </c>
      <c r="L3020" s="195"/>
      <c r="M3020" s="195"/>
      <c r="N3020" s="195"/>
      <c r="O3020" s="199"/>
      <c r="P3020" s="188"/>
      <c r="Q3020" s="174">
        <f>IF(ISNUMBER(VLOOKUP(A3020,NotghiID!A:A,1,FALSE)),1,0)</f>
        <v>1</v>
      </c>
    </row>
    <row r="3021" spans="1:17" ht="14.25" hidden="1"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1089</v>
      </c>
      <c r="K3021" s="187" t="s">
        <v>116</v>
      </c>
      <c r="L3021" s="195"/>
      <c r="M3021" s="195"/>
      <c r="N3021" s="195"/>
      <c r="O3021" s="199"/>
      <c r="P3021" s="188"/>
      <c r="Q3021" s="174">
        <f>IF(ISNUMBER(VLOOKUP(A3021,NotghiID!A:A,1,FALSE)),1,0)</f>
        <v>1</v>
      </c>
    </row>
    <row r="3022" spans="1:17" ht="14.25" hidden="1"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1089</v>
      </c>
      <c r="K3022" s="187" t="s">
        <v>116</v>
      </c>
      <c r="L3022" s="195"/>
      <c r="M3022" s="195"/>
      <c r="N3022" s="195"/>
      <c r="O3022" s="199"/>
      <c r="P3022" s="188"/>
      <c r="Q3022" s="174">
        <f>IF(ISNUMBER(VLOOKUP(A3022,NotghiID!A:A,1,FALSE)),1,0)</f>
        <v>1</v>
      </c>
    </row>
    <row r="3023" spans="1:17" ht="14.25" hidden="1"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1089</v>
      </c>
      <c r="K3023" s="187" t="s">
        <v>116</v>
      </c>
      <c r="L3023" s="195"/>
      <c r="M3023" s="195"/>
      <c r="N3023" s="195"/>
      <c r="O3023" s="199"/>
      <c r="P3023" s="188"/>
      <c r="Q3023" s="174">
        <f>IF(ISNUMBER(VLOOKUP(A3023,NotghiID!A:A,1,FALSE)),1,0)</f>
        <v>1</v>
      </c>
    </row>
    <row r="3024" spans="1:17" ht="14.25" hidden="1"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1089</v>
      </c>
      <c r="K3024" s="187" t="s">
        <v>116</v>
      </c>
      <c r="L3024" s="195"/>
      <c r="M3024" s="195"/>
      <c r="N3024" s="195"/>
      <c r="O3024" s="199"/>
      <c r="P3024" s="188"/>
      <c r="Q3024" s="174">
        <f>IF(ISNUMBER(VLOOKUP(A3024,NotghiID!A:A,1,FALSE)),1,0)</f>
        <v>1</v>
      </c>
    </row>
    <row r="3025" spans="1:17" ht="14.25" hidden="1"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1089</v>
      </c>
      <c r="K3025" s="187" t="s">
        <v>116</v>
      </c>
      <c r="L3025" s="195"/>
      <c r="M3025" s="195"/>
      <c r="N3025" s="195"/>
      <c r="O3025" s="199"/>
      <c r="P3025" s="188"/>
      <c r="Q3025" s="174">
        <f>IF(ISNUMBER(VLOOKUP(A3025,NotghiID!A:A,1,FALSE)),1,0)</f>
        <v>1</v>
      </c>
    </row>
    <row r="3026" spans="1:17" ht="14.25" hidden="1"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1089</v>
      </c>
      <c r="K3026" s="187" t="s">
        <v>116</v>
      </c>
      <c r="L3026" s="195"/>
      <c r="M3026" s="195"/>
      <c r="N3026" s="195"/>
      <c r="O3026" s="199"/>
      <c r="P3026" s="188"/>
      <c r="Q3026" s="174">
        <f>IF(ISNUMBER(VLOOKUP(A3026,NotghiID!A:A,1,FALSE)),1,0)</f>
        <v>1</v>
      </c>
    </row>
    <row r="3027" spans="1:17" ht="14.25" hidden="1"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1089</v>
      </c>
      <c r="K3027" s="187" t="s">
        <v>116</v>
      </c>
      <c r="L3027" s="195"/>
      <c r="M3027" s="195"/>
      <c r="N3027" s="195"/>
      <c r="O3027" s="199"/>
      <c r="P3027" s="188"/>
      <c r="Q3027" s="174">
        <f>IF(ISNUMBER(VLOOKUP(A3027,NotghiID!A:A,1,FALSE)),1,0)</f>
        <v>1</v>
      </c>
    </row>
    <row r="3028" spans="1:17" ht="14.25" hidden="1"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1089</v>
      </c>
      <c r="K3028" s="187" t="s">
        <v>116</v>
      </c>
      <c r="L3028" s="195"/>
      <c r="M3028" s="195"/>
      <c r="N3028" s="195"/>
      <c r="O3028" s="199"/>
      <c r="P3028" s="188"/>
      <c r="Q3028" s="174">
        <f>IF(ISNUMBER(VLOOKUP(A3028,NotghiID!A:A,1,FALSE)),1,0)</f>
        <v>1</v>
      </c>
    </row>
    <row r="3029" spans="1:17" ht="14.25" hidden="1"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1089</v>
      </c>
      <c r="K3029" s="187" t="s">
        <v>116</v>
      </c>
      <c r="L3029" s="195"/>
      <c r="M3029" s="195"/>
      <c r="N3029" s="195"/>
      <c r="O3029" s="199"/>
      <c r="P3029" s="188"/>
      <c r="Q3029" s="174">
        <f>IF(ISNUMBER(VLOOKUP(A3029,NotghiID!A:A,1,FALSE)),1,0)</f>
        <v>1</v>
      </c>
    </row>
    <row r="3030" spans="1:17" ht="14.25" hidden="1"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1089</v>
      </c>
      <c r="K3030" s="187" t="s">
        <v>116</v>
      </c>
      <c r="L3030" s="195"/>
      <c r="M3030" s="195"/>
      <c r="N3030" s="195"/>
      <c r="O3030" s="199"/>
      <c r="P3030" s="188"/>
      <c r="Q3030" s="174">
        <f>IF(ISNUMBER(VLOOKUP(A3030,NotghiID!A:A,1,FALSE)),1,0)</f>
        <v>1</v>
      </c>
    </row>
    <row r="3031" spans="1:17" ht="14.25" hidden="1"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1089</v>
      </c>
      <c r="K3031" s="187" t="s">
        <v>116</v>
      </c>
      <c r="L3031" s="195"/>
      <c r="M3031" s="195"/>
      <c r="N3031" s="195"/>
      <c r="O3031" s="199"/>
      <c r="P3031" s="188"/>
      <c r="Q3031" s="174">
        <f>IF(ISNUMBER(VLOOKUP(A3031,NotghiID!A:A,1,FALSE)),1,0)</f>
        <v>1</v>
      </c>
    </row>
    <row r="3032" spans="1:17" ht="14.25" hidden="1"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1089</v>
      </c>
      <c r="K3032" s="187" t="s">
        <v>116</v>
      </c>
      <c r="L3032" s="195"/>
      <c r="M3032" s="195"/>
      <c r="N3032" s="195"/>
      <c r="O3032" s="199"/>
      <c r="P3032" s="188"/>
      <c r="Q3032" s="174">
        <f>IF(ISNUMBER(VLOOKUP(A3032,NotghiID!A:A,1,FALSE)),1,0)</f>
        <v>1</v>
      </c>
    </row>
    <row r="3033" spans="1:17" ht="14.25" hidden="1"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1089</v>
      </c>
      <c r="K3033" s="187" t="s">
        <v>116</v>
      </c>
      <c r="L3033" s="195"/>
      <c r="M3033" s="195"/>
      <c r="N3033" s="195"/>
      <c r="O3033" s="199"/>
      <c r="P3033" s="188"/>
      <c r="Q3033" s="174">
        <f>IF(ISNUMBER(VLOOKUP(A3033,NotghiID!A:A,1,FALSE)),1,0)</f>
        <v>1</v>
      </c>
    </row>
    <row r="3034" spans="1:17" ht="14.25" hidden="1"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1089</v>
      </c>
      <c r="K3034" s="187" t="s">
        <v>116</v>
      </c>
      <c r="L3034" s="195"/>
      <c r="M3034" s="195"/>
      <c r="N3034" s="195"/>
      <c r="O3034" s="199"/>
      <c r="P3034" s="188"/>
      <c r="Q3034" s="174">
        <f>IF(ISNUMBER(VLOOKUP(A3034,NotghiID!A:A,1,FALSE)),1,0)</f>
        <v>1</v>
      </c>
    </row>
    <row r="3035" spans="1:17" ht="14.25" hidden="1"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1089</v>
      </c>
      <c r="K3035" s="187" t="s">
        <v>116</v>
      </c>
      <c r="L3035" s="195"/>
      <c r="M3035" s="195"/>
      <c r="N3035" s="195"/>
      <c r="O3035" s="199"/>
      <c r="P3035" s="188"/>
      <c r="Q3035" s="174">
        <f>IF(ISNUMBER(VLOOKUP(A3035,NotghiID!A:A,1,FALSE)),1,0)</f>
        <v>1</v>
      </c>
    </row>
    <row r="3036" spans="1:17" ht="14.25" hidden="1"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1089</v>
      </c>
      <c r="K3036" s="187" t="s">
        <v>116</v>
      </c>
      <c r="L3036" s="195"/>
      <c r="M3036" s="195"/>
      <c r="N3036" s="195"/>
      <c r="O3036" s="199"/>
      <c r="P3036" s="188"/>
      <c r="Q3036" s="174">
        <f>IF(ISNUMBER(VLOOKUP(A3036,NotghiID!A:A,1,FALSE)),1,0)</f>
        <v>1</v>
      </c>
    </row>
    <row r="3037" spans="1:17" ht="14.25" hidden="1"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1089</v>
      </c>
      <c r="K3037" s="187" t="s">
        <v>116</v>
      </c>
      <c r="L3037" s="195"/>
      <c r="M3037" s="195"/>
      <c r="N3037" s="195"/>
      <c r="O3037" s="199"/>
      <c r="P3037" s="188"/>
      <c r="Q3037" s="174">
        <f>IF(ISNUMBER(VLOOKUP(A3037,NotghiID!A:A,1,FALSE)),1,0)</f>
        <v>1</v>
      </c>
    </row>
    <row r="3038" spans="1:17" ht="14.25" hidden="1"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1089</v>
      </c>
      <c r="K3038" s="187" t="s">
        <v>116</v>
      </c>
      <c r="L3038" s="195"/>
      <c r="M3038" s="195"/>
      <c r="N3038" s="195"/>
      <c r="O3038" s="199"/>
      <c r="P3038" s="188"/>
      <c r="Q3038" s="174">
        <f>IF(ISNUMBER(VLOOKUP(A3038,NotghiID!A:A,1,FALSE)),1,0)</f>
        <v>1</v>
      </c>
    </row>
    <row r="3039" spans="1:17" ht="14.25" hidden="1"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1089</v>
      </c>
      <c r="K3039" s="187" t="s">
        <v>116</v>
      </c>
      <c r="L3039" s="195"/>
      <c r="M3039" s="195"/>
      <c r="N3039" s="195"/>
      <c r="O3039" s="199"/>
      <c r="P3039" s="188"/>
      <c r="Q3039" s="174">
        <f>IF(ISNUMBER(VLOOKUP(A3039,NotghiID!A:A,1,FALSE)),1,0)</f>
        <v>1</v>
      </c>
    </row>
    <row r="3040" spans="1:17" ht="14.25" hidden="1"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1089</v>
      </c>
      <c r="K3040" s="187" t="s">
        <v>116</v>
      </c>
      <c r="L3040" s="195"/>
      <c r="M3040" s="195"/>
      <c r="N3040" s="195"/>
      <c r="O3040" s="199"/>
      <c r="P3040" s="188"/>
      <c r="Q3040" s="174">
        <f>IF(ISNUMBER(VLOOKUP(A3040,NotghiID!A:A,1,FALSE)),1,0)</f>
        <v>1</v>
      </c>
    </row>
    <row r="3041" spans="1:17" ht="14.25" hidden="1"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1089</v>
      </c>
      <c r="K3041" s="187" t="s">
        <v>116</v>
      </c>
      <c r="L3041" s="195"/>
      <c r="M3041" s="195"/>
      <c r="N3041" s="195"/>
      <c r="O3041" s="199"/>
      <c r="P3041" s="188"/>
      <c r="Q3041" s="174">
        <f>IF(ISNUMBER(VLOOKUP(A3041,NotghiID!A:A,1,FALSE)),1,0)</f>
        <v>1</v>
      </c>
    </row>
    <row r="3042" spans="1:17" ht="14.25" hidden="1"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1089</v>
      </c>
      <c r="K3042" s="187" t="s">
        <v>116</v>
      </c>
      <c r="L3042" s="195"/>
      <c r="M3042" s="195"/>
      <c r="N3042" s="195"/>
      <c r="O3042" s="199"/>
      <c r="P3042" s="188"/>
      <c r="Q3042" s="174">
        <f>IF(ISNUMBER(VLOOKUP(A3042,NotghiID!A:A,1,FALSE)),1,0)</f>
        <v>1</v>
      </c>
    </row>
    <row r="3043" spans="1:17" ht="14.25" hidden="1"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1089</v>
      </c>
      <c r="K3043" s="187" t="s">
        <v>116</v>
      </c>
      <c r="L3043" s="195"/>
      <c r="M3043" s="195"/>
      <c r="N3043" s="195"/>
      <c r="O3043" s="199"/>
      <c r="P3043" s="188"/>
      <c r="Q3043" s="174">
        <f>IF(ISNUMBER(VLOOKUP(A3043,NotghiID!A:A,1,FALSE)),1,0)</f>
        <v>1</v>
      </c>
    </row>
    <row r="3044" spans="1:17" ht="14.25" hidden="1"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1089</v>
      </c>
      <c r="K3044" s="187" t="s">
        <v>116</v>
      </c>
      <c r="L3044" s="195"/>
      <c r="M3044" s="195"/>
      <c r="N3044" s="195"/>
      <c r="O3044" s="199"/>
      <c r="P3044" s="188"/>
      <c r="Q3044" s="174">
        <f>IF(ISNUMBER(VLOOKUP(A3044,NotghiID!A:A,1,FALSE)),1,0)</f>
        <v>1</v>
      </c>
    </row>
    <row r="3045" spans="1:17" ht="14.25" hidden="1"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1089</v>
      </c>
      <c r="K3045" s="187" t="s">
        <v>116</v>
      </c>
      <c r="L3045" s="195"/>
      <c r="M3045" s="195"/>
      <c r="N3045" s="195"/>
      <c r="O3045" s="199"/>
      <c r="P3045" s="188"/>
      <c r="Q3045" s="174">
        <f>IF(ISNUMBER(VLOOKUP(A3045,NotghiID!A:A,1,FALSE)),1,0)</f>
        <v>1</v>
      </c>
    </row>
    <row r="3046" spans="1:17" ht="14.25" hidden="1"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1089</v>
      </c>
      <c r="K3046" s="187" t="s">
        <v>116</v>
      </c>
      <c r="L3046" s="195"/>
      <c r="M3046" s="195"/>
      <c r="N3046" s="195"/>
      <c r="O3046" s="199"/>
      <c r="P3046" s="188"/>
      <c r="Q3046" s="174">
        <f>IF(ISNUMBER(VLOOKUP(A3046,NotghiID!A:A,1,FALSE)),1,0)</f>
        <v>1</v>
      </c>
    </row>
    <row r="3047" spans="1:17" ht="14.25" hidden="1"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1089</v>
      </c>
      <c r="K3047" s="187" t="s">
        <v>116</v>
      </c>
      <c r="L3047" s="195"/>
      <c r="M3047" s="195"/>
      <c r="N3047" s="195"/>
      <c r="O3047" s="199"/>
      <c r="P3047" s="188"/>
      <c r="Q3047" s="174">
        <f>IF(ISNUMBER(VLOOKUP(A3047,NotghiID!A:A,1,FALSE)),1,0)</f>
        <v>1</v>
      </c>
    </row>
    <row r="3048" spans="1:17" ht="14.25" hidden="1"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1089</v>
      </c>
      <c r="K3048" s="187" t="s">
        <v>116</v>
      </c>
      <c r="L3048" s="195"/>
      <c r="M3048" s="195"/>
      <c r="N3048" s="195"/>
      <c r="O3048" s="199"/>
      <c r="P3048" s="188"/>
      <c r="Q3048" s="174">
        <f>IF(ISNUMBER(VLOOKUP(A3048,NotghiID!A:A,1,FALSE)),1,0)</f>
        <v>1</v>
      </c>
    </row>
    <row r="3049" spans="1:17" ht="14.25" hidden="1"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1089</v>
      </c>
      <c r="K3049" s="187" t="s">
        <v>116</v>
      </c>
      <c r="L3049" s="195"/>
      <c r="M3049" s="195"/>
      <c r="N3049" s="195"/>
      <c r="O3049" s="199"/>
      <c r="P3049" s="188"/>
      <c r="Q3049" s="174">
        <f>IF(ISNUMBER(VLOOKUP(A3049,NotghiID!A:A,1,FALSE)),1,0)</f>
        <v>1</v>
      </c>
    </row>
    <row r="3050" spans="1:17" ht="14.25" hidden="1"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1089</v>
      </c>
      <c r="K3050" s="187" t="s">
        <v>116</v>
      </c>
      <c r="L3050" s="195"/>
      <c r="M3050" s="195"/>
      <c r="N3050" s="195"/>
      <c r="O3050" s="199"/>
      <c r="P3050" s="188"/>
      <c r="Q3050" s="174">
        <f>IF(ISNUMBER(VLOOKUP(A3050,NotghiID!A:A,1,FALSE)),1,0)</f>
        <v>1</v>
      </c>
    </row>
    <row r="3051" spans="1:17" ht="14.25" hidden="1"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1089</v>
      </c>
      <c r="K3051" s="187" t="s">
        <v>116</v>
      </c>
      <c r="L3051" s="195"/>
      <c r="M3051" s="195"/>
      <c r="N3051" s="195"/>
      <c r="O3051" s="199"/>
      <c r="P3051" s="188"/>
      <c r="Q3051" s="174">
        <f>IF(ISNUMBER(VLOOKUP(A3051,NotghiID!A:A,1,FALSE)),1,0)</f>
        <v>1</v>
      </c>
    </row>
    <row r="3052" spans="1:17" ht="14.25" hidden="1"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1089</v>
      </c>
      <c r="K3052" s="187" t="s">
        <v>116</v>
      </c>
      <c r="L3052" s="195"/>
      <c r="M3052" s="195"/>
      <c r="N3052" s="195"/>
      <c r="O3052" s="199"/>
      <c r="P3052" s="188"/>
      <c r="Q3052" s="174">
        <f>IF(ISNUMBER(VLOOKUP(A3052,NotghiID!A:A,1,FALSE)),1,0)</f>
        <v>1</v>
      </c>
    </row>
    <row r="3053" spans="1:17" ht="14.25" hidden="1"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1089</v>
      </c>
      <c r="K3053" s="187" t="s">
        <v>116</v>
      </c>
      <c r="L3053" s="195">
        <v>38.836829999999999</v>
      </c>
      <c r="M3053" s="195" t="s">
        <v>1089</v>
      </c>
      <c r="N3053" s="195" t="s">
        <v>117</v>
      </c>
      <c r="O3053" s="199"/>
      <c r="P3053" s="188"/>
      <c r="Q3053" s="174">
        <f>IF(ISNUMBER(VLOOKUP(A3053,NotghiID!A:A,1,FALSE)),1,0)</f>
        <v>1</v>
      </c>
    </row>
    <row r="3054" spans="1:17" ht="14.25" hidden="1"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1089</v>
      </c>
      <c r="K3054" s="187" t="s">
        <v>116</v>
      </c>
      <c r="L3054" s="195">
        <v>5.288208</v>
      </c>
      <c r="M3054" s="195" t="s">
        <v>1089</v>
      </c>
      <c r="N3054" s="195" t="s">
        <v>117</v>
      </c>
      <c r="O3054" s="199"/>
      <c r="P3054" s="188"/>
      <c r="Q3054" s="174">
        <f>IF(ISNUMBER(VLOOKUP(A3054,NotghiID!A:A,1,FALSE)),1,0)</f>
        <v>1</v>
      </c>
    </row>
    <row r="3055" spans="1:17" ht="14.25" hidden="1"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1089</v>
      </c>
      <c r="K3055" s="187" t="s">
        <v>116</v>
      </c>
      <c r="L3055" s="195">
        <v>8.5483630000000002</v>
      </c>
      <c r="M3055" s="195" t="s">
        <v>1089</v>
      </c>
      <c r="N3055" s="195" t="s">
        <v>117</v>
      </c>
      <c r="O3055" s="199"/>
      <c r="P3055" s="188"/>
      <c r="Q3055" s="174">
        <f>IF(ISNUMBER(VLOOKUP(A3055,NotghiID!A:A,1,FALSE)),1,0)</f>
        <v>1</v>
      </c>
    </row>
    <row r="3056" spans="1:17" ht="14.25" hidden="1"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1089</v>
      </c>
      <c r="K3056" s="187" t="s">
        <v>116</v>
      </c>
      <c r="L3056" s="195">
        <v>6.2129899999999996</v>
      </c>
      <c r="M3056" s="195" t="s">
        <v>1089</v>
      </c>
      <c r="N3056" s="195" t="s">
        <v>117</v>
      </c>
      <c r="O3056" s="199"/>
      <c r="P3056" s="188"/>
      <c r="Q3056" s="174">
        <f>IF(ISNUMBER(VLOOKUP(A3056,NotghiID!A:A,1,FALSE)),1,0)</f>
        <v>1</v>
      </c>
    </row>
    <row r="3057" spans="1:17" ht="14.25" hidden="1"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1089</v>
      </c>
      <c r="K3057" s="187" t="s">
        <v>116</v>
      </c>
      <c r="L3057" s="195">
        <v>6.945665</v>
      </c>
      <c r="M3057" s="195" t="s">
        <v>1089</v>
      </c>
      <c r="N3057" s="195" t="s">
        <v>117</v>
      </c>
      <c r="O3057" s="199"/>
      <c r="P3057" s="188"/>
      <c r="Q3057" s="174">
        <f>IF(ISNUMBER(VLOOKUP(A3057,NotghiID!A:A,1,FALSE)),1,0)</f>
        <v>1</v>
      </c>
    </row>
    <row r="3058" spans="1:17" ht="14.25" hidden="1"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1089</v>
      </c>
      <c r="K3058" s="187" t="s">
        <v>116</v>
      </c>
      <c r="L3058" s="195">
        <v>5.8377650000000001</v>
      </c>
      <c r="M3058" s="195" t="s">
        <v>1089</v>
      </c>
      <c r="N3058" s="195" t="s">
        <v>117</v>
      </c>
      <c r="O3058" s="199"/>
      <c r="P3058" s="188"/>
      <c r="Q3058" s="174">
        <f>IF(ISNUMBER(VLOOKUP(A3058,NotghiID!A:A,1,FALSE)),1,0)</f>
        <v>1</v>
      </c>
    </row>
    <row r="3059" spans="1:17" ht="14.25" hidden="1"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1089</v>
      </c>
      <c r="K3059" s="187" t="s">
        <v>116</v>
      </c>
      <c r="L3059" s="195">
        <v>6.0069220000000003</v>
      </c>
      <c r="M3059" s="195" t="s">
        <v>1089</v>
      </c>
      <c r="N3059" s="195" t="s">
        <v>117</v>
      </c>
      <c r="O3059" s="199"/>
      <c r="P3059" s="188"/>
      <c r="Q3059" s="174">
        <f>IF(ISNUMBER(VLOOKUP(A3059,NotghiID!A:A,1,FALSE)),1,0)</f>
        <v>1</v>
      </c>
    </row>
    <row r="3060" spans="1:17" ht="14.25" hidden="1"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1089</v>
      </c>
      <c r="K3060" s="187" t="s">
        <v>116</v>
      </c>
      <c r="L3060" s="195">
        <v>5.187138</v>
      </c>
      <c r="M3060" s="195" t="s">
        <v>1089</v>
      </c>
      <c r="N3060" s="195" t="s">
        <v>117</v>
      </c>
      <c r="O3060" s="199"/>
      <c r="P3060" s="188"/>
      <c r="Q3060" s="174">
        <f>IF(ISNUMBER(VLOOKUP(A3060,NotghiID!A:A,1,FALSE)),1,0)</f>
        <v>1</v>
      </c>
    </row>
    <row r="3061" spans="1:17" ht="14.25" hidden="1"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1089</v>
      </c>
      <c r="K3061" s="187" t="s">
        <v>116</v>
      </c>
      <c r="L3061" s="195">
        <v>4.9373189999999996</v>
      </c>
      <c r="M3061" s="195" t="s">
        <v>1089</v>
      </c>
      <c r="N3061" s="195" t="s">
        <v>117</v>
      </c>
      <c r="O3061" s="199"/>
      <c r="P3061" s="188"/>
      <c r="Q3061" s="174">
        <f>IF(ISNUMBER(VLOOKUP(A3061,NotghiID!A:A,1,FALSE)),1,0)</f>
        <v>1</v>
      </c>
    </row>
    <row r="3062" spans="1:17" ht="14.25" hidden="1"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1089</v>
      </c>
      <c r="K3062" s="187" t="s">
        <v>116</v>
      </c>
      <c r="L3062" s="195">
        <v>3.872722</v>
      </c>
      <c r="M3062" s="195" t="s">
        <v>1089</v>
      </c>
      <c r="N3062" s="195" t="s">
        <v>117</v>
      </c>
      <c r="O3062" s="199"/>
      <c r="P3062" s="188"/>
      <c r="Q3062" s="174">
        <f>IF(ISNUMBER(VLOOKUP(A3062,NotghiID!A:A,1,FALSE)),1,0)</f>
        <v>1</v>
      </c>
    </row>
    <row r="3063" spans="1:17" ht="14.25" hidden="1"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1089</v>
      </c>
      <c r="K3063" s="187" t="s">
        <v>116</v>
      </c>
      <c r="L3063" s="195">
        <v>3.172469</v>
      </c>
      <c r="M3063" s="195" t="s">
        <v>1089</v>
      </c>
      <c r="N3063" s="195" t="s">
        <v>117</v>
      </c>
      <c r="O3063" s="199"/>
      <c r="P3063" s="188"/>
      <c r="Q3063" s="174">
        <f>IF(ISNUMBER(VLOOKUP(A3063,NotghiID!A:A,1,FALSE)),1,0)</f>
        <v>1</v>
      </c>
    </row>
    <row r="3064" spans="1:17" ht="14.25" hidden="1"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1089</v>
      </c>
      <c r="K3064" s="187" t="s">
        <v>116</v>
      </c>
      <c r="L3064" s="195">
        <v>2.3059020000000001</v>
      </c>
      <c r="M3064" s="195" t="s">
        <v>1089</v>
      </c>
      <c r="N3064" s="195" t="s">
        <v>117</v>
      </c>
      <c r="O3064" s="199"/>
      <c r="P3064" s="188"/>
      <c r="Q3064" s="174">
        <f>IF(ISNUMBER(VLOOKUP(A3064,NotghiID!A:A,1,FALSE)),1,0)</f>
        <v>1</v>
      </c>
    </row>
    <row r="3065" spans="1:17" ht="14.25" hidden="1"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1089</v>
      </c>
      <c r="K3065" s="187" t="s">
        <v>116</v>
      </c>
      <c r="L3065" s="195">
        <v>2.6957100000000001</v>
      </c>
      <c r="M3065" s="195" t="s">
        <v>1089</v>
      </c>
      <c r="N3065" s="195" t="s">
        <v>117</v>
      </c>
      <c r="O3065" s="199"/>
      <c r="P3065" s="188"/>
      <c r="Q3065" s="174">
        <f>IF(ISNUMBER(VLOOKUP(A3065,NotghiID!A:A,1,FALSE)),1,0)</f>
        <v>1</v>
      </c>
    </row>
    <row r="3066" spans="1:17" ht="14.25" hidden="1"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1089</v>
      </c>
      <c r="K3066" s="187" t="s">
        <v>116</v>
      </c>
      <c r="L3066" s="195">
        <v>1.4991570000000001</v>
      </c>
      <c r="M3066" s="195" t="s">
        <v>1089</v>
      </c>
      <c r="N3066" s="195" t="s">
        <v>117</v>
      </c>
      <c r="O3066" s="199"/>
      <c r="P3066" s="188"/>
      <c r="Q3066" s="174">
        <f>IF(ISNUMBER(VLOOKUP(A3066,NotghiID!A:A,1,FALSE)),1,0)</f>
        <v>1</v>
      </c>
    </row>
    <row r="3067" spans="1:17" ht="14.25" hidden="1"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1089</v>
      </c>
      <c r="K3067" s="187" t="s">
        <v>116</v>
      </c>
      <c r="L3067" s="195">
        <v>1.573013</v>
      </c>
      <c r="M3067" s="195" t="s">
        <v>1089</v>
      </c>
      <c r="N3067" s="195" t="s">
        <v>117</v>
      </c>
      <c r="O3067" s="199"/>
      <c r="P3067" s="188"/>
      <c r="Q3067" s="174">
        <f>IF(ISNUMBER(VLOOKUP(A3067,NotghiID!A:A,1,FALSE)),1,0)</f>
        <v>1</v>
      </c>
    </row>
    <row r="3068" spans="1:17" ht="14.25" hidden="1"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1089</v>
      </c>
      <c r="K3068" s="187" t="s">
        <v>116</v>
      </c>
      <c r="L3068" s="195"/>
      <c r="M3068" s="195"/>
      <c r="N3068" s="195"/>
      <c r="O3068" s="199"/>
      <c r="P3068" s="188"/>
      <c r="Q3068" s="174">
        <f>IF(ISNUMBER(VLOOKUP(A3068,NotghiID!A:A,1,FALSE)),1,0)</f>
        <v>1</v>
      </c>
    </row>
    <row r="3069" spans="1:17" ht="14.25" hidden="1"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1089</v>
      </c>
      <c r="K3069" s="187" t="s">
        <v>116</v>
      </c>
      <c r="L3069" s="195"/>
      <c r="M3069" s="195"/>
      <c r="N3069" s="195"/>
      <c r="O3069" s="199"/>
      <c r="P3069" s="188"/>
      <c r="Q3069" s="174">
        <f>IF(ISNUMBER(VLOOKUP(A3069,NotghiID!A:A,1,FALSE)),1,0)</f>
        <v>1</v>
      </c>
    </row>
    <row r="3070" spans="1:17" ht="14.25" hidden="1"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1089</v>
      </c>
      <c r="K3070" s="187" t="s">
        <v>116</v>
      </c>
      <c r="L3070" s="195"/>
      <c r="M3070" s="195"/>
      <c r="N3070" s="195"/>
      <c r="O3070" s="199"/>
      <c r="P3070" s="188"/>
      <c r="Q3070" s="174">
        <f>IF(ISNUMBER(VLOOKUP(A3070,NotghiID!A:A,1,FALSE)),1,0)</f>
        <v>1</v>
      </c>
    </row>
    <row r="3071" spans="1:17" ht="14.25" hidden="1"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1089</v>
      </c>
      <c r="K3071" s="187" t="s">
        <v>116</v>
      </c>
      <c r="L3071" s="195"/>
      <c r="M3071" s="195"/>
      <c r="N3071" s="195"/>
      <c r="O3071" s="199"/>
      <c r="P3071" s="188"/>
      <c r="Q3071" s="174">
        <f>IF(ISNUMBER(VLOOKUP(A3071,NotghiID!A:A,1,FALSE)),1,0)</f>
        <v>1</v>
      </c>
    </row>
    <row r="3072" spans="1:17" ht="14.25" hidden="1"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1089</v>
      </c>
      <c r="K3072" s="187" t="s">
        <v>116</v>
      </c>
      <c r="L3072" s="195"/>
      <c r="M3072" s="195"/>
      <c r="N3072" s="195"/>
      <c r="O3072" s="199"/>
      <c r="P3072" s="188"/>
      <c r="Q3072" s="174">
        <f>IF(ISNUMBER(VLOOKUP(A3072,NotghiID!A:A,1,FALSE)),1,0)</f>
        <v>1</v>
      </c>
    </row>
    <row r="3073" spans="1:17" ht="14.25" hidden="1"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1089</v>
      </c>
      <c r="K3073" s="187" t="s">
        <v>116</v>
      </c>
      <c r="L3073" s="195"/>
      <c r="M3073" s="195"/>
      <c r="N3073" s="195"/>
      <c r="O3073" s="199"/>
      <c r="P3073" s="188"/>
      <c r="Q3073" s="174">
        <f>IF(ISNUMBER(VLOOKUP(A3073,NotghiID!A:A,1,FALSE)),1,0)</f>
        <v>1</v>
      </c>
    </row>
    <row r="3074" spans="1:17" ht="14.25" hidden="1"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1089</v>
      </c>
      <c r="K3074" s="187" t="s">
        <v>116</v>
      </c>
      <c r="L3074" s="195"/>
      <c r="M3074" s="195"/>
      <c r="N3074" s="195"/>
      <c r="O3074" s="199"/>
      <c r="P3074" s="188"/>
      <c r="Q3074" s="174">
        <f>IF(ISNUMBER(VLOOKUP(A3074,NotghiID!A:A,1,FALSE)),1,0)</f>
        <v>1</v>
      </c>
    </row>
    <row r="3075" spans="1:17" ht="14.25" hidden="1"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1089</v>
      </c>
      <c r="K3075" s="187" t="s">
        <v>116</v>
      </c>
      <c r="L3075" s="195"/>
      <c r="M3075" s="195"/>
      <c r="N3075" s="195"/>
      <c r="O3075" s="199"/>
      <c r="P3075" s="188"/>
      <c r="Q3075" s="174">
        <f>IF(ISNUMBER(VLOOKUP(A3075,NotghiID!A:A,1,FALSE)),1,0)</f>
        <v>1</v>
      </c>
    </row>
    <row r="3076" spans="1:17" ht="14.25" hidden="1"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1089</v>
      </c>
      <c r="K3076" s="187" t="s">
        <v>116</v>
      </c>
      <c r="L3076" s="195"/>
      <c r="M3076" s="195"/>
      <c r="N3076" s="195"/>
      <c r="O3076" s="199"/>
      <c r="P3076" s="188"/>
      <c r="Q3076" s="174">
        <f>IF(ISNUMBER(VLOOKUP(A3076,NotghiID!A:A,1,FALSE)),1,0)</f>
        <v>1</v>
      </c>
    </row>
    <row r="3077" spans="1:17" ht="14.25" hidden="1"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1089</v>
      </c>
      <c r="K3077" s="187" t="s">
        <v>116</v>
      </c>
      <c r="L3077" s="195"/>
      <c r="M3077" s="195"/>
      <c r="N3077" s="195"/>
      <c r="O3077" s="199"/>
      <c r="P3077" s="188"/>
      <c r="Q3077" s="174">
        <f>IF(ISNUMBER(VLOOKUP(A3077,NotghiID!A:A,1,FALSE)),1,0)</f>
        <v>1</v>
      </c>
    </row>
    <row r="3078" spans="1:17" ht="14.25" hidden="1"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1089</v>
      </c>
      <c r="K3078" s="187" t="s">
        <v>116</v>
      </c>
      <c r="L3078" s="195"/>
      <c r="M3078" s="195"/>
      <c r="N3078" s="195"/>
      <c r="O3078" s="199"/>
      <c r="P3078" s="188"/>
      <c r="Q3078" s="174">
        <f>IF(ISNUMBER(VLOOKUP(A3078,NotghiID!A:A,1,FALSE)),1,0)</f>
        <v>1</v>
      </c>
    </row>
    <row r="3079" spans="1:17" ht="14.25" hidden="1"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1089</v>
      </c>
      <c r="K3079" s="187" t="s">
        <v>116</v>
      </c>
      <c r="L3079" s="195"/>
      <c r="M3079" s="195"/>
      <c r="N3079" s="195"/>
      <c r="O3079" s="199"/>
      <c r="P3079" s="188"/>
      <c r="Q3079" s="174">
        <f>IF(ISNUMBER(VLOOKUP(A3079,NotghiID!A:A,1,FALSE)),1,0)</f>
        <v>1</v>
      </c>
    </row>
    <row r="3080" spans="1:17" ht="14.25" hidden="1"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1089</v>
      </c>
      <c r="K3080" s="187" t="s">
        <v>116</v>
      </c>
      <c r="L3080" s="195"/>
      <c r="M3080" s="195"/>
      <c r="N3080" s="195"/>
      <c r="O3080" s="199"/>
      <c r="P3080" s="188"/>
      <c r="Q3080" s="174">
        <f>IF(ISNUMBER(VLOOKUP(A3080,NotghiID!A:A,1,FALSE)),1,0)</f>
        <v>1</v>
      </c>
    </row>
    <row r="3081" spans="1:17" ht="14.25" hidden="1"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1089</v>
      </c>
      <c r="K3081" s="187" t="s">
        <v>116</v>
      </c>
      <c r="L3081" s="195"/>
      <c r="M3081" s="195"/>
      <c r="N3081" s="195"/>
      <c r="O3081" s="199"/>
      <c r="P3081" s="188"/>
      <c r="Q3081" s="174">
        <f>IF(ISNUMBER(VLOOKUP(A3081,NotghiID!A:A,1,FALSE)),1,0)</f>
        <v>1</v>
      </c>
    </row>
    <row r="3082" spans="1:17" ht="14.25" hidden="1"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1089</v>
      </c>
      <c r="K3082" s="187" t="s">
        <v>116</v>
      </c>
      <c r="L3082" s="195"/>
      <c r="M3082" s="195"/>
      <c r="N3082" s="195"/>
      <c r="O3082" s="199"/>
      <c r="P3082" s="188"/>
      <c r="Q3082" s="174">
        <f>IF(ISNUMBER(VLOOKUP(A3082,NotghiID!A:A,1,FALSE)),1,0)</f>
        <v>1</v>
      </c>
    </row>
    <row r="3083" spans="1:17" ht="14.25" hidden="1"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1089</v>
      </c>
      <c r="K3083" s="187" t="s">
        <v>116</v>
      </c>
      <c r="L3083" s="195"/>
      <c r="M3083" s="195"/>
      <c r="N3083" s="195"/>
      <c r="O3083" s="199"/>
      <c r="P3083" s="188"/>
      <c r="Q3083" s="174">
        <f>IF(ISNUMBER(VLOOKUP(A3083,NotghiID!A:A,1,FALSE)),1,0)</f>
        <v>1</v>
      </c>
    </row>
    <row r="3084" spans="1:17" ht="14.25" hidden="1"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1089</v>
      </c>
      <c r="K3084" s="187" t="s">
        <v>116</v>
      </c>
      <c r="L3084" s="195"/>
      <c r="M3084" s="195"/>
      <c r="N3084" s="195"/>
      <c r="O3084" s="199"/>
      <c r="P3084" s="188"/>
      <c r="Q3084" s="174">
        <f>IF(ISNUMBER(VLOOKUP(A3084,NotghiID!A:A,1,FALSE)),1,0)</f>
        <v>1</v>
      </c>
    </row>
    <row r="3085" spans="1:17" ht="14.25" hidden="1"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1089</v>
      </c>
      <c r="K3085" s="187" t="s">
        <v>116</v>
      </c>
      <c r="L3085" s="195"/>
      <c r="M3085" s="195"/>
      <c r="N3085" s="195"/>
      <c r="O3085" s="199"/>
      <c r="P3085" s="188"/>
      <c r="Q3085" s="174">
        <f>IF(ISNUMBER(VLOOKUP(A3085,NotghiID!A:A,1,FALSE)),1,0)</f>
        <v>1</v>
      </c>
    </row>
    <row r="3086" spans="1:17" ht="14.25" hidden="1"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1089</v>
      </c>
      <c r="K3086" s="187" t="s">
        <v>116</v>
      </c>
      <c r="L3086" s="195"/>
      <c r="M3086" s="195"/>
      <c r="N3086" s="195"/>
      <c r="O3086" s="199"/>
      <c r="P3086" s="188"/>
      <c r="Q3086" s="174">
        <f>IF(ISNUMBER(VLOOKUP(A3086,NotghiID!A:A,1,FALSE)),1,0)</f>
        <v>1</v>
      </c>
    </row>
    <row r="3087" spans="1:17" ht="14.25" hidden="1"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1089</v>
      </c>
      <c r="K3087" s="187" t="s">
        <v>116</v>
      </c>
      <c r="L3087" s="195"/>
      <c r="M3087" s="195"/>
      <c r="N3087" s="195"/>
      <c r="O3087" s="199"/>
      <c r="P3087" s="188"/>
      <c r="Q3087" s="174">
        <f>IF(ISNUMBER(VLOOKUP(A3087,NotghiID!A:A,1,FALSE)),1,0)</f>
        <v>1</v>
      </c>
    </row>
    <row r="3088" spans="1:17" ht="14.25" hidden="1"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1089</v>
      </c>
      <c r="K3088" s="187" t="s">
        <v>116</v>
      </c>
      <c r="L3088" s="195"/>
      <c r="M3088" s="195"/>
      <c r="N3088" s="195"/>
      <c r="O3088" s="199"/>
      <c r="P3088" s="188"/>
      <c r="Q3088" s="174">
        <f>IF(ISNUMBER(VLOOKUP(A3088,NotghiID!A:A,1,FALSE)),1,0)</f>
        <v>1</v>
      </c>
    </row>
    <row r="3089" spans="1:17" ht="14.25" hidden="1"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1089</v>
      </c>
      <c r="K3089" s="187" t="s">
        <v>116</v>
      </c>
      <c r="L3089" s="195"/>
      <c r="M3089" s="195"/>
      <c r="N3089" s="195"/>
      <c r="O3089" s="199"/>
      <c r="P3089" s="188"/>
      <c r="Q3089" s="174">
        <f>IF(ISNUMBER(VLOOKUP(A3089,NotghiID!A:A,1,FALSE)),1,0)</f>
        <v>1</v>
      </c>
    </row>
    <row r="3090" spans="1:17" ht="14.25" hidden="1"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1089</v>
      </c>
      <c r="K3090" s="187" t="s">
        <v>116</v>
      </c>
      <c r="L3090" s="195"/>
      <c r="M3090" s="195"/>
      <c r="N3090" s="195"/>
      <c r="O3090" s="199"/>
      <c r="P3090" s="188"/>
      <c r="Q3090" s="174">
        <f>IF(ISNUMBER(VLOOKUP(A3090,NotghiID!A:A,1,FALSE)),1,0)</f>
        <v>1</v>
      </c>
    </row>
    <row r="3091" spans="1:17" ht="14.25" hidden="1"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1089</v>
      </c>
      <c r="K3091" s="187" t="s">
        <v>116</v>
      </c>
      <c r="L3091" s="195"/>
      <c r="M3091" s="195"/>
      <c r="N3091" s="195"/>
      <c r="O3091" s="199"/>
      <c r="P3091" s="188"/>
      <c r="Q3091" s="174">
        <f>IF(ISNUMBER(VLOOKUP(A3091,NotghiID!A:A,1,FALSE)),1,0)</f>
        <v>1</v>
      </c>
    </row>
    <row r="3092" spans="1:17" ht="14.25" hidden="1"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1089</v>
      </c>
      <c r="K3092" s="187" t="s">
        <v>116</v>
      </c>
      <c r="L3092" s="195"/>
      <c r="M3092" s="195"/>
      <c r="N3092" s="195"/>
      <c r="O3092" s="199"/>
      <c r="P3092" s="188"/>
      <c r="Q3092" s="174">
        <f>IF(ISNUMBER(VLOOKUP(A3092,NotghiID!A:A,1,FALSE)),1,0)</f>
        <v>1</v>
      </c>
    </row>
    <row r="3093" spans="1:17" ht="14.25" hidden="1"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1089</v>
      </c>
      <c r="K3093" s="187" t="s">
        <v>116</v>
      </c>
      <c r="L3093" s="195"/>
      <c r="M3093" s="195"/>
      <c r="N3093" s="195"/>
      <c r="O3093" s="199"/>
      <c r="P3093" s="188"/>
      <c r="Q3093" s="174">
        <f>IF(ISNUMBER(VLOOKUP(A3093,NotghiID!A:A,1,FALSE)),1,0)</f>
        <v>1</v>
      </c>
    </row>
    <row r="3094" spans="1:17" ht="14.25" hidden="1"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1089</v>
      </c>
      <c r="K3094" s="187" t="s">
        <v>116</v>
      </c>
      <c r="L3094" s="195"/>
      <c r="M3094" s="195"/>
      <c r="N3094" s="195"/>
      <c r="O3094" s="199"/>
      <c r="P3094" s="188"/>
      <c r="Q3094" s="174">
        <f>IF(ISNUMBER(VLOOKUP(A3094,NotghiID!A:A,1,FALSE)),1,0)</f>
        <v>1</v>
      </c>
    </row>
    <row r="3095" spans="1:17" ht="14.25" hidden="1"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1089</v>
      </c>
      <c r="K3095" s="187" t="s">
        <v>116</v>
      </c>
      <c r="L3095" s="195"/>
      <c r="M3095" s="195"/>
      <c r="N3095" s="195"/>
      <c r="O3095" s="199"/>
      <c r="P3095" s="188"/>
      <c r="Q3095" s="174">
        <f>IF(ISNUMBER(VLOOKUP(A3095,NotghiID!A:A,1,FALSE)),1,0)</f>
        <v>1</v>
      </c>
    </row>
    <row r="3096" spans="1:17" ht="14.25" hidden="1"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1089</v>
      </c>
      <c r="K3096" s="187" t="s">
        <v>116</v>
      </c>
      <c r="L3096" s="195"/>
      <c r="M3096" s="195"/>
      <c r="N3096" s="195"/>
      <c r="O3096" s="199"/>
      <c r="P3096" s="188"/>
      <c r="Q3096" s="174">
        <f>IF(ISNUMBER(VLOOKUP(A3096,NotghiID!A:A,1,FALSE)),1,0)</f>
        <v>1</v>
      </c>
    </row>
    <row r="3097" spans="1:17" ht="14.25" hidden="1"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1089</v>
      </c>
      <c r="K3097" s="187" t="s">
        <v>116</v>
      </c>
      <c r="L3097" s="195"/>
      <c r="M3097" s="195"/>
      <c r="N3097" s="195"/>
      <c r="O3097" s="199"/>
      <c r="P3097" s="188"/>
      <c r="Q3097" s="174">
        <f>IF(ISNUMBER(VLOOKUP(A3097,NotghiID!A:A,1,FALSE)),1,0)</f>
        <v>1</v>
      </c>
    </row>
    <row r="3098" spans="1:17" ht="14.25" hidden="1"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1089</v>
      </c>
      <c r="K3098" s="187" t="s">
        <v>116</v>
      </c>
      <c r="L3098" s="195"/>
      <c r="M3098" s="195"/>
      <c r="N3098" s="195"/>
      <c r="O3098" s="199"/>
      <c r="P3098" s="188"/>
      <c r="Q3098" s="174">
        <f>IF(ISNUMBER(VLOOKUP(A3098,NotghiID!A:A,1,FALSE)),1,0)</f>
        <v>1</v>
      </c>
    </row>
    <row r="3099" spans="1:17" ht="14.25" hidden="1"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1089</v>
      </c>
      <c r="K3099" s="187" t="s">
        <v>116</v>
      </c>
      <c r="L3099" s="195"/>
      <c r="M3099" s="195"/>
      <c r="N3099" s="195"/>
      <c r="O3099" s="199"/>
      <c r="P3099" s="188"/>
      <c r="Q3099" s="174">
        <f>IF(ISNUMBER(VLOOKUP(A3099,NotghiID!A:A,1,FALSE)),1,0)</f>
        <v>1</v>
      </c>
    </row>
    <row r="3100" spans="1:17" ht="14.25" hidden="1"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1089</v>
      </c>
      <c r="K3100" s="187" t="s">
        <v>116</v>
      </c>
      <c r="L3100" s="195"/>
      <c r="M3100" s="195"/>
      <c r="N3100" s="195"/>
      <c r="O3100" s="199"/>
      <c r="P3100" s="188"/>
      <c r="Q3100" s="174">
        <f>IF(ISNUMBER(VLOOKUP(A3100,NotghiID!A:A,1,FALSE)),1,0)</f>
        <v>1</v>
      </c>
    </row>
    <row r="3101" spans="1:17" ht="14.25" hidden="1"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1089</v>
      </c>
      <c r="K3101" s="187" t="s">
        <v>116</v>
      </c>
      <c r="L3101" s="195"/>
      <c r="M3101" s="195"/>
      <c r="N3101" s="195"/>
      <c r="O3101" s="199"/>
      <c r="P3101" s="188"/>
      <c r="Q3101" s="174">
        <f>IF(ISNUMBER(VLOOKUP(A3101,NotghiID!A:A,1,FALSE)),1,0)</f>
        <v>1</v>
      </c>
    </row>
    <row r="3102" spans="1:17" ht="14.25" hidden="1"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1089</v>
      </c>
      <c r="K3102" s="187" t="s">
        <v>116</v>
      </c>
      <c r="L3102" s="195"/>
      <c r="M3102" s="195"/>
      <c r="N3102" s="195"/>
      <c r="O3102" s="199"/>
      <c r="P3102" s="188"/>
      <c r="Q3102" s="174">
        <f>IF(ISNUMBER(VLOOKUP(A3102,NotghiID!A:A,1,FALSE)),1,0)</f>
        <v>1</v>
      </c>
    </row>
    <row r="3103" spans="1:17" ht="14.25" hidden="1"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1089</v>
      </c>
      <c r="K3103" s="187" t="s">
        <v>116</v>
      </c>
      <c r="L3103" s="195"/>
      <c r="M3103" s="195"/>
      <c r="N3103" s="195"/>
      <c r="O3103" s="199"/>
      <c r="P3103" s="188"/>
      <c r="Q3103" s="174">
        <f>IF(ISNUMBER(VLOOKUP(A3103,NotghiID!A:A,1,FALSE)),1,0)</f>
        <v>1</v>
      </c>
    </row>
    <row r="3104" spans="1:17" ht="14.25" hidden="1"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1089</v>
      </c>
      <c r="K3104" s="187" t="s">
        <v>116</v>
      </c>
      <c r="L3104" s="195"/>
      <c r="M3104" s="195"/>
      <c r="N3104" s="195"/>
      <c r="O3104" s="199"/>
      <c r="P3104" s="188"/>
      <c r="Q3104" s="174">
        <f>IF(ISNUMBER(VLOOKUP(A3104,NotghiID!A:A,1,FALSE)),1,0)</f>
        <v>1</v>
      </c>
    </row>
    <row r="3105" spans="1:17" ht="14.25" hidden="1"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1089</v>
      </c>
      <c r="K3105" s="187" t="s">
        <v>116</v>
      </c>
      <c r="L3105" s="195"/>
      <c r="M3105" s="195"/>
      <c r="N3105" s="195"/>
      <c r="O3105" s="199"/>
      <c r="P3105" s="188"/>
      <c r="Q3105" s="174">
        <f>IF(ISNUMBER(VLOOKUP(A3105,NotghiID!A:A,1,FALSE)),1,0)</f>
        <v>1</v>
      </c>
    </row>
    <row r="3106" spans="1:17" ht="14.25" hidden="1"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1089</v>
      </c>
      <c r="K3106" s="187" t="s">
        <v>116</v>
      </c>
      <c r="L3106" s="195"/>
      <c r="M3106" s="195"/>
      <c r="N3106" s="195"/>
      <c r="O3106" s="199"/>
      <c r="P3106" s="188"/>
      <c r="Q3106" s="174">
        <f>IF(ISNUMBER(VLOOKUP(A3106,NotghiID!A:A,1,FALSE)),1,0)</f>
        <v>1</v>
      </c>
    </row>
    <row r="3107" spans="1:17" ht="14.25" hidden="1"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1089</v>
      </c>
      <c r="K3107" s="187" t="s">
        <v>116</v>
      </c>
      <c r="L3107" s="195"/>
      <c r="M3107" s="195"/>
      <c r="N3107" s="195"/>
      <c r="O3107" s="199"/>
      <c r="P3107" s="188"/>
      <c r="Q3107" s="174">
        <f>IF(ISNUMBER(VLOOKUP(A3107,NotghiID!A:A,1,FALSE)),1,0)</f>
        <v>1</v>
      </c>
    </row>
    <row r="3108" spans="1:17" ht="14.25" hidden="1"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1089</v>
      </c>
      <c r="K3108" s="187" t="s">
        <v>116</v>
      </c>
      <c r="L3108" s="195"/>
      <c r="M3108" s="195"/>
      <c r="N3108" s="195"/>
      <c r="O3108" s="199"/>
      <c r="P3108" s="188"/>
      <c r="Q3108" s="174">
        <f>IF(ISNUMBER(VLOOKUP(A3108,NotghiID!A:A,1,FALSE)),1,0)</f>
        <v>1</v>
      </c>
    </row>
    <row r="3109" spans="1:17" ht="14.25" hidden="1"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1089</v>
      </c>
      <c r="K3109" s="187" t="s">
        <v>116</v>
      </c>
      <c r="L3109" s="195"/>
      <c r="M3109" s="195"/>
      <c r="N3109" s="195"/>
      <c r="O3109" s="199"/>
      <c r="P3109" s="188"/>
      <c r="Q3109" s="174">
        <f>IF(ISNUMBER(VLOOKUP(A3109,NotghiID!A:A,1,FALSE)),1,0)</f>
        <v>1</v>
      </c>
    </row>
    <row r="3110" spans="1:17" ht="14.25" hidden="1"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1089</v>
      </c>
      <c r="K3110" s="187" t="s">
        <v>116</v>
      </c>
      <c r="L3110" s="195"/>
      <c r="M3110" s="195"/>
      <c r="N3110" s="195"/>
      <c r="O3110" s="199"/>
      <c r="P3110" s="188"/>
      <c r="Q3110" s="174">
        <f>IF(ISNUMBER(VLOOKUP(A3110,NotghiID!A:A,1,FALSE)),1,0)</f>
        <v>1</v>
      </c>
    </row>
    <row r="3111" spans="1:17" ht="14.25" hidden="1"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1089</v>
      </c>
      <c r="K3111" s="187" t="s">
        <v>116</v>
      </c>
      <c r="L3111" s="195"/>
      <c r="M3111" s="195"/>
      <c r="N3111" s="195"/>
      <c r="O3111" s="199"/>
      <c r="P3111" s="188"/>
      <c r="Q3111" s="174">
        <f>IF(ISNUMBER(VLOOKUP(A3111,NotghiID!A:A,1,FALSE)),1,0)</f>
        <v>1</v>
      </c>
    </row>
    <row r="3112" spans="1:17" ht="14.25" hidden="1"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1089</v>
      </c>
      <c r="K3112" s="187" t="s">
        <v>116</v>
      </c>
      <c r="L3112" s="195"/>
      <c r="M3112" s="195"/>
      <c r="N3112" s="195"/>
      <c r="O3112" s="199"/>
      <c r="P3112" s="188"/>
      <c r="Q3112" s="174">
        <f>IF(ISNUMBER(VLOOKUP(A3112,NotghiID!A:A,1,FALSE)),1,0)</f>
        <v>1</v>
      </c>
    </row>
    <row r="3113" spans="1:17" ht="14.25" hidden="1"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1089</v>
      </c>
      <c r="K3113" s="187" t="s">
        <v>116</v>
      </c>
      <c r="L3113" s="195"/>
      <c r="M3113" s="195"/>
      <c r="N3113" s="195"/>
      <c r="O3113" s="199"/>
      <c r="P3113" s="188"/>
      <c r="Q3113" s="174">
        <f>IF(ISNUMBER(VLOOKUP(A3113,NotghiID!A:A,1,FALSE)),1,0)</f>
        <v>1</v>
      </c>
    </row>
    <row r="3114" spans="1:17" ht="14.25" hidden="1"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1089</v>
      </c>
      <c r="K3114" s="187" t="s">
        <v>116</v>
      </c>
      <c r="L3114" s="195"/>
      <c r="M3114" s="195"/>
      <c r="N3114" s="195"/>
      <c r="O3114" s="199"/>
      <c r="P3114" s="188"/>
      <c r="Q3114" s="174">
        <f>IF(ISNUMBER(VLOOKUP(A3114,NotghiID!A:A,1,FALSE)),1,0)</f>
        <v>1</v>
      </c>
    </row>
    <row r="3115" spans="1:17" ht="14.25" hidden="1"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1089</v>
      </c>
      <c r="K3115" s="187" t="s">
        <v>116</v>
      </c>
      <c r="L3115" s="195"/>
      <c r="M3115" s="195"/>
      <c r="N3115" s="195"/>
      <c r="O3115" s="199"/>
      <c r="P3115" s="188"/>
      <c r="Q3115" s="174">
        <f>IF(ISNUMBER(VLOOKUP(A3115,NotghiID!A:A,1,FALSE)),1,0)</f>
        <v>1</v>
      </c>
    </row>
    <row r="3116" spans="1:17" ht="14.25" hidden="1"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1089</v>
      </c>
      <c r="K3116" s="187" t="s">
        <v>116</v>
      </c>
      <c r="L3116" s="195"/>
      <c r="M3116" s="195"/>
      <c r="N3116" s="195"/>
      <c r="O3116" s="199"/>
      <c r="P3116" s="188"/>
      <c r="Q3116" s="174">
        <f>IF(ISNUMBER(VLOOKUP(A3116,NotghiID!A:A,1,FALSE)),1,0)</f>
        <v>1</v>
      </c>
    </row>
    <row r="3117" spans="1:17" ht="14.25" hidden="1"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1089</v>
      </c>
      <c r="K3117" s="187" t="s">
        <v>116</v>
      </c>
      <c r="L3117" s="195"/>
      <c r="M3117" s="195"/>
      <c r="N3117" s="195"/>
      <c r="O3117" s="199"/>
      <c r="P3117" s="188"/>
      <c r="Q3117" s="174">
        <f>IF(ISNUMBER(VLOOKUP(A3117,NotghiID!A:A,1,FALSE)),1,0)</f>
        <v>1</v>
      </c>
    </row>
    <row r="3118" spans="1:17" ht="14.25" hidden="1"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1089</v>
      </c>
      <c r="K3118" s="187" t="s">
        <v>116</v>
      </c>
      <c r="L3118" s="195"/>
      <c r="M3118" s="195"/>
      <c r="N3118" s="195"/>
      <c r="O3118" s="199"/>
      <c r="P3118" s="188"/>
      <c r="Q3118" s="174">
        <f>IF(ISNUMBER(VLOOKUP(A3118,NotghiID!A:A,1,FALSE)),1,0)</f>
        <v>1</v>
      </c>
    </row>
    <row r="3119" spans="1:17" ht="14.25" hidden="1"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1089</v>
      </c>
      <c r="K3119" s="187" t="s">
        <v>116</v>
      </c>
      <c r="L3119" s="195"/>
      <c r="M3119" s="195"/>
      <c r="N3119" s="195"/>
      <c r="O3119" s="199"/>
      <c r="P3119" s="188"/>
      <c r="Q3119" s="174">
        <f>IF(ISNUMBER(VLOOKUP(A3119,NotghiID!A:A,1,FALSE)),1,0)</f>
        <v>1</v>
      </c>
    </row>
    <row r="3120" spans="1:17" ht="14.25" hidden="1"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1089</v>
      </c>
      <c r="K3120" s="187" t="s">
        <v>116</v>
      </c>
      <c r="L3120" s="195"/>
      <c r="M3120" s="195"/>
      <c r="N3120" s="195"/>
      <c r="O3120" s="199"/>
      <c r="P3120" s="188"/>
      <c r="Q3120" s="174">
        <f>IF(ISNUMBER(VLOOKUP(A3120,NotghiID!A:A,1,FALSE)),1,0)</f>
        <v>1</v>
      </c>
    </row>
    <row r="3121" spans="1:17" ht="14.25" hidden="1"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1025</v>
      </c>
      <c r="K3121" s="187" t="s">
        <v>116</v>
      </c>
      <c r="L3121" s="195">
        <v>3.8684700000000002E-2</v>
      </c>
      <c r="M3121" s="195" t="s">
        <v>1025</v>
      </c>
      <c r="N3121" s="195" t="s">
        <v>117</v>
      </c>
      <c r="O3121" s="199"/>
      <c r="P3121" s="188"/>
      <c r="Q3121" s="174">
        <f>IF(ISNUMBER(VLOOKUP(A3121,NotghiID!A:A,1,FALSE)),1,0)</f>
        <v>1</v>
      </c>
    </row>
    <row r="3122" spans="1:17" ht="14.25" hidden="1"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1025</v>
      </c>
      <c r="K3122" s="187" t="s">
        <v>116</v>
      </c>
      <c r="L3122" s="195">
        <v>3.8684839999999998E-2</v>
      </c>
      <c r="M3122" s="195" t="s">
        <v>1025</v>
      </c>
      <c r="N3122" s="195" t="s">
        <v>117</v>
      </c>
      <c r="O3122" s="199"/>
      <c r="P3122" s="188"/>
      <c r="Q3122" s="174">
        <f>IF(ISNUMBER(VLOOKUP(A3122,NotghiID!A:A,1,FALSE)),1,0)</f>
        <v>1</v>
      </c>
    </row>
    <row r="3123" spans="1:17" ht="14.25" hidden="1"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1025</v>
      </c>
      <c r="K3123" s="187" t="s">
        <v>116</v>
      </c>
      <c r="L3123" s="195">
        <v>4.1779489999999999</v>
      </c>
      <c r="M3123" s="195" t="s">
        <v>1025</v>
      </c>
      <c r="N3123" s="195" t="s">
        <v>117</v>
      </c>
      <c r="O3123" s="199"/>
      <c r="P3123" s="188"/>
      <c r="Q3123" s="174">
        <f>IF(ISNUMBER(VLOOKUP(A3123,NotghiID!A:A,1,FALSE)),1,0)</f>
        <v>1</v>
      </c>
    </row>
    <row r="3124" spans="1:17" ht="14.25" hidden="1"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1025</v>
      </c>
      <c r="K3124" s="187" t="s">
        <v>116</v>
      </c>
      <c r="L3124" s="195">
        <v>5.9961330000000004</v>
      </c>
      <c r="M3124" s="195" t="s">
        <v>1025</v>
      </c>
      <c r="N3124" s="195" t="s">
        <v>117</v>
      </c>
      <c r="O3124" s="199"/>
      <c r="P3124" s="188"/>
      <c r="Q3124" s="174">
        <f>IF(ISNUMBER(VLOOKUP(A3124,NotghiID!A:A,1,FALSE)),1,0)</f>
        <v>1</v>
      </c>
    </row>
    <row r="3125" spans="1:17" ht="14.25" hidden="1"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1025</v>
      </c>
      <c r="K3125" s="187" t="s">
        <v>116</v>
      </c>
      <c r="L3125" s="195">
        <v>4.8742780000000003</v>
      </c>
      <c r="M3125" s="195" t="s">
        <v>1025</v>
      </c>
      <c r="N3125" s="195" t="s">
        <v>117</v>
      </c>
      <c r="O3125" s="199"/>
      <c r="P3125" s="188"/>
      <c r="Q3125" s="174">
        <f>IF(ISNUMBER(VLOOKUP(A3125,NotghiID!A:A,1,FALSE)),1,0)</f>
        <v>1</v>
      </c>
    </row>
    <row r="3126" spans="1:17" ht="14.25" hidden="1"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1025</v>
      </c>
      <c r="K3126" s="187" t="s">
        <v>116</v>
      </c>
      <c r="L3126" s="195">
        <v>5.4158629999999999</v>
      </c>
      <c r="M3126" s="195" t="s">
        <v>1025</v>
      </c>
      <c r="N3126" s="195" t="s">
        <v>117</v>
      </c>
      <c r="O3126" s="199"/>
      <c r="P3126" s="188"/>
      <c r="Q3126" s="174">
        <f>IF(ISNUMBER(VLOOKUP(A3126,NotghiID!A:A,1,FALSE)),1,0)</f>
        <v>1</v>
      </c>
    </row>
    <row r="3127" spans="1:17" ht="14.25" hidden="1"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1025</v>
      </c>
      <c r="K3127" s="187" t="s">
        <v>116</v>
      </c>
      <c r="L3127" s="195">
        <v>2.901354</v>
      </c>
      <c r="M3127" s="195" t="s">
        <v>1025</v>
      </c>
      <c r="N3127" s="195" t="s">
        <v>117</v>
      </c>
      <c r="O3127" s="199"/>
      <c r="P3127" s="188"/>
      <c r="Q3127" s="174">
        <f>IF(ISNUMBER(VLOOKUP(A3127,NotghiID!A:A,1,FALSE)),1,0)</f>
        <v>1</v>
      </c>
    </row>
    <row r="3128" spans="1:17" ht="14.25" hidden="1"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1025</v>
      </c>
      <c r="K3128" s="187" t="s">
        <v>116</v>
      </c>
      <c r="L3128" s="195">
        <v>2.7079300000000002</v>
      </c>
      <c r="M3128" s="195" t="s">
        <v>1025</v>
      </c>
      <c r="N3128" s="195" t="s">
        <v>117</v>
      </c>
      <c r="O3128" s="199"/>
      <c r="P3128" s="188"/>
      <c r="Q3128" s="174">
        <f>IF(ISNUMBER(VLOOKUP(A3128,NotghiID!A:A,1,FALSE)),1,0)</f>
        <v>1</v>
      </c>
    </row>
    <row r="3129" spans="1:17" ht="14.25" hidden="1"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1025</v>
      </c>
      <c r="K3129" s="187" t="s">
        <v>116</v>
      </c>
      <c r="L3129" s="195">
        <v>2.3984529999999999</v>
      </c>
      <c r="M3129" s="195" t="s">
        <v>1025</v>
      </c>
      <c r="N3129" s="195" t="s">
        <v>117</v>
      </c>
      <c r="O3129" s="199"/>
      <c r="P3129" s="188"/>
      <c r="Q3129" s="174">
        <f>IF(ISNUMBER(VLOOKUP(A3129,NotghiID!A:A,1,FALSE)),1,0)</f>
        <v>1</v>
      </c>
    </row>
    <row r="3130" spans="1:17" ht="14.25" hidden="1"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1025</v>
      </c>
      <c r="K3130" s="187" t="s">
        <v>116</v>
      </c>
      <c r="L3130" s="195">
        <v>2.3597670000000002</v>
      </c>
      <c r="M3130" s="195" t="s">
        <v>1025</v>
      </c>
      <c r="N3130" s="195" t="s">
        <v>117</v>
      </c>
      <c r="O3130" s="199"/>
      <c r="P3130" s="188"/>
      <c r="Q3130" s="174">
        <f>IF(ISNUMBER(VLOOKUP(A3130,NotghiID!A:A,1,FALSE)),1,0)</f>
        <v>1</v>
      </c>
    </row>
    <row r="3131" spans="1:17" ht="14.25" hidden="1"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1025</v>
      </c>
      <c r="K3131" s="187" t="s">
        <v>116</v>
      </c>
      <c r="L3131" s="195">
        <v>2.3597679999999999</v>
      </c>
      <c r="M3131" s="195" t="s">
        <v>1025</v>
      </c>
      <c r="N3131" s="195" t="s">
        <v>117</v>
      </c>
      <c r="O3131" s="199"/>
      <c r="P3131" s="188"/>
      <c r="Q3131" s="174">
        <f>IF(ISNUMBER(VLOOKUP(A3131,NotghiID!A:A,1,FALSE)),1,0)</f>
        <v>1</v>
      </c>
    </row>
    <row r="3132" spans="1:17" ht="14.25" hidden="1"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1025</v>
      </c>
      <c r="K3132" s="187" t="s">
        <v>116</v>
      </c>
      <c r="L3132" s="195">
        <v>1.8955519999999999</v>
      </c>
      <c r="M3132" s="195" t="s">
        <v>1025</v>
      </c>
      <c r="N3132" s="195" t="s">
        <v>117</v>
      </c>
      <c r="O3132" s="199"/>
      <c r="P3132" s="188"/>
      <c r="Q3132" s="174">
        <f>IF(ISNUMBER(VLOOKUP(A3132,NotghiID!A:A,1,FALSE)),1,0)</f>
        <v>1</v>
      </c>
    </row>
    <row r="3133" spans="1:17" ht="14.25" hidden="1"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1025</v>
      </c>
      <c r="K3133" s="187" t="s">
        <v>116</v>
      </c>
      <c r="L3133" s="195">
        <v>1.6247579999999999</v>
      </c>
      <c r="M3133" s="195" t="s">
        <v>1025</v>
      </c>
      <c r="N3133" s="195" t="s">
        <v>117</v>
      </c>
      <c r="O3133" s="199"/>
      <c r="P3133" s="188"/>
      <c r="Q3133" s="174">
        <f>IF(ISNUMBER(VLOOKUP(A3133,NotghiID!A:A,1,FALSE)),1,0)</f>
        <v>1</v>
      </c>
    </row>
    <row r="3134" spans="1:17" ht="14.25" hidden="1"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1025</v>
      </c>
      <c r="K3134" s="187" t="s">
        <v>116</v>
      </c>
      <c r="L3134" s="195">
        <v>1.7021280000000001</v>
      </c>
      <c r="M3134" s="195" t="s">
        <v>1025</v>
      </c>
      <c r="N3134" s="195" t="s">
        <v>117</v>
      </c>
      <c r="O3134" s="199"/>
      <c r="P3134" s="188"/>
      <c r="Q3134" s="174">
        <f>IF(ISNUMBER(VLOOKUP(A3134,NotghiID!A:A,1,FALSE)),1,0)</f>
        <v>1</v>
      </c>
    </row>
    <row r="3135" spans="1:17" ht="14.25" hidden="1"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1025</v>
      </c>
      <c r="K3135" s="187" t="s">
        <v>116</v>
      </c>
      <c r="L3135" s="195">
        <v>1.1992259999999999</v>
      </c>
      <c r="M3135" s="195" t="s">
        <v>1025</v>
      </c>
      <c r="N3135" s="195" t="s">
        <v>117</v>
      </c>
      <c r="O3135" s="199"/>
      <c r="P3135" s="188"/>
      <c r="Q3135" s="174">
        <f>IF(ISNUMBER(VLOOKUP(A3135,NotghiID!A:A,1,FALSE)),1,0)</f>
        <v>1</v>
      </c>
    </row>
    <row r="3136" spans="1:17" ht="14.25" hidden="1"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1025</v>
      </c>
      <c r="K3136" s="187" t="s">
        <v>116</v>
      </c>
      <c r="L3136" s="195">
        <v>1.2765960000000001</v>
      </c>
      <c r="M3136" s="195" t="s">
        <v>1025</v>
      </c>
      <c r="N3136" s="195" t="s">
        <v>117</v>
      </c>
      <c r="O3136" s="199"/>
      <c r="P3136" s="188"/>
      <c r="Q3136" s="174">
        <f>IF(ISNUMBER(VLOOKUP(A3136,NotghiID!A:A,1,FALSE)),1,0)</f>
        <v>1</v>
      </c>
    </row>
    <row r="3137" spans="1:17" ht="14.25" hidden="1"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1025</v>
      </c>
      <c r="K3137" s="187" t="s">
        <v>116</v>
      </c>
      <c r="L3137" s="195">
        <v>0.96711829999999999</v>
      </c>
      <c r="M3137" s="195" t="s">
        <v>1025</v>
      </c>
      <c r="N3137" s="195" t="s">
        <v>117</v>
      </c>
      <c r="O3137" s="199"/>
      <c r="P3137" s="188"/>
      <c r="Q3137" s="174">
        <f>IF(ISNUMBER(VLOOKUP(A3137,NotghiID!A:A,1,FALSE)),1,0)</f>
        <v>1</v>
      </c>
    </row>
    <row r="3138" spans="1:17" ht="14.25" hidden="1"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1025</v>
      </c>
      <c r="K3138" s="187" t="s">
        <v>116</v>
      </c>
      <c r="L3138" s="195">
        <v>0.69632479999999997</v>
      </c>
      <c r="M3138" s="195" t="s">
        <v>1025</v>
      </c>
      <c r="N3138" s="195" t="s">
        <v>117</v>
      </c>
      <c r="O3138" s="199"/>
      <c r="P3138" s="188"/>
      <c r="Q3138" s="174">
        <f>IF(ISNUMBER(VLOOKUP(A3138,NotghiID!A:A,1,FALSE)),1,0)</f>
        <v>1</v>
      </c>
    </row>
    <row r="3139" spans="1:17" ht="14.25" hidden="1"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1025</v>
      </c>
      <c r="K3139" s="187" t="s">
        <v>116</v>
      </c>
      <c r="L3139" s="195">
        <v>0.65764060000000002</v>
      </c>
      <c r="M3139" s="195" t="s">
        <v>1025</v>
      </c>
      <c r="N3139" s="195" t="s">
        <v>117</v>
      </c>
      <c r="O3139" s="199"/>
      <c r="P3139" s="188"/>
      <c r="Q3139" s="174">
        <f>IF(ISNUMBER(VLOOKUP(A3139,NotghiID!A:A,1,FALSE)),1,0)</f>
        <v>1</v>
      </c>
    </row>
    <row r="3140" spans="1:17" ht="14.25" hidden="1"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1025</v>
      </c>
      <c r="K3140" s="187" t="s">
        <v>116</v>
      </c>
      <c r="L3140" s="195">
        <v>0.50290120000000005</v>
      </c>
      <c r="M3140" s="195" t="s">
        <v>1025</v>
      </c>
      <c r="N3140" s="195" t="s">
        <v>117</v>
      </c>
      <c r="O3140" s="199"/>
      <c r="P3140" s="188"/>
      <c r="Q3140" s="174">
        <f>IF(ISNUMBER(VLOOKUP(A3140,NotghiID!A:A,1,FALSE)),1,0)</f>
        <v>1</v>
      </c>
    </row>
    <row r="3141" spans="1:17" ht="14.25" hidden="1"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1025</v>
      </c>
      <c r="K3141" s="187" t="s">
        <v>116</v>
      </c>
      <c r="L3141" s="195">
        <v>0.42553190000000002</v>
      </c>
      <c r="M3141" s="195" t="s">
        <v>1025</v>
      </c>
      <c r="N3141" s="195" t="s">
        <v>117</v>
      </c>
      <c r="O3141" s="199"/>
      <c r="P3141" s="188"/>
      <c r="Q3141" s="174">
        <f>IF(ISNUMBER(VLOOKUP(A3141,NotghiID!A:A,1,FALSE)),1,0)</f>
        <v>1</v>
      </c>
    </row>
    <row r="3142" spans="1:17" ht="14.25" hidden="1"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1089</v>
      </c>
      <c r="K3142" s="187" t="s">
        <v>116</v>
      </c>
      <c r="L3142" s="195"/>
      <c r="M3142" s="195"/>
      <c r="N3142" s="195"/>
      <c r="O3142" s="199"/>
      <c r="P3142" s="188"/>
      <c r="Q3142" s="174">
        <f>IF(ISNUMBER(VLOOKUP(A3142,NotghiID!A:A,1,FALSE)),1,0)</f>
        <v>1</v>
      </c>
    </row>
    <row r="3143" spans="1:17" ht="14.25" hidden="1"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1089</v>
      </c>
      <c r="K3143" s="187" t="s">
        <v>116</v>
      </c>
      <c r="L3143" s="195"/>
      <c r="M3143" s="195"/>
      <c r="N3143" s="195"/>
      <c r="O3143" s="199"/>
      <c r="P3143" s="188"/>
      <c r="Q3143" s="174">
        <f>IF(ISNUMBER(VLOOKUP(A3143,NotghiID!A:A,1,FALSE)),1,0)</f>
        <v>1</v>
      </c>
    </row>
    <row r="3144" spans="1:17" ht="14.25" hidden="1"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1089</v>
      </c>
      <c r="K3144" s="187" t="s">
        <v>116</v>
      </c>
      <c r="L3144" s="195"/>
      <c r="M3144" s="195"/>
      <c r="N3144" s="195"/>
      <c r="O3144" s="199"/>
      <c r="P3144" s="188"/>
      <c r="Q3144" s="174">
        <f>IF(ISNUMBER(VLOOKUP(A3144,NotghiID!A:A,1,FALSE)),1,0)</f>
        <v>1</v>
      </c>
    </row>
    <row r="3145" spans="1:17" ht="14.25" hidden="1"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1089</v>
      </c>
      <c r="K3145" s="187" t="s">
        <v>116</v>
      </c>
      <c r="L3145" s="195"/>
      <c r="M3145" s="195"/>
      <c r="N3145" s="195"/>
      <c r="O3145" s="199"/>
      <c r="P3145" s="188"/>
      <c r="Q3145" s="174">
        <f>IF(ISNUMBER(VLOOKUP(A3145,NotghiID!A:A,1,FALSE)),1,0)</f>
        <v>1</v>
      </c>
    </row>
    <row r="3146" spans="1:17" ht="14.25" hidden="1"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1089</v>
      </c>
      <c r="K3146" s="187" t="s">
        <v>116</v>
      </c>
      <c r="L3146" s="195"/>
      <c r="M3146" s="195"/>
      <c r="N3146" s="195"/>
      <c r="O3146" s="199"/>
      <c r="P3146" s="188"/>
      <c r="Q3146" s="174">
        <f>IF(ISNUMBER(VLOOKUP(A3146,NotghiID!A:A,1,FALSE)),1,0)</f>
        <v>1</v>
      </c>
    </row>
    <row r="3147" spans="1:17" ht="14.25" hidden="1"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1089</v>
      </c>
      <c r="K3147" s="187" t="s">
        <v>116</v>
      </c>
      <c r="L3147" s="195"/>
      <c r="M3147" s="195"/>
      <c r="N3147" s="195"/>
      <c r="O3147" s="199"/>
      <c r="P3147" s="188"/>
      <c r="Q3147" s="174">
        <f>IF(ISNUMBER(VLOOKUP(A3147,NotghiID!A:A,1,FALSE)),1,0)</f>
        <v>1</v>
      </c>
    </row>
    <row r="3148" spans="1:17" ht="14.25" hidden="1"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1089</v>
      </c>
      <c r="K3148" s="187" t="s">
        <v>116</v>
      </c>
      <c r="L3148" s="195"/>
      <c r="M3148" s="195"/>
      <c r="N3148" s="195"/>
      <c r="O3148" s="199"/>
      <c r="P3148" s="188"/>
      <c r="Q3148" s="174">
        <f>IF(ISNUMBER(VLOOKUP(A3148,NotghiID!A:A,1,FALSE)),1,0)</f>
        <v>1</v>
      </c>
    </row>
    <row r="3149" spans="1:17" ht="14.25" hidden="1"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1089</v>
      </c>
      <c r="K3149" s="187" t="s">
        <v>116</v>
      </c>
      <c r="L3149" s="195"/>
      <c r="M3149" s="195"/>
      <c r="N3149" s="195"/>
      <c r="O3149" s="199"/>
      <c r="P3149" s="188"/>
      <c r="Q3149" s="174">
        <f>IF(ISNUMBER(VLOOKUP(A3149,NotghiID!A:A,1,FALSE)),1,0)</f>
        <v>1</v>
      </c>
    </row>
    <row r="3150" spans="1:17" ht="14.25" hidden="1"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1089</v>
      </c>
      <c r="K3150" s="187" t="s">
        <v>116</v>
      </c>
      <c r="L3150" s="195"/>
      <c r="M3150" s="195"/>
      <c r="N3150" s="195"/>
      <c r="O3150" s="199"/>
      <c r="P3150" s="188"/>
      <c r="Q3150" s="174">
        <f>IF(ISNUMBER(VLOOKUP(A3150,NotghiID!A:A,1,FALSE)),1,0)</f>
        <v>1</v>
      </c>
    </row>
    <row r="3151" spans="1:17" ht="14.25" hidden="1"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1089</v>
      </c>
      <c r="K3151" s="187" t="s">
        <v>116</v>
      </c>
      <c r="L3151" s="195"/>
      <c r="M3151" s="195"/>
      <c r="N3151" s="195"/>
      <c r="O3151" s="199"/>
      <c r="P3151" s="188"/>
      <c r="Q3151" s="174">
        <f>IF(ISNUMBER(VLOOKUP(A3151,NotghiID!A:A,1,FALSE)),1,0)</f>
        <v>1</v>
      </c>
    </row>
    <row r="3152" spans="1:17" ht="14.25" hidden="1"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1089</v>
      </c>
      <c r="K3152" s="187" t="s">
        <v>116</v>
      </c>
      <c r="L3152" s="195"/>
      <c r="M3152" s="195"/>
      <c r="N3152" s="195"/>
      <c r="O3152" s="199"/>
      <c r="P3152" s="188"/>
      <c r="Q3152" s="174">
        <f>IF(ISNUMBER(VLOOKUP(A3152,NotghiID!A:A,1,FALSE)),1,0)</f>
        <v>1</v>
      </c>
    </row>
    <row r="3153" spans="1:17" ht="14.25" hidden="1"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1089</v>
      </c>
      <c r="K3153" s="187" t="s">
        <v>116</v>
      </c>
      <c r="L3153" s="195"/>
      <c r="M3153" s="195"/>
      <c r="N3153" s="195"/>
      <c r="O3153" s="199"/>
      <c r="P3153" s="188"/>
      <c r="Q3153" s="174">
        <f>IF(ISNUMBER(VLOOKUP(A3153,NotghiID!A:A,1,FALSE)),1,0)</f>
        <v>1</v>
      </c>
    </row>
    <row r="3154" spans="1:17" ht="14.25" hidden="1"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1089</v>
      </c>
      <c r="K3154" s="187" t="s">
        <v>116</v>
      </c>
      <c r="L3154" s="195"/>
      <c r="M3154" s="195"/>
      <c r="N3154" s="195"/>
      <c r="O3154" s="199"/>
      <c r="P3154" s="188"/>
      <c r="Q3154" s="174">
        <f>IF(ISNUMBER(VLOOKUP(A3154,NotghiID!A:A,1,FALSE)),1,0)</f>
        <v>1</v>
      </c>
    </row>
    <row r="3155" spans="1:17" ht="14.25" hidden="1"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1089</v>
      </c>
      <c r="K3155" s="187" t="s">
        <v>116</v>
      </c>
      <c r="L3155" s="195"/>
      <c r="M3155" s="195"/>
      <c r="N3155" s="195"/>
      <c r="O3155" s="199"/>
      <c r="P3155" s="188"/>
      <c r="Q3155" s="174">
        <f>IF(ISNUMBER(VLOOKUP(A3155,NotghiID!A:A,1,FALSE)),1,0)</f>
        <v>1</v>
      </c>
    </row>
    <row r="3156" spans="1:17" ht="14.25" hidden="1"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1089</v>
      </c>
      <c r="K3156" s="187" t="s">
        <v>116</v>
      </c>
      <c r="L3156" s="195"/>
      <c r="M3156" s="195"/>
      <c r="N3156" s="195"/>
      <c r="O3156" s="199"/>
      <c r="P3156" s="188"/>
      <c r="Q3156" s="174">
        <f>IF(ISNUMBER(VLOOKUP(A3156,NotghiID!A:A,1,FALSE)),1,0)</f>
        <v>1</v>
      </c>
    </row>
    <row r="3157" spans="1:17" ht="14.25" hidden="1"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1089</v>
      </c>
      <c r="K3157" s="187" t="s">
        <v>116</v>
      </c>
      <c r="L3157" s="195"/>
      <c r="M3157" s="195"/>
      <c r="N3157" s="195"/>
      <c r="O3157" s="199"/>
      <c r="P3157" s="188"/>
      <c r="Q3157" s="174">
        <f>IF(ISNUMBER(VLOOKUP(A3157,NotghiID!A:A,1,FALSE)),1,0)</f>
        <v>1</v>
      </c>
    </row>
    <row r="3158" spans="1:17" ht="14.25" hidden="1"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1089</v>
      </c>
      <c r="K3158" s="187" t="s">
        <v>116</v>
      </c>
      <c r="L3158" s="195"/>
      <c r="M3158" s="195"/>
      <c r="N3158" s="195"/>
      <c r="O3158" s="199"/>
      <c r="P3158" s="188"/>
      <c r="Q3158" s="174">
        <f>IF(ISNUMBER(VLOOKUP(A3158,NotghiID!A:A,1,FALSE)),1,0)</f>
        <v>1</v>
      </c>
    </row>
    <row r="3159" spans="1:17" ht="14.25" hidden="1"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1089</v>
      </c>
      <c r="K3159" s="187" t="s">
        <v>116</v>
      </c>
      <c r="L3159" s="195"/>
      <c r="M3159" s="195"/>
      <c r="N3159" s="195"/>
      <c r="O3159" s="199"/>
      <c r="P3159" s="188"/>
      <c r="Q3159" s="174">
        <f>IF(ISNUMBER(VLOOKUP(A3159,NotghiID!A:A,1,FALSE)),1,0)</f>
        <v>1</v>
      </c>
    </row>
    <row r="3160" spans="1:17" ht="14.25" hidden="1"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1089</v>
      </c>
      <c r="K3160" s="187" t="s">
        <v>116</v>
      </c>
      <c r="L3160" s="195"/>
      <c r="M3160" s="195"/>
      <c r="N3160" s="195"/>
      <c r="O3160" s="199"/>
      <c r="P3160" s="188"/>
      <c r="Q3160" s="174">
        <f>IF(ISNUMBER(VLOOKUP(A3160,NotghiID!A:A,1,FALSE)),1,0)</f>
        <v>1</v>
      </c>
    </row>
    <row r="3161" spans="1:17" ht="14.25" hidden="1"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1089</v>
      </c>
      <c r="K3161" s="187" t="s">
        <v>116</v>
      </c>
      <c r="L3161" s="195"/>
      <c r="M3161" s="195"/>
      <c r="N3161" s="195"/>
      <c r="O3161" s="199"/>
      <c r="P3161" s="188"/>
      <c r="Q3161" s="174">
        <f>IF(ISNUMBER(VLOOKUP(A3161,NotghiID!A:A,1,FALSE)),1,0)</f>
        <v>1</v>
      </c>
    </row>
    <row r="3162" spans="1:17" ht="14.25" hidden="1"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1089</v>
      </c>
      <c r="K3162" s="187" t="s">
        <v>116</v>
      </c>
      <c r="L3162" s="195"/>
      <c r="M3162" s="195"/>
      <c r="N3162" s="195"/>
      <c r="O3162" s="199"/>
      <c r="P3162" s="188"/>
      <c r="Q3162" s="174">
        <f>IF(ISNUMBER(VLOOKUP(A3162,NotghiID!A:A,1,FALSE)),1,0)</f>
        <v>1</v>
      </c>
    </row>
    <row r="3163" spans="1:17" ht="14.25" hidden="1"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1089</v>
      </c>
      <c r="K3163" s="187" t="s">
        <v>116</v>
      </c>
      <c r="L3163" s="195"/>
      <c r="M3163" s="195"/>
      <c r="N3163" s="195"/>
      <c r="O3163" s="199"/>
      <c r="P3163" s="188"/>
      <c r="Q3163" s="174">
        <f>IF(ISNUMBER(VLOOKUP(A3163,NotghiID!A:A,1,FALSE)),1,0)</f>
        <v>1</v>
      </c>
    </row>
    <row r="3164" spans="1:17" ht="14.25" hidden="1"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1089</v>
      </c>
      <c r="K3164" s="187" t="s">
        <v>116</v>
      </c>
      <c r="L3164" s="195"/>
      <c r="M3164" s="195"/>
      <c r="N3164" s="195"/>
      <c r="O3164" s="199"/>
      <c r="P3164" s="188"/>
      <c r="Q3164" s="174">
        <f>IF(ISNUMBER(VLOOKUP(A3164,NotghiID!A:A,1,FALSE)),1,0)</f>
        <v>1</v>
      </c>
    </row>
    <row r="3165" spans="1:17" ht="14.25" hidden="1"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1089</v>
      </c>
      <c r="K3165" s="187" t="s">
        <v>116</v>
      </c>
      <c r="L3165" s="195"/>
      <c r="M3165" s="195"/>
      <c r="N3165" s="195"/>
      <c r="O3165" s="199"/>
      <c r="P3165" s="188"/>
      <c r="Q3165" s="174">
        <f>IF(ISNUMBER(VLOOKUP(A3165,NotghiID!A:A,1,FALSE)),1,0)</f>
        <v>1</v>
      </c>
    </row>
    <row r="3166" spans="1:17" ht="14.25" hidden="1"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1089</v>
      </c>
      <c r="K3166" s="187" t="s">
        <v>116</v>
      </c>
      <c r="L3166" s="195"/>
      <c r="M3166" s="195"/>
      <c r="N3166" s="195"/>
      <c r="O3166" s="199"/>
      <c r="P3166" s="188"/>
      <c r="Q3166" s="174">
        <f>IF(ISNUMBER(VLOOKUP(A3166,NotghiID!A:A,1,FALSE)),1,0)</f>
        <v>1</v>
      </c>
    </row>
    <row r="3167" spans="1:17" ht="14.25" hidden="1"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1089</v>
      </c>
      <c r="K3167" s="187" t="s">
        <v>116</v>
      </c>
      <c r="L3167" s="195"/>
      <c r="M3167" s="195"/>
      <c r="N3167" s="195"/>
      <c r="O3167" s="199"/>
      <c r="P3167" s="188"/>
      <c r="Q3167" s="174">
        <f>IF(ISNUMBER(VLOOKUP(A3167,NotghiID!A:A,1,FALSE)),1,0)</f>
        <v>1</v>
      </c>
    </row>
    <row r="3168" spans="1:17" ht="14.25" hidden="1"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1089</v>
      </c>
      <c r="K3168" s="187" t="s">
        <v>116</v>
      </c>
      <c r="L3168" s="195"/>
      <c r="M3168" s="195"/>
      <c r="N3168" s="195"/>
      <c r="O3168" s="199"/>
      <c r="P3168" s="188"/>
      <c r="Q3168" s="174">
        <f>IF(ISNUMBER(VLOOKUP(A3168,NotghiID!A:A,1,FALSE)),1,0)</f>
        <v>1</v>
      </c>
    </row>
    <row r="3169" spans="1:17" ht="14.25" hidden="1"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1089</v>
      </c>
      <c r="K3169" s="187" t="s">
        <v>116</v>
      </c>
      <c r="L3169" s="195"/>
      <c r="M3169" s="195"/>
      <c r="N3169" s="195"/>
      <c r="O3169" s="199"/>
      <c r="P3169" s="188"/>
      <c r="Q3169" s="174">
        <f>IF(ISNUMBER(VLOOKUP(A3169,NotghiID!A:A,1,FALSE)),1,0)</f>
        <v>1</v>
      </c>
    </row>
    <row r="3170" spans="1:17" ht="14.25" hidden="1"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1089</v>
      </c>
      <c r="K3170" s="187" t="s">
        <v>116</v>
      </c>
      <c r="L3170" s="195"/>
      <c r="M3170" s="195"/>
      <c r="N3170" s="195"/>
      <c r="O3170" s="199"/>
      <c r="P3170" s="188"/>
      <c r="Q3170" s="174">
        <f>IF(ISNUMBER(VLOOKUP(A3170,NotghiID!A:A,1,FALSE)),1,0)</f>
        <v>1</v>
      </c>
    </row>
    <row r="3171" spans="1:17" ht="14.25" hidden="1"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1089</v>
      </c>
      <c r="K3171" s="187" t="s">
        <v>116</v>
      </c>
      <c r="L3171" s="195"/>
      <c r="M3171" s="195"/>
      <c r="N3171" s="195"/>
      <c r="O3171" s="199"/>
      <c r="P3171" s="188"/>
      <c r="Q3171" s="174">
        <f>IF(ISNUMBER(VLOOKUP(A3171,NotghiID!A:A,1,FALSE)),1,0)</f>
        <v>1</v>
      </c>
    </row>
    <row r="3172" spans="1:17" ht="14.25" hidden="1"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1089</v>
      </c>
      <c r="K3172" s="187" t="s">
        <v>116</v>
      </c>
      <c r="L3172" s="195"/>
      <c r="M3172" s="195"/>
      <c r="N3172" s="195"/>
      <c r="O3172" s="199"/>
      <c r="P3172" s="188"/>
      <c r="Q3172" s="174">
        <f>IF(ISNUMBER(VLOOKUP(A3172,NotghiID!A:A,1,FALSE)),1,0)</f>
        <v>1</v>
      </c>
    </row>
    <row r="3173" spans="1:17" ht="14.25" hidden="1"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1089</v>
      </c>
      <c r="K3173" s="187" t="s">
        <v>116</v>
      </c>
      <c r="L3173" s="195"/>
      <c r="M3173" s="195"/>
      <c r="N3173" s="195"/>
      <c r="O3173" s="199"/>
      <c r="P3173" s="188"/>
      <c r="Q3173" s="174">
        <f>IF(ISNUMBER(VLOOKUP(A3173,NotghiID!A:A,1,FALSE)),1,0)</f>
        <v>1</v>
      </c>
    </row>
    <row r="3174" spans="1:17" ht="14.25" hidden="1"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1089</v>
      </c>
      <c r="K3174" s="187" t="s">
        <v>116</v>
      </c>
      <c r="L3174" s="195"/>
      <c r="M3174" s="195"/>
      <c r="N3174" s="195"/>
      <c r="O3174" s="199"/>
      <c r="P3174" s="188"/>
      <c r="Q3174" s="174">
        <f>IF(ISNUMBER(VLOOKUP(A3174,NotghiID!A:A,1,FALSE)),1,0)</f>
        <v>1</v>
      </c>
    </row>
    <row r="3175" spans="1:17" ht="14.25" hidden="1"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1089</v>
      </c>
      <c r="K3175" s="187" t="s">
        <v>116</v>
      </c>
      <c r="L3175" s="195"/>
      <c r="M3175" s="195"/>
      <c r="N3175" s="195"/>
      <c r="O3175" s="199"/>
      <c r="P3175" s="188"/>
      <c r="Q3175" s="174">
        <f>IF(ISNUMBER(VLOOKUP(A3175,NotghiID!A:A,1,FALSE)),1,0)</f>
        <v>1</v>
      </c>
    </row>
    <row r="3176" spans="1:17" ht="14.25" hidden="1"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1089</v>
      </c>
      <c r="K3176" s="187" t="s">
        <v>116</v>
      </c>
      <c r="L3176" s="195"/>
      <c r="M3176" s="195"/>
      <c r="N3176" s="195"/>
      <c r="O3176" s="199"/>
      <c r="P3176" s="188"/>
      <c r="Q3176" s="174">
        <f>IF(ISNUMBER(VLOOKUP(A3176,NotghiID!A:A,1,FALSE)),1,0)</f>
        <v>1</v>
      </c>
    </row>
    <row r="3177" spans="1:17" ht="14.25" hidden="1"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1089</v>
      </c>
      <c r="K3177" s="187" t="s">
        <v>116</v>
      </c>
      <c r="L3177" s="195"/>
      <c r="M3177" s="195"/>
      <c r="N3177" s="195"/>
      <c r="O3177" s="199"/>
      <c r="P3177" s="188"/>
      <c r="Q3177" s="174">
        <f>IF(ISNUMBER(VLOOKUP(A3177,NotghiID!A:A,1,FALSE)),1,0)</f>
        <v>1</v>
      </c>
    </row>
    <row r="3178" spans="1:17" ht="14.25" hidden="1"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1089</v>
      </c>
      <c r="K3178" s="187" t="s">
        <v>116</v>
      </c>
      <c r="L3178" s="195"/>
      <c r="M3178" s="195"/>
      <c r="N3178" s="195"/>
      <c r="O3178" s="199"/>
      <c r="P3178" s="188"/>
      <c r="Q3178" s="174">
        <f>IF(ISNUMBER(VLOOKUP(A3178,NotghiID!A:A,1,FALSE)),1,0)</f>
        <v>1</v>
      </c>
    </row>
    <row r="3179" spans="1:17" ht="14.25" hidden="1"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1089</v>
      </c>
      <c r="K3179" s="187" t="s">
        <v>116</v>
      </c>
      <c r="L3179" s="195"/>
      <c r="M3179" s="195"/>
      <c r="N3179" s="195"/>
      <c r="O3179" s="199"/>
      <c r="P3179" s="188"/>
      <c r="Q3179" s="174">
        <f>IF(ISNUMBER(VLOOKUP(A3179,NotghiID!A:A,1,FALSE)),1,0)</f>
        <v>1</v>
      </c>
    </row>
    <row r="3180" spans="1:17" ht="14.25" hidden="1"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1089</v>
      </c>
      <c r="K3180" s="187" t="s">
        <v>116</v>
      </c>
      <c r="L3180" s="195"/>
      <c r="M3180" s="195"/>
      <c r="N3180" s="195"/>
      <c r="O3180" s="199"/>
      <c r="P3180" s="188"/>
      <c r="Q3180" s="174">
        <f>IF(ISNUMBER(VLOOKUP(A3180,NotghiID!A:A,1,FALSE)),1,0)</f>
        <v>1</v>
      </c>
    </row>
    <row r="3181" spans="1:17" ht="14.25" hidden="1"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1089</v>
      </c>
      <c r="K3181" s="187" t="s">
        <v>116</v>
      </c>
      <c r="L3181" s="195"/>
      <c r="M3181" s="195"/>
      <c r="N3181" s="195"/>
      <c r="O3181" s="199"/>
      <c r="P3181" s="188"/>
      <c r="Q3181" s="174">
        <f>IF(ISNUMBER(VLOOKUP(A3181,NotghiID!A:A,1,FALSE)),1,0)</f>
        <v>1</v>
      </c>
    </row>
    <row r="3182" spans="1:17" ht="14.25" hidden="1"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1089</v>
      </c>
      <c r="K3182" s="187" t="s">
        <v>116</v>
      </c>
      <c r="L3182" s="195"/>
      <c r="M3182" s="195"/>
      <c r="N3182" s="195"/>
      <c r="O3182" s="199"/>
      <c r="P3182" s="188"/>
      <c r="Q3182" s="174">
        <f>IF(ISNUMBER(VLOOKUP(A3182,NotghiID!A:A,1,FALSE)),1,0)</f>
        <v>1</v>
      </c>
    </row>
    <row r="3183" spans="1:17" ht="14.25" hidden="1"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1089</v>
      </c>
      <c r="K3183" s="187" t="s">
        <v>116</v>
      </c>
      <c r="L3183" s="195"/>
      <c r="M3183" s="195"/>
      <c r="N3183" s="195"/>
      <c r="O3183" s="199"/>
      <c r="P3183" s="188"/>
      <c r="Q3183" s="174">
        <f>IF(ISNUMBER(VLOOKUP(A3183,NotghiID!A:A,1,FALSE)),1,0)</f>
        <v>1</v>
      </c>
    </row>
    <row r="3184" spans="1:17" ht="14.25" hidden="1"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1089</v>
      </c>
      <c r="K3184" s="187" t="s">
        <v>116</v>
      </c>
      <c r="L3184" s="195"/>
      <c r="M3184" s="195"/>
      <c r="N3184" s="195"/>
      <c r="O3184" s="199"/>
      <c r="P3184" s="188"/>
      <c r="Q3184" s="174">
        <f>IF(ISNUMBER(VLOOKUP(A3184,NotghiID!A:A,1,FALSE)),1,0)</f>
        <v>1</v>
      </c>
    </row>
    <row r="3185" spans="1:17" ht="14.25" hidden="1"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1089</v>
      </c>
      <c r="K3185" s="187" t="s">
        <v>116</v>
      </c>
      <c r="L3185" s="195"/>
      <c r="M3185" s="195"/>
      <c r="N3185" s="195"/>
      <c r="O3185" s="199"/>
      <c r="P3185" s="188"/>
      <c r="Q3185" s="174">
        <f>IF(ISNUMBER(VLOOKUP(A3185,NotghiID!A:A,1,FALSE)),1,0)</f>
        <v>1</v>
      </c>
    </row>
    <row r="3186" spans="1:17" ht="14.25" hidden="1"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1089</v>
      </c>
      <c r="K3186" s="187" t="s">
        <v>116</v>
      </c>
      <c r="L3186" s="195"/>
      <c r="M3186" s="195"/>
      <c r="N3186" s="195"/>
      <c r="O3186" s="199"/>
      <c r="P3186" s="188"/>
      <c r="Q3186" s="174">
        <f>IF(ISNUMBER(VLOOKUP(A3186,NotghiID!A:A,1,FALSE)),1,0)</f>
        <v>1</v>
      </c>
    </row>
    <row r="3187" spans="1:17" ht="14.25" hidden="1"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1089</v>
      </c>
      <c r="K3187" s="187" t="s">
        <v>116</v>
      </c>
      <c r="L3187" s="195"/>
      <c r="M3187" s="195"/>
      <c r="N3187" s="195"/>
      <c r="O3187" s="199"/>
      <c r="P3187" s="188"/>
      <c r="Q3187" s="174">
        <f>IF(ISNUMBER(VLOOKUP(A3187,NotghiID!A:A,1,FALSE)),1,0)</f>
        <v>1</v>
      </c>
    </row>
    <row r="3188" spans="1:17" ht="14.25" hidden="1"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1089</v>
      </c>
      <c r="K3188" s="187" t="s">
        <v>116</v>
      </c>
      <c r="L3188" s="195"/>
      <c r="M3188" s="195"/>
      <c r="N3188" s="195"/>
      <c r="O3188" s="199"/>
      <c r="P3188" s="188"/>
      <c r="Q3188" s="174">
        <f>IF(ISNUMBER(VLOOKUP(A3188,NotghiID!A:A,1,FALSE)),1,0)</f>
        <v>1</v>
      </c>
    </row>
    <row r="3189" spans="1:17" ht="14.25" hidden="1"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1089</v>
      </c>
      <c r="K3189" s="187" t="s">
        <v>116</v>
      </c>
      <c r="L3189" s="195"/>
      <c r="M3189" s="195"/>
      <c r="N3189" s="195"/>
      <c r="O3189" s="199"/>
      <c r="P3189" s="188"/>
      <c r="Q3189" s="174">
        <f>IF(ISNUMBER(VLOOKUP(A3189,NotghiID!A:A,1,FALSE)),1,0)</f>
        <v>1</v>
      </c>
    </row>
    <row r="3190" spans="1:17" ht="14.25" hidden="1"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1089</v>
      </c>
      <c r="K3190" s="187" t="s">
        <v>116</v>
      </c>
      <c r="L3190" s="195"/>
      <c r="M3190" s="195"/>
      <c r="N3190" s="195"/>
      <c r="O3190" s="199"/>
      <c r="P3190" s="188"/>
      <c r="Q3190" s="174">
        <f>IF(ISNUMBER(VLOOKUP(A3190,NotghiID!A:A,1,FALSE)),1,0)</f>
        <v>1</v>
      </c>
    </row>
    <row r="3191" spans="1:17" ht="14.25" hidden="1"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1089</v>
      </c>
      <c r="K3191" s="187" t="s">
        <v>116</v>
      </c>
      <c r="L3191" s="195"/>
      <c r="M3191" s="195"/>
      <c r="N3191" s="195"/>
      <c r="O3191" s="199"/>
      <c r="P3191" s="188"/>
      <c r="Q3191" s="174">
        <f>IF(ISNUMBER(VLOOKUP(A3191,NotghiID!A:A,1,FALSE)),1,0)</f>
        <v>1</v>
      </c>
    </row>
    <row r="3192" spans="1:17" ht="14.25" hidden="1"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1089</v>
      </c>
      <c r="K3192" s="187" t="s">
        <v>116</v>
      </c>
      <c r="L3192" s="195"/>
      <c r="M3192" s="195"/>
      <c r="N3192" s="195"/>
      <c r="O3192" s="199"/>
      <c r="P3192" s="188"/>
      <c r="Q3192" s="174">
        <f>IF(ISNUMBER(VLOOKUP(A3192,NotghiID!A:A,1,FALSE)),1,0)</f>
        <v>1</v>
      </c>
    </row>
    <row r="3193" spans="1:17" ht="14.25" hidden="1"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1089</v>
      </c>
      <c r="K3193" s="187" t="s">
        <v>116</v>
      </c>
      <c r="L3193" s="195"/>
      <c r="M3193" s="195"/>
      <c r="N3193" s="195"/>
      <c r="O3193" s="199"/>
      <c r="P3193" s="188"/>
      <c r="Q3193" s="174">
        <f>IF(ISNUMBER(VLOOKUP(A3193,NotghiID!A:A,1,FALSE)),1,0)</f>
        <v>1</v>
      </c>
    </row>
    <row r="3194" spans="1:17" ht="14.25" hidden="1"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1089</v>
      </c>
      <c r="K3194" s="187" t="s">
        <v>116</v>
      </c>
      <c r="L3194" s="195"/>
      <c r="M3194" s="195"/>
      <c r="N3194" s="195"/>
      <c r="O3194" s="199"/>
      <c r="P3194" s="188"/>
      <c r="Q3194" s="174">
        <f>IF(ISNUMBER(VLOOKUP(A3194,NotghiID!A:A,1,FALSE)),1,0)</f>
        <v>1</v>
      </c>
    </row>
    <row r="3195" spans="1:17" ht="14.25" hidden="1"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1089</v>
      </c>
      <c r="K3195" s="187" t="s">
        <v>116</v>
      </c>
      <c r="L3195" s="195"/>
      <c r="M3195" s="195"/>
      <c r="N3195" s="195"/>
      <c r="O3195" s="199"/>
      <c r="P3195" s="188"/>
      <c r="Q3195" s="174">
        <f>IF(ISNUMBER(VLOOKUP(A3195,NotghiID!A:A,1,FALSE)),1,0)</f>
        <v>1</v>
      </c>
    </row>
    <row r="3196" spans="1:17" ht="14.25" hidden="1"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1089</v>
      </c>
      <c r="K3196" s="187" t="s">
        <v>116</v>
      </c>
      <c r="L3196" s="195"/>
      <c r="M3196" s="195"/>
      <c r="N3196" s="195"/>
      <c r="O3196" s="199"/>
      <c r="P3196" s="188"/>
      <c r="Q3196" s="174">
        <f>IF(ISNUMBER(VLOOKUP(A3196,NotghiID!A:A,1,FALSE)),1,0)</f>
        <v>1</v>
      </c>
    </row>
    <row r="3197" spans="1:17" ht="14.25" hidden="1"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1089</v>
      </c>
      <c r="K3197" s="187" t="s">
        <v>116</v>
      </c>
      <c r="L3197" s="195"/>
      <c r="M3197" s="195"/>
      <c r="N3197" s="195"/>
      <c r="O3197" s="199"/>
      <c r="P3197" s="188"/>
      <c r="Q3197" s="174">
        <f>IF(ISNUMBER(VLOOKUP(A3197,NotghiID!A:A,1,FALSE)),1,0)</f>
        <v>1</v>
      </c>
    </row>
    <row r="3198" spans="1:17" ht="14.25" hidden="1"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1089</v>
      </c>
      <c r="K3198" s="187" t="s">
        <v>116</v>
      </c>
      <c r="L3198" s="195"/>
      <c r="M3198" s="195"/>
      <c r="N3198" s="195"/>
      <c r="O3198" s="199"/>
      <c r="P3198" s="188"/>
      <c r="Q3198" s="174">
        <f>IF(ISNUMBER(VLOOKUP(A3198,NotghiID!A:A,1,FALSE)),1,0)</f>
        <v>1</v>
      </c>
    </row>
    <row r="3199" spans="1:17" ht="14.25" hidden="1"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1089</v>
      </c>
      <c r="K3199" s="187" t="s">
        <v>116</v>
      </c>
      <c r="L3199" s="195"/>
      <c r="M3199" s="195"/>
      <c r="N3199" s="195"/>
      <c r="O3199" s="199"/>
      <c r="P3199" s="188"/>
      <c r="Q3199" s="174">
        <f>IF(ISNUMBER(VLOOKUP(A3199,NotghiID!A:A,1,FALSE)),1,0)</f>
        <v>1</v>
      </c>
    </row>
    <row r="3200" spans="1:17" ht="14.25" hidden="1"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1089</v>
      </c>
      <c r="K3200" s="187" t="s">
        <v>116</v>
      </c>
      <c r="L3200" s="195"/>
      <c r="M3200" s="195"/>
      <c r="N3200" s="195"/>
      <c r="O3200" s="199"/>
      <c r="P3200" s="188"/>
      <c r="Q3200" s="174">
        <f>IF(ISNUMBER(VLOOKUP(A3200,NotghiID!A:A,1,FALSE)),1,0)</f>
        <v>1</v>
      </c>
    </row>
    <row r="3201" spans="1:17" ht="14.25" hidden="1"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1089</v>
      </c>
      <c r="K3201" s="187" t="s">
        <v>116</v>
      </c>
      <c r="L3201" s="195"/>
      <c r="M3201" s="195"/>
      <c r="N3201" s="195"/>
      <c r="O3201" s="199"/>
      <c r="P3201" s="188"/>
      <c r="Q3201" s="174">
        <f>IF(ISNUMBER(VLOOKUP(A3201,NotghiID!A:A,1,FALSE)),1,0)</f>
        <v>1</v>
      </c>
    </row>
    <row r="3202" spans="1:17" ht="14.25" hidden="1"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1089</v>
      </c>
      <c r="K3202" s="187" t="s">
        <v>116</v>
      </c>
      <c r="L3202" s="195"/>
      <c r="M3202" s="195"/>
      <c r="N3202" s="195"/>
      <c r="O3202" s="199"/>
      <c r="P3202" s="188"/>
      <c r="Q3202" s="174">
        <f>IF(ISNUMBER(VLOOKUP(A3202,NotghiID!A:A,1,FALSE)),1,0)</f>
        <v>1</v>
      </c>
    </row>
    <row r="3203" spans="1:17" ht="14.25" hidden="1"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1089</v>
      </c>
      <c r="K3203" s="187" t="s">
        <v>116</v>
      </c>
      <c r="L3203" s="195"/>
      <c r="M3203" s="195"/>
      <c r="N3203" s="195"/>
      <c r="O3203" s="199"/>
      <c r="P3203" s="188"/>
      <c r="Q3203" s="174">
        <f>IF(ISNUMBER(VLOOKUP(A3203,NotghiID!A:A,1,FALSE)),1,0)</f>
        <v>1</v>
      </c>
    </row>
    <row r="3204" spans="1:17" ht="14.25" hidden="1"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1089</v>
      </c>
      <c r="K3204" s="187" t="s">
        <v>116</v>
      </c>
      <c r="L3204" s="195"/>
      <c r="M3204" s="195"/>
      <c r="N3204" s="195"/>
      <c r="O3204" s="199"/>
      <c r="P3204" s="188"/>
      <c r="Q3204" s="174">
        <f>IF(ISNUMBER(VLOOKUP(A3204,NotghiID!A:A,1,FALSE)),1,0)</f>
        <v>1</v>
      </c>
    </row>
    <row r="3205" spans="1:17" ht="14.25" hidden="1"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1089</v>
      </c>
      <c r="K3205" s="187" t="s">
        <v>116</v>
      </c>
      <c r="L3205" s="195"/>
      <c r="M3205" s="195"/>
      <c r="N3205" s="195"/>
      <c r="O3205" s="199"/>
      <c r="P3205" s="188"/>
      <c r="Q3205" s="174">
        <f>IF(ISNUMBER(VLOOKUP(A3205,NotghiID!A:A,1,FALSE)),1,0)</f>
        <v>1</v>
      </c>
    </row>
    <row r="3206" spans="1:17" ht="14.25" hidden="1"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1089</v>
      </c>
      <c r="K3206" s="187" t="s">
        <v>116</v>
      </c>
      <c r="L3206" s="195"/>
      <c r="M3206" s="195"/>
      <c r="N3206" s="195"/>
      <c r="O3206" s="199"/>
      <c r="P3206" s="188"/>
      <c r="Q3206" s="174">
        <f>IF(ISNUMBER(VLOOKUP(A3206,NotghiID!A:A,1,FALSE)),1,0)</f>
        <v>1</v>
      </c>
    </row>
    <row r="3207" spans="1:17" ht="14.25" hidden="1"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1089</v>
      </c>
      <c r="K3207" s="187" t="s">
        <v>116</v>
      </c>
      <c r="L3207" s="195"/>
      <c r="M3207" s="195"/>
      <c r="N3207" s="195"/>
      <c r="O3207" s="199"/>
      <c r="P3207" s="188"/>
      <c r="Q3207" s="174">
        <f>IF(ISNUMBER(VLOOKUP(A3207,NotghiID!A:A,1,FALSE)),1,0)</f>
        <v>1</v>
      </c>
    </row>
    <row r="3208" spans="1:17" ht="14.25" hidden="1"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1089</v>
      </c>
      <c r="K3208" s="187" t="s">
        <v>116</v>
      </c>
      <c r="L3208" s="195"/>
      <c r="M3208" s="195"/>
      <c r="N3208" s="195"/>
      <c r="O3208" s="199"/>
      <c r="P3208" s="188"/>
      <c r="Q3208" s="174">
        <f>IF(ISNUMBER(VLOOKUP(A3208,NotghiID!A:A,1,FALSE)),1,0)</f>
        <v>1</v>
      </c>
    </row>
    <row r="3209" spans="1:17" ht="14.25" hidden="1"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1089</v>
      </c>
      <c r="K3209" s="187" t="s">
        <v>116</v>
      </c>
      <c r="L3209" s="195"/>
      <c r="M3209" s="195"/>
      <c r="N3209" s="195"/>
      <c r="O3209" s="199"/>
      <c r="P3209" s="188"/>
      <c r="Q3209" s="174">
        <f>IF(ISNUMBER(VLOOKUP(A3209,NotghiID!A:A,1,FALSE)),1,0)</f>
        <v>1</v>
      </c>
    </row>
    <row r="3210" spans="1:17" ht="14.25" hidden="1"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1089</v>
      </c>
      <c r="K3210" s="187" t="s">
        <v>116</v>
      </c>
      <c r="L3210" s="195"/>
      <c r="M3210" s="195"/>
      <c r="N3210" s="195"/>
      <c r="O3210" s="199"/>
      <c r="P3210" s="188"/>
      <c r="Q3210" s="174">
        <f>IF(ISNUMBER(VLOOKUP(A3210,NotghiID!A:A,1,FALSE)),1,0)</f>
        <v>1</v>
      </c>
    </row>
    <row r="3211" spans="1:17" ht="14.25" hidden="1"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1089</v>
      </c>
      <c r="K3211" s="187" t="s">
        <v>116</v>
      </c>
      <c r="L3211" s="195"/>
      <c r="M3211" s="195"/>
      <c r="N3211" s="195"/>
      <c r="O3211" s="199"/>
      <c r="P3211" s="188"/>
      <c r="Q3211" s="174">
        <f>IF(ISNUMBER(VLOOKUP(A3211,NotghiID!A:A,1,FALSE)),1,0)</f>
        <v>1</v>
      </c>
    </row>
    <row r="3212" spans="1:17" ht="14.25" hidden="1"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1089</v>
      </c>
      <c r="K3212" s="187" t="s">
        <v>116</v>
      </c>
      <c r="L3212" s="195"/>
      <c r="M3212" s="195"/>
      <c r="N3212" s="195"/>
      <c r="O3212" s="199"/>
      <c r="P3212" s="188"/>
      <c r="Q3212" s="174">
        <f>IF(ISNUMBER(VLOOKUP(A3212,NotghiID!A:A,1,FALSE)),1,0)</f>
        <v>1</v>
      </c>
    </row>
    <row r="3213" spans="1:17" ht="14.25" hidden="1"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1089</v>
      </c>
      <c r="K3213" s="187" t="s">
        <v>116</v>
      </c>
      <c r="L3213" s="195"/>
      <c r="M3213" s="195"/>
      <c r="N3213" s="195"/>
      <c r="O3213" s="199"/>
      <c r="P3213" s="188"/>
      <c r="Q3213" s="174">
        <f>IF(ISNUMBER(VLOOKUP(A3213,NotghiID!A:A,1,FALSE)),1,0)</f>
        <v>1</v>
      </c>
    </row>
    <row r="3214" spans="1:17" ht="14.25" hidden="1"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1089</v>
      </c>
      <c r="K3214" s="187" t="s">
        <v>116</v>
      </c>
      <c r="L3214" s="195"/>
      <c r="M3214" s="195"/>
      <c r="N3214" s="195"/>
      <c r="O3214" s="199"/>
      <c r="P3214" s="188"/>
      <c r="Q3214" s="174">
        <f>IF(ISNUMBER(VLOOKUP(A3214,NotghiID!A:A,1,FALSE)),1,0)</f>
        <v>1</v>
      </c>
    </row>
    <row r="3215" spans="1:17" ht="14.25" hidden="1"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1089</v>
      </c>
      <c r="K3215" s="187" t="s">
        <v>116</v>
      </c>
      <c r="L3215" s="195"/>
      <c r="M3215" s="195"/>
      <c r="N3215" s="195"/>
      <c r="O3215" s="199"/>
      <c r="P3215" s="188"/>
      <c r="Q3215" s="174">
        <f>IF(ISNUMBER(VLOOKUP(A3215,NotghiID!A:A,1,FALSE)),1,0)</f>
        <v>1</v>
      </c>
    </row>
    <row r="3216" spans="1:17" ht="14.25" hidden="1"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1089</v>
      </c>
      <c r="K3216" s="187" t="s">
        <v>116</v>
      </c>
      <c r="L3216" s="195"/>
      <c r="M3216" s="195"/>
      <c r="N3216" s="195"/>
      <c r="O3216" s="199"/>
      <c r="P3216" s="188"/>
      <c r="Q3216" s="174">
        <f>IF(ISNUMBER(VLOOKUP(A3216,NotghiID!A:A,1,FALSE)),1,0)</f>
        <v>1</v>
      </c>
    </row>
    <row r="3217" spans="1:17" ht="14.25" hidden="1"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1089</v>
      </c>
      <c r="K3217" s="187" t="s">
        <v>116</v>
      </c>
      <c r="L3217" s="195"/>
      <c r="M3217" s="195"/>
      <c r="N3217" s="195"/>
      <c r="O3217" s="199"/>
      <c r="P3217" s="188"/>
      <c r="Q3217" s="174">
        <f>IF(ISNUMBER(VLOOKUP(A3217,NotghiID!A:A,1,FALSE)),1,0)</f>
        <v>1</v>
      </c>
    </row>
    <row r="3218" spans="1:17" ht="14.25" hidden="1"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1089</v>
      </c>
      <c r="K3218" s="187" t="s">
        <v>116</v>
      </c>
      <c r="L3218" s="195"/>
      <c r="M3218" s="195"/>
      <c r="N3218" s="195"/>
      <c r="O3218" s="199"/>
      <c r="P3218" s="188"/>
      <c r="Q3218" s="174">
        <f>IF(ISNUMBER(VLOOKUP(A3218,NotghiID!A:A,1,FALSE)),1,0)</f>
        <v>1</v>
      </c>
    </row>
    <row r="3219" spans="1:17" ht="14.25" hidden="1"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1089</v>
      </c>
      <c r="K3219" s="187" t="s">
        <v>116</v>
      </c>
      <c r="L3219" s="195"/>
      <c r="M3219" s="195"/>
      <c r="N3219" s="195"/>
      <c r="O3219" s="199"/>
      <c r="P3219" s="188"/>
      <c r="Q3219" s="174">
        <f>IF(ISNUMBER(VLOOKUP(A3219,NotghiID!A:A,1,FALSE)),1,0)</f>
        <v>1</v>
      </c>
    </row>
    <row r="3220" spans="1:17" ht="14.25" hidden="1"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1089</v>
      </c>
      <c r="K3220" s="187" t="s">
        <v>116</v>
      </c>
      <c r="L3220" s="195"/>
      <c r="M3220" s="195"/>
      <c r="N3220" s="195"/>
      <c r="O3220" s="199"/>
      <c r="P3220" s="188"/>
      <c r="Q3220" s="174">
        <f>IF(ISNUMBER(VLOOKUP(A3220,NotghiID!A:A,1,FALSE)),1,0)</f>
        <v>1</v>
      </c>
    </row>
    <row r="3221" spans="1:17" ht="14.25" hidden="1"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1089</v>
      </c>
      <c r="K3221" s="187" t="s">
        <v>116</v>
      </c>
      <c r="L3221" s="195"/>
      <c r="M3221" s="195"/>
      <c r="N3221" s="195"/>
      <c r="O3221" s="199"/>
      <c r="P3221" s="188"/>
      <c r="Q3221" s="174">
        <f>IF(ISNUMBER(VLOOKUP(A3221,NotghiID!A:A,1,FALSE)),1,0)</f>
        <v>1</v>
      </c>
    </row>
    <row r="3222" spans="1:17" ht="14.25" hidden="1"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1089</v>
      </c>
      <c r="K3222" s="187" t="s">
        <v>116</v>
      </c>
      <c r="L3222" s="195"/>
      <c r="M3222" s="195"/>
      <c r="N3222" s="195"/>
      <c r="O3222" s="199"/>
      <c r="P3222" s="188"/>
      <c r="Q3222" s="174">
        <f>IF(ISNUMBER(VLOOKUP(A3222,NotghiID!A:A,1,FALSE)),1,0)</f>
        <v>1</v>
      </c>
    </row>
    <row r="3223" spans="1:17" ht="14.25" hidden="1"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1089</v>
      </c>
      <c r="K3223" s="187" t="s">
        <v>116</v>
      </c>
      <c r="L3223" s="195"/>
      <c r="M3223" s="195"/>
      <c r="N3223" s="195"/>
      <c r="O3223" s="199"/>
      <c r="P3223" s="188"/>
      <c r="Q3223" s="174">
        <f>IF(ISNUMBER(VLOOKUP(A3223,NotghiID!A:A,1,FALSE)),1,0)</f>
        <v>1</v>
      </c>
    </row>
    <row r="3224" spans="1:17" ht="14.25" hidden="1"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1089</v>
      </c>
      <c r="K3224" s="187" t="s">
        <v>116</v>
      </c>
      <c r="L3224" s="195"/>
      <c r="M3224" s="195"/>
      <c r="N3224" s="195"/>
      <c r="O3224" s="199"/>
      <c r="P3224" s="188"/>
      <c r="Q3224" s="174">
        <f>IF(ISNUMBER(VLOOKUP(A3224,NotghiID!A:A,1,FALSE)),1,0)</f>
        <v>1</v>
      </c>
    </row>
    <row r="3225" spans="1:17" ht="14.25" hidden="1"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1089</v>
      </c>
      <c r="K3225" s="187" t="s">
        <v>116</v>
      </c>
      <c r="L3225" s="195"/>
      <c r="M3225" s="195"/>
      <c r="N3225" s="195"/>
      <c r="O3225" s="199"/>
      <c r="P3225" s="188"/>
      <c r="Q3225" s="174">
        <f>IF(ISNUMBER(VLOOKUP(A3225,NotghiID!A:A,1,FALSE)),1,0)</f>
        <v>1</v>
      </c>
    </row>
    <row r="3226" spans="1:17" ht="14.25" hidden="1"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1089</v>
      </c>
      <c r="K3226" s="187" t="s">
        <v>116</v>
      </c>
      <c r="L3226" s="195"/>
      <c r="M3226" s="195"/>
      <c r="N3226" s="195"/>
      <c r="O3226" s="199"/>
      <c r="P3226" s="188"/>
      <c r="Q3226" s="174">
        <f>IF(ISNUMBER(VLOOKUP(A3226,NotghiID!A:A,1,FALSE)),1,0)</f>
        <v>1</v>
      </c>
    </row>
    <row r="3227" spans="1:17" ht="14.25" hidden="1"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1089</v>
      </c>
      <c r="K3227" s="187" t="s">
        <v>116</v>
      </c>
      <c r="L3227" s="195"/>
      <c r="M3227" s="195"/>
      <c r="N3227" s="195"/>
      <c r="O3227" s="199"/>
      <c r="P3227" s="188"/>
      <c r="Q3227" s="174">
        <f>IF(ISNUMBER(VLOOKUP(A3227,NotghiID!A:A,1,FALSE)),1,0)</f>
        <v>1</v>
      </c>
    </row>
    <row r="3228" spans="1:17" ht="14.25" hidden="1"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1089</v>
      </c>
      <c r="K3228" s="187" t="s">
        <v>116</v>
      </c>
      <c r="L3228" s="195"/>
      <c r="M3228" s="195"/>
      <c r="N3228" s="195"/>
      <c r="O3228" s="199"/>
      <c r="P3228" s="188"/>
      <c r="Q3228" s="174">
        <f>IF(ISNUMBER(VLOOKUP(A3228,NotghiID!A:A,1,FALSE)),1,0)</f>
        <v>1</v>
      </c>
    </row>
    <row r="3229" spans="1:17" ht="14.25" hidden="1"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1089</v>
      </c>
      <c r="K3229" s="187" t="s">
        <v>116</v>
      </c>
      <c r="L3229" s="195"/>
      <c r="M3229" s="195"/>
      <c r="N3229" s="195"/>
      <c r="O3229" s="199"/>
      <c r="P3229" s="188"/>
      <c r="Q3229" s="174">
        <f>IF(ISNUMBER(VLOOKUP(A3229,NotghiID!A:A,1,FALSE)),1,0)</f>
        <v>1</v>
      </c>
    </row>
    <row r="3230" spans="1:17" ht="14.25" hidden="1"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1089</v>
      </c>
      <c r="K3230" s="187" t="s">
        <v>116</v>
      </c>
      <c r="L3230" s="195">
        <v>0.1160542</v>
      </c>
      <c r="M3230" s="195" t="s">
        <v>1089</v>
      </c>
      <c r="N3230" s="195" t="s">
        <v>117</v>
      </c>
      <c r="O3230" s="199"/>
      <c r="P3230" s="188"/>
      <c r="Q3230" s="174">
        <f>IF(ISNUMBER(VLOOKUP(A3230,NotghiID!A:A,1,FALSE)),1,0)</f>
        <v>1</v>
      </c>
    </row>
    <row r="3231" spans="1:17" ht="14.25" hidden="1"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1089</v>
      </c>
      <c r="K3231" s="187" t="s">
        <v>116</v>
      </c>
      <c r="L3231" s="195">
        <v>6.1508700000000003</v>
      </c>
      <c r="M3231" s="195" t="s">
        <v>1089</v>
      </c>
      <c r="N3231" s="195" t="s">
        <v>117</v>
      </c>
      <c r="O3231" s="199"/>
      <c r="P3231" s="188"/>
      <c r="Q3231" s="174">
        <f>IF(ISNUMBER(VLOOKUP(A3231,NotghiID!A:A,1,FALSE)),1,0)</f>
        <v>1</v>
      </c>
    </row>
    <row r="3232" spans="1:17" ht="14.25" hidden="1"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1089</v>
      </c>
      <c r="K3232" s="187" t="s">
        <v>116</v>
      </c>
      <c r="L3232" s="195">
        <v>12.64991</v>
      </c>
      <c r="M3232" s="195" t="s">
        <v>1089</v>
      </c>
      <c r="N3232" s="195" t="s">
        <v>117</v>
      </c>
      <c r="O3232" s="199"/>
      <c r="P3232" s="188"/>
      <c r="Q3232" s="174">
        <f>IF(ISNUMBER(VLOOKUP(A3232,NotghiID!A:A,1,FALSE)),1,0)</f>
        <v>1</v>
      </c>
    </row>
    <row r="3233" spans="1:17" ht="14.25" hidden="1"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1089</v>
      </c>
      <c r="K3233" s="187" t="s">
        <v>116</v>
      </c>
      <c r="L3233" s="195">
        <v>16.595739999999999</v>
      </c>
      <c r="M3233" s="195" t="s">
        <v>1089</v>
      </c>
      <c r="N3233" s="195" t="s">
        <v>117</v>
      </c>
      <c r="O3233" s="199"/>
      <c r="P3233" s="188"/>
      <c r="Q3233" s="174">
        <f>IF(ISNUMBER(VLOOKUP(A3233,NotghiID!A:A,1,FALSE)),1,0)</f>
        <v>1</v>
      </c>
    </row>
    <row r="3234" spans="1:17" ht="14.25" hidden="1"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1089</v>
      </c>
      <c r="K3234" s="187" t="s">
        <v>116</v>
      </c>
      <c r="L3234" s="195">
        <v>19.4971</v>
      </c>
      <c r="M3234" s="195" t="s">
        <v>1089</v>
      </c>
      <c r="N3234" s="195" t="s">
        <v>117</v>
      </c>
      <c r="O3234" s="199"/>
      <c r="P3234" s="188"/>
      <c r="Q3234" s="174">
        <f>IF(ISNUMBER(VLOOKUP(A3234,NotghiID!A:A,1,FALSE)),1,0)</f>
        <v>1</v>
      </c>
    </row>
    <row r="3235" spans="1:17" ht="14.25" hidden="1"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1089</v>
      </c>
      <c r="K3235" s="187" t="s">
        <v>116</v>
      </c>
      <c r="L3235" s="195">
        <v>19.613150000000001</v>
      </c>
      <c r="M3235" s="195" t="s">
        <v>1089</v>
      </c>
      <c r="N3235" s="195" t="s">
        <v>117</v>
      </c>
      <c r="O3235" s="199"/>
      <c r="P3235" s="188"/>
      <c r="Q3235" s="174">
        <f>IF(ISNUMBER(VLOOKUP(A3235,NotghiID!A:A,1,FALSE)),1,0)</f>
        <v>1</v>
      </c>
    </row>
    <row r="3236" spans="1:17" ht="14.25" hidden="1"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1089</v>
      </c>
      <c r="K3236" s="187" t="s">
        <v>116</v>
      </c>
      <c r="L3236" s="195">
        <v>9.2843280000000004</v>
      </c>
      <c r="M3236" s="195" t="s">
        <v>1089</v>
      </c>
      <c r="N3236" s="195" t="s">
        <v>117</v>
      </c>
      <c r="O3236" s="199"/>
      <c r="P3236" s="188"/>
      <c r="Q3236" s="174">
        <f>IF(ISNUMBER(VLOOKUP(A3236,NotghiID!A:A,1,FALSE)),1,0)</f>
        <v>1</v>
      </c>
    </row>
    <row r="3237" spans="1:17" ht="14.25" hidden="1"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1089</v>
      </c>
      <c r="K3237" s="187" t="s">
        <v>116</v>
      </c>
      <c r="L3237" s="195">
        <v>12.99807</v>
      </c>
      <c r="M3237" s="195" t="s">
        <v>1089</v>
      </c>
      <c r="N3237" s="195" t="s">
        <v>117</v>
      </c>
      <c r="O3237" s="199"/>
      <c r="P3237" s="188"/>
      <c r="Q3237" s="174">
        <f>IF(ISNUMBER(VLOOKUP(A3237,NotghiID!A:A,1,FALSE)),1,0)</f>
        <v>1</v>
      </c>
    </row>
    <row r="3238" spans="1:17" ht="14.25" hidden="1"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1089</v>
      </c>
      <c r="K3238" s="187" t="s">
        <v>116</v>
      </c>
      <c r="L3238" s="195">
        <v>12.76596</v>
      </c>
      <c r="M3238" s="195" t="s">
        <v>1089</v>
      </c>
      <c r="N3238" s="195" t="s">
        <v>117</v>
      </c>
      <c r="O3238" s="199"/>
      <c r="P3238" s="188"/>
      <c r="Q3238" s="174">
        <f>IF(ISNUMBER(VLOOKUP(A3238,NotghiID!A:A,1,FALSE)),1,0)</f>
        <v>1</v>
      </c>
    </row>
    <row r="3239" spans="1:17" ht="14.25" hidden="1"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1089</v>
      </c>
      <c r="K3239" s="187" t="s">
        <v>116</v>
      </c>
      <c r="L3239" s="195">
        <v>22.978719999999999</v>
      </c>
      <c r="M3239" s="195" t="s">
        <v>1089</v>
      </c>
      <c r="N3239" s="195" t="s">
        <v>117</v>
      </c>
      <c r="O3239" s="199"/>
      <c r="P3239" s="188"/>
      <c r="Q3239" s="174">
        <f>IF(ISNUMBER(VLOOKUP(A3239,NotghiID!A:A,1,FALSE)),1,0)</f>
        <v>1</v>
      </c>
    </row>
    <row r="3240" spans="1:17" ht="14.25" hidden="1"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1089</v>
      </c>
      <c r="K3240" s="187" t="s">
        <v>116</v>
      </c>
      <c r="L3240" s="195">
        <v>19.961310000000001</v>
      </c>
      <c r="M3240" s="195" t="s">
        <v>1089</v>
      </c>
      <c r="N3240" s="195" t="s">
        <v>117</v>
      </c>
      <c r="O3240" s="199"/>
      <c r="P3240" s="188"/>
      <c r="Q3240" s="174">
        <f>IF(ISNUMBER(VLOOKUP(A3240,NotghiID!A:A,1,FALSE)),1,0)</f>
        <v>1</v>
      </c>
    </row>
    <row r="3241" spans="1:17" ht="14.25" hidden="1"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1089</v>
      </c>
      <c r="K3241" s="187" t="s">
        <v>116</v>
      </c>
      <c r="L3241" s="195">
        <v>18.220500000000001</v>
      </c>
      <c r="M3241" s="195" t="s">
        <v>1089</v>
      </c>
      <c r="N3241" s="195" t="s">
        <v>117</v>
      </c>
      <c r="O3241" s="199"/>
      <c r="P3241" s="188"/>
      <c r="Q3241" s="174">
        <f>IF(ISNUMBER(VLOOKUP(A3241,NotghiID!A:A,1,FALSE)),1,0)</f>
        <v>1</v>
      </c>
    </row>
    <row r="3242" spans="1:17" ht="14.25" hidden="1"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1089</v>
      </c>
      <c r="K3242" s="187" t="s">
        <v>116</v>
      </c>
      <c r="L3242" s="195">
        <v>11.837529999999999</v>
      </c>
      <c r="M3242" s="195" t="s">
        <v>1089</v>
      </c>
      <c r="N3242" s="195" t="s">
        <v>117</v>
      </c>
      <c r="O3242" s="199"/>
      <c r="P3242" s="188"/>
      <c r="Q3242" s="174">
        <f>IF(ISNUMBER(VLOOKUP(A3242,NotghiID!A:A,1,FALSE)),1,0)</f>
        <v>1</v>
      </c>
    </row>
    <row r="3243" spans="1:17" ht="14.25" hidden="1"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1089</v>
      </c>
      <c r="K3243" s="187" t="s">
        <v>116</v>
      </c>
      <c r="L3243" s="195">
        <v>8.8201169999999998</v>
      </c>
      <c r="M3243" s="195" t="s">
        <v>1089</v>
      </c>
      <c r="N3243" s="195" t="s">
        <v>117</v>
      </c>
      <c r="O3243" s="199"/>
      <c r="P3243" s="188"/>
      <c r="Q3243" s="174">
        <f>IF(ISNUMBER(VLOOKUP(A3243,NotghiID!A:A,1,FALSE)),1,0)</f>
        <v>1</v>
      </c>
    </row>
    <row r="3244" spans="1:17" ht="14.25" hidden="1"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1089</v>
      </c>
      <c r="K3244" s="187" t="s">
        <v>116</v>
      </c>
      <c r="L3244" s="195">
        <v>6.731141</v>
      </c>
      <c r="M3244" s="195" t="s">
        <v>1089</v>
      </c>
      <c r="N3244" s="195" t="s">
        <v>117</v>
      </c>
      <c r="O3244" s="199"/>
      <c r="P3244" s="188"/>
      <c r="Q3244" s="174">
        <f>IF(ISNUMBER(VLOOKUP(A3244,NotghiID!A:A,1,FALSE)),1,0)</f>
        <v>1</v>
      </c>
    </row>
    <row r="3245" spans="1:17" ht="14.25" hidden="1"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1089</v>
      </c>
      <c r="K3245" s="187" t="s">
        <v>116</v>
      </c>
      <c r="L3245" s="195">
        <v>3.2495159999999998</v>
      </c>
      <c r="M3245" s="195" t="s">
        <v>1089</v>
      </c>
      <c r="N3245" s="195" t="s">
        <v>117</v>
      </c>
      <c r="O3245" s="199"/>
      <c r="P3245" s="188"/>
      <c r="Q3245" s="174">
        <f>IF(ISNUMBER(VLOOKUP(A3245,NotghiID!A:A,1,FALSE)),1,0)</f>
        <v>1</v>
      </c>
    </row>
    <row r="3246" spans="1:17" ht="14.25" hidden="1"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1089</v>
      </c>
      <c r="K3246" s="187" t="s">
        <v>116</v>
      </c>
      <c r="L3246" s="195"/>
      <c r="M3246" s="195"/>
      <c r="N3246" s="195"/>
      <c r="O3246" s="199"/>
      <c r="P3246" s="188"/>
      <c r="Q3246" s="174">
        <f>IF(ISNUMBER(VLOOKUP(A3246,NotghiID!A:A,1,FALSE)),1,0)</f>
        <v>1</v>
      </c>
    </row>
    <row r="3247" spans="1:17" ht="14.25" hidden="1"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1089</v>
      </c>
      <c r="K3247" s="187" t="s">
        <v>116</v>
      </c>
      <c r="L3247" s="195"/>
      <c r="M3247" s="195"/>
      <c r="N3247" s="195"/>
      <c r="O3247" s="199"/>
      <c r="P3247" s="188"/>
      <c r="Q3247" s="174">
        <f>IF(ISNUMBER(VLOOKUP(A3247,NotghiID!A:A,1,FALSE)),1,0)</f>
        <v>1</v>
      </c>
    </row>
    <row r="3248" spans="1:17" ht="14.25" hidden="1"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1089</v>
      </c>
      <c r="K3248" s="187" t="s">
        <v>116</v>
      </c>
      <c r="L3248" s="195"/>
      <c r="M3248" s="195"/>
      <c r="N3248" s="195"/>
      <c r="O3248" s="199"/>
      <c r="P3248" s="188"/>
      <c r="Q3248" s="174">
        <f>IF(ISNUMBER(VLOOKUP(A3248,NotghiID!A:A,1,FALSE)),1,0)</f>
        <v>1</v>
      </c>
    </row>
    <row r="3249" spans="1:17" ht="14.25" hidden="1"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1089</v>
      </c>
      <c r="K3249" s="187" t="s">
        <v>116</v>
      </c>
      <c r="L3249" s="195"/>
      <c r="M3249" s="195"/>
      <c r="N3249" s="195"/>
      <c r="O3249" s="199"/>
      <c r="P3249" s="188"/>
      <c r="Q3249" s="174">
        <f>IF(ISNUMBER(VLOOKUP(A3249,NotghiID!A:A,1,FALSE)),1,0)</f>
        <v>1</v>
      </c>
    </row>
    <row r="3250" spans="1:17" ht="14.25" hidden="1"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1089</v>
      </c>
      <c r="K3250" s="187" t="s">
        <v>116</v>
      </c>
      <c r="L3250" s="195"/>
      <c r="M3250" s="195"/>
      <c r="N3250" s="195"/>
      <c r="O3250" s="199"/>
      <c r="P3250" s="188"/>
      <c r="Q3250" s="174">
        <f>IF(ISNUMBER(VLOOKUP(A3250,NotghiID!A:A,1,FALSE)),1,0)</f>
        <v>1</v>
      </c>
    </row>
    <row r="3251" spans="1:17" ht="14.25" hidden="1"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1089</v>
      </c>
      <c r="K3251" s="187" t="s">
        <v>116</v>
      </c>
      <c r="L3251" s="195"/>
      <c r="M3251" s="195"/>
      <c r="N3251" s="195"/>
      <c r="O3251" s="199"/>
      <c r="P3251" s="188"/>
      <c r="Q3251" s="174">
        <f>IF(ISNUMBER(VLOOKUP(A3251,NotghiID!A:A,1,FALSE)),1,0)</f>
        <v>1</v>
      </c>
    </row>
    <row r="3252" spans="1:17" ht="14.25" hidden="1"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1089</v>
      </c>
      <c r="K3252" s="187" t="s">
        <v>116</v>
      </c>
      <c r="L3252" s="195"/>
      <c r="M3252" s="195"/>
      <c r="N3252" s="195"/>
      <c r="O3252" s="199"/>
      <c r="P3252" s="188"/>
      <c r="Q3252" s="174">
        <f>IF(ISNUMBER(VLOOKUP(A3252,NotghiID!A:A,1,FALSE)),1,0)</f>
        <v>1</v>
      </c>
    </row>
    <row r="3253" spans="1:17" ht="14.25" hidden="1"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1089</v>
      </c>
      <c r="K3253" s="187" t="s">
        <v>116</v>
      </c>
      <c r="L3253" s="195"/>
      <c r="M3253" s="195"/>
      <c r="N3253" s="195"/>
      <c r="O3253" s="199"/>
      <c r="P3253" s="188"/>
      <c r="Q3253" s="174">
        <f>IF(ISNUMBER(VLOOKUP(A3253,NotghiID!A:A,1,FALSE)),1,0)</f>
        <v>1</v>
      </c>
    </row>
    <row r="3254" spans="1:17" ht="14.25" hidden="1"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1089</v>
      </c>
      <c r="K3254" s="187" t="s">
        <v>116</v>
      </c>
      <c r="L3254" s="195"/>
      <c r="M3254" s="195"/>
      <c r="N3254" s="195"/>
      <c r="O3254" s="199"/>
      <c r="P3254" s="188"/>
      <c r="Q3254" s="174">
        <f>IF(ISNUMBER(VLOOKUP(A3254,NotghiID!A:A,1,FALSE)),1,0)</f>
        <v>1</v>
      </c>
    </row>
    <row r="3255" spans="1:17" ht="14.25" hidden="1"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1089</v>
      </c>
      <c r="K3255" s="187" t="s">
        <v>116</v>
      </c>
      <c r="L3255" s="195"/>
      <c r="M3255" s="195"/>
      <c r="N3255" s="195"/>
      <c r="O3255" s="199"/>
      <c r="P3255" s="188"/>
      <c r="Q3255" s="174">
        <f>IF(ISNUMBER(VLOOKUP(A3255,NotghiID!A:A,1,FALSE)),1,0)</f>
        <v>1</v>
      </c>
    </row>
    <row r="3256" spans="1:17" ht="14.25" hidden="1"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1089</v>
      </c>
      <c r="K3256" s="187" t="s">
        <v>116</v>
      </c>
      <c r="L3256" s="195"/>
      <c r="M3256" s="195"/>
      <c r="N3256" s="195"/>
      <c r="O3256" s="199"/>
      <c r="P3256" s="188"/>
      <c r="Q3256" s="174">
        <f>IF(ISNUMBER(VLOOKUP(A3256,NotghiID!A:A,1,FALSE)),1,0)</f>
        <v>1</v>
      </c>
    </row>
    <row r="3257" spans="1:17" ht="14.25" hidden="1"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1089</v>
      </c>
      <c r="K3257" s="187" t="s">
        <v>116</v>
      </c>
      <c r="L3257" s="195"/>
      <c r="M3257" s="195"/>
      <c r="N3257" s="195"/>
      <c r="O3257" s="199"/>
      <c r="P3257" s="188"/>
      <c r="Q3257" s="174">
        <f>IF(ISNUMBER(VLOOKUP(A3257,NotghiID!A:A,1,FALSE)),1,0)</f>
        <v>1</v>
      </c>
    </row>
    <row r="3258" spans="1:17" ht="14.25" hidden="1"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1089</v>
      </c>
      <c r="K3258" s="187" t="s">
        <v>116</v>
      </c>
      <c r="L3258" s="195"/>
      <c r="M3258" s="195"/>
      <c r="N3258" s="195"/>
      <c r="O3258" s="199"/>
      <c r="P3258" s="188"/>
      <c r="Q3258" s="174">
        <f>IF(ISNUMBER(VLOOKUP(A3258,NotghiID!A:A,1,FALSE)),1,0)</f>
        <v>1</v>
      </c>
    </row>
    <row r="3259" spans="1:17" ht="14.25" hidden="1"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1089</v>
      </c>
      <c r="K3259" s="187" t="s">
        <v>116</v>
      </c>
      <c r="L3259" s="195"/>
      <c r="M3259" s="195"/>
      <c r="N3259" s="195"/>
      <c r="O3259" s="199"/>
      <c r="P3259" s="188"/>
      <c r="Q3259" s="174">
        <f>IF(ISNUMBER(VLOOKUP(A3259,NotghiID!A:A,1,FALSE)),1,0)</f>
        <v>1</v>
      </c>
    </row>
    <row r="3260" spans="1:17" ht="14.25" hidden="1"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1089</v>
      </c>
      <c r="K3260" s="187" t="s">
        <v>116</v>
      </c>
      <c r="L3260" s="195"/>
      <c r="M3260" s="195"/>
      <c r="N3260" s="195"/>
      <c r="O3260" s="199"/>
      <c r="P3260" s="188"/>
      <c r="Q3260" s="174">
        <f>IF(ISNUMBER(VLOOKUP(A3260,NotghiID!A:A,1,FALSE)),1,0)</f>
        <v>1</v>
      </c>
    </row>
    <row r="3261" spans="1:17" ht="14.25" hidden="1"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1089</v>
      </c>
      <c r="K3261" s="187" t="s">
        <v>116</v>
      </c>
      <c r="L3261" s="195"/>
      <c r="M3261" s="195"/>
      <c r="N3261" s="195"/>
      <c r="O3261" s="199"/>
      <c r="P3261" s="188"/>
      <c r="Q3261" s="174">
        <f>IF(ISNUMBER(VLOOKUP(A3261,NotghiID!A:A,1,FALSE)),1,0)</f>
        <v>1</v>
      </c>
    </row>
    <row r="3262" spans="1:17" ht="14.25" hidden="1"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1089</v>
      </c>
      <c r="K3262" s="187" t="s">
        <v>116</v>
      </c>
      <c r="L3262" s="195"/>
      <c r="M3262" s="195"/>
      <c r="N3262" s="195"/>
      <c r="O3262" s="199"/>
      <c r="P3262" s="188"/>
      <c r="Q3262" s="174">
        <f>IF(ISNUMBER(VLOOKUP(A3262,NotghiID!A:A,1,FALSE)),1,0)</f>
        <v>1</v>
      </c>
    </row>
    <row r="3263" spans="1:17" ht="14.25" hidden="1"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1089</v>
      </c>
      <c r="K3263" s="187" t="s">
        <v>116</v>
      </c>
      <c r="L3263" s="195"/>
      <c r="M3263" s="195"/>
      <c r="N3263" s="195"/>
      <c r="O3263" s="199"/>
      <c r="P3263" s="188"/>
      <c r="Q3263" s="174">
        <f>IF(ISNUMBER(VLOOKUP(A3263,NotghiID!A:A,1,FALSE)),1,0)</f>
        <v>1</v>
      </c>
    </row>
    <row r="3264" spans="1:17" ht="14.25" hidden="1"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1089</v>
      </c>
      <c r="K3264" s="187" t="s">
        <v>116</v>
      </c>
      <c r="L3264" s="195"/>
      <c r="M3264" s="195"/>
      <c r="N3264" s="195"/>
      <c r="O3264" s="199"/>
      <c r="P3264" s="188"/>
      <c r="Q3264" s="174">
        <f>IF(ISNUMBER(VLOOKUP(A3264,NotghiID!A:A,1,FALSE)),1,0)</f>
        <v>1</v>
      </c>
    </row>
    <row r="3265" spans="1:17" ht="14.25" hidden="1"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1089</v>
      </c>
      <c r="K3265" s="187" t="s">
        <v>116</v>
      </c>
      <c r="L3265" s="195"/>
      <c r="M3265" s="195"/>
      <c r="N3265" s="195"/>
      <c r="O3265" s="199"/>
      <c r="P3265" s="188"/>
      <c r="Q3265" s="174">
        <f>IF(ISNUMBER(VLOOKUP(A3265,NotghiID!A:A,1,FALSE)),1,0)</f>
        <v>1</v>
      </c>
    </row>
    <row r="3266" spans="1:17" ht="14.25" hidden="1"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1089</v>
      </c>
      <c r="K3266" s="187" t="s">
        <v>116</v>
      </c>
      <c r="L3266" s="195"/>
      <c r="M3266" s="195"/>
      <c r="N3266" s="195"/>
      <c r="O3266" s="199"/>
      <c r="P3266" s="188"/>
      <c r="Q3266" s="174">
        <f>IF(ISNUMBER(VLOOKUP(A3266,NotghiID!A:A,1,FALSE)),1,0)</f>
        <v>1</v>
      </c>
    </row>
    <row r="3267" spans="1:17" ht="14.25" hidden="1"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1089</v>
      </c>
      <c r="K3267" s="187" t="s">
        <v>116</v>
      </c>
      <c r="L3267" s="195"/>
      <c r="M3267" s="195"/>
      <c r="N3267" s="195"/>
      <c r="O3267" s="199"/>
      <c r="P3267" s="188"/>
      <c r="Q3267" s="174">
        <f>IF(ISNUMBER(VLOOKUP(A3267,NotghiID!A:A,1,FALSE)),1,0)</f>
        <v>1</v>
      </c>
    </row>
    <row r="3268" spans="1:17" ht="14.25" hidden="1"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1089</v>
      </c>
      <c r="K3268" s="187" t="s">
        <v>116</v>
      </c>
      <c r="L3268" s="195"/>
      <c r="M3268" s="195"/>
      <c r="N3268" s="195"/>
      <c r="O3268" s="199"/>
      <c r="P3268" s="188"/>
      <c r="Q3268" s="174">
        <f>IF(ISNUMBER(VLOOKUP(A3268,NotghiID!A:A,1,FALSE)),1,0)</f>
        <v>1</v>
      </c>
    </row>
    <row r="3269" spans="1:17" ht="14.25" hidden="1"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1089</v>
      </c>
      <c r="K3269" s="187" t="s">
        <v>116</v>
      </c>
      <c r="L3269" s="195"/>
      <c r="M3269" s="195"/>
      <c r="N3269" s="195"/>
      <c r="O3269" s="199"/>
      <c r="P3269" s="188"/>
      <c r="Q3269" s="174">
        <f>IF(ISNUMBER(VLOOKUP(A3269,NotghiID!A:A,1,FALSE)),1,0)</f>
        <v>1</v>
      </c>
    </row>
    <row r="3270" spans="1:17" ht="14.25" hidden="1"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1089</v>
      </c>
      <c r="K3270" s="187" t="s">
        <v>116</v>
      </c>
      <c r="L3270" s="195"/>
      <c r="M3270" s="195"/>
      <c r="N3270" s="195"/>
      <c r="O3270" s="199"/>
      <c r="P3270" s="188"/>
      <c r="Q3270" s="174">
        <f>IF(ISNUMBER(VLOOKUP(A3270,NotghiID!A:A,1,FALSE)),1,0)</f>
        <v>1</v>
      </c>
    </row>
    <row r="3271" spans="1:17" ht="14.25" hidden="1"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1089</v>
      </c>
      <c r="K3271" s="187" t="s">
        <v>116</v>
      </c>
      <c r="L3271" s="195"/>
      <c r="M3271" s="195"/>
      <c r="N3271" s="195"/>
      <c r="O3271" s="199"/>
      <c r="P3271" s="188"/>
      <c r="Q3271" s="174">
        <f>IF(ISNUMBER(VLOOKUP(A3271,NotghiID!A:A,1,FALSE)),1,0)</f>
        <v>1</v>
      </c>
    </row>
    <row r="3272" spans="1:17" ht="14.25" hidden="1"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1089</v>
      </c>
      <c r="K3272" s="187" t="s">
        <v>116</v>
      </c>
      <c r="L3272" s="195"/>
      <c r="M3272" s="195"/>
      <c r="N3272" s="195"/>
      <c r="O3272" s="199"/>
      <c r="P3272" s="188"/>
      <c r="Q3272" s="174">
        <f>IF(ISNUMBER(VLOOKUP(A3272,NotghiID!A:A,1,FALSE)),1,0)</f>
        <v>1</v>
      </c>
    </row>
    <row r="3273" spans="1:17" ht="14.25" hidden="1"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1089</v>
      </c>
      <c r="K3273" s="187" t="s">
        <v>116</v>
      </c>
      <c r="L3273" s="195"/>
      <c r="M3273" s="195"/>
      <c r="N3273" s="195"/>
      <c r="O3273" s="199"/>
      <c r="P3273" s="188"/>
      <c r="Q3273" s="174">
        <f>IF(ISNUMBER(VLOOKUP(A3273,NotghiID!A:A,1,FALSE)),1,0)</f>
        <v>1</v>
      </c>
    </row>
    <row r="3274" spans="1:17" ht="14.25" hidden="1"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1089</v>
      </c>
      <c r="K3274" s="187" t="s">
        <v>116</v>
      </c>
      <c r="L3274" s="195"/>
      <c r="M3274" s="195"/>
      <c r="N3274" s="195"/>
      <c r="O3274" s="199"/>
      <c r="P3274" s="188"/>
      <c r="Q3274" s="174">
        <f>IF(ISNUMBER(VLOOKUP(A3274,NotghiID!A:A,1,FALSE)),1,0)</f>
        <v>1</v>
      </c>
    </row>
    <row r="3275" spans="1:17" ht="14.25" hidden="1"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1089</v>
      </c>
      <c r="K3275" s="187" t="s">
        <v>116</v>
      </c>
      <c r="L3275" s="195"/>
      <c r="M3275" s="195"/>
      <c r="N3275" s="195"/>
      <c r="O3275" s="199"/>
      <c r="P3275" s="188"/>
      <c r="Q3275" s="174">
        <f>IF(ISNUMBER(VLOOKUP(A3275,NotghiID!A:A,1,FALSE)),1,0)</f>
        <v>1</v>
      </c>
    </row>
    <row r="3276" spans="1:17" ht="14.25" hidden="1"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1089</v>
      </c>
      <c r="K3276" s="187" t="s">
        <v>116</v>
      </c>
      <c r="L3276" s="195"/>
      <c r="M3276" s="195"/>
      <c r="N3276" s="195"/>
      <c r="O3276" s="199"/>
      <c r="P3276" s="188"/>
      <c r="Q3276" s="174">
        <f>IF(ISNUMBER(VLOOKUP(A3276,NotghiID!A:A,1,FALSE)),1,0)</f>
        <v>1</v>
      </c>
    </row>
    <row r="3277" spans="1:17" ht="14.25" hidden="1"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1089</v>
      </c>
      <c r="K3277" s="187" t="s">
        <v>116</v>
      </c>
      <c r="L3277" s="195"/>
      <c r="M3277" s="195"/>
      <c r="N3277" s="195"/>
      <c r="O3277" s="199"/>
      <c r="P3277" s="188"/>
      <c r="Q3277" s="174">
        <f>IF(ISNUMBER(VLOOKUP(A3277,NotghiID!A:A,1,FALSE)),1,0)</f>
        <v>1</v>
      </c>
    </row>
    <row r="3278" spans="1:17" ht="14.25" hidden="1"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1089</v>
      </c>
      <c r="K3278" s="187" t="s">
        <v>116</v>
      </c>
      <c r="L3278" s="195"/>
      <c r="M3278" s="195"/>
      <c r="N3278" s="195"/>
      <c r="O3278" s="199"/>
      <c r="P3278" s="188"/>
      <c r="Q3278" s="174">
        <f>IF(ISNUMBER(VLOOKUP(A3278,NotghiID!A:A,1,FALSE)),1,0)</f>
        <v>1</v>
      </c>
    </row>
    <row r="3279" spans="1:17" ht="14.25" hidden="1"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1089</v>
      </c>
      <c r="K3279" s="187" t="s">
        <v>116</v>
      </c>
      <c r="L3279" s="195"/>
      <c r="M3279" s="195"/>
      <c r="N3279" s="195"/>
      <c r="O3279" s="199"/>
      <c r="P3279" s="188"/>
      <c r="Q3279" s="174">
        <f>IF(ISNUMBER(VLOOKUP(A3279,NotghiID!A:A,1,FALSE)),1,0)</f>
        <v>1</v>
      </c>
    </row>
    <row r="3280" spans="1:17" ht="14.25" hidden="1"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1089</v>
      </c>
      <c r="K3280" s="187" t="s">
        <v>116</v>
      </c>
      <c r="L3280" s="195"/>
      <c r="M3280" s="195"/>
      <c r="N3280" s="195"/>
      <c r="O3280" s="199"/>
      <c r="P3280" s="188"/>
      <c r="Q3280" s="174">
        <f>IF(ISNUMBER(VLOOKUP(A3280,NotghiID!A:A,1,FALSE)),1,0)</f>
        <v>1</v>
      </c>
    </row>
    <row r="3281" spans="1:17" ht="14.25" hidden="1"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1089</v>
      </c>
      <c r="K3281" s="187" t="s">
        <v>116</v>
      </c>
      <c r="L3281" s="195"/>
      <c r="M3281" s="195"/>
      <c r="N3281" s="195"/>
      <c r="O3281" s="199"/>
      <c r="P3281" s="188"/>
      <c r="Q3281" s="174">
        <f>IF(ISNUMBER(VLOOKUP(A3281,NotghiID!A:A,1,FALSE)),1,0)</f>
        <v>1</v>
      </c>
    </row>
    <row r="3282" spans="1:17" ht="14.25" hidden="1"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1089</v>
      </c>
      <c r="K3282" s="187" t="s">
        <v>116</v>
      </c>
      <c r="L3282" s="195"/>
      <c r="M3282" s="195"/>
      <c r="N3282" s="195"/>
      <c r="O3282" s="199"/>
      <c r="P3282" s="188"/>
      <c r="Q3282" s="174">
        <f>IF(ISNUMBER(VLOOKUP(A3282,NotghiID!A:A,1,FALSE)),1,0)</f>
        <v>1</v>
      </c>
    </row>
    <row r="3283" spans="1:17" ht="14.25" hidden="1"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1089</v>
      </c>
      <c r="K3283" s="187" t="s">
        <v>116</v>
      </c>
      <c r="L3283" s="195"/>
      <c r="M3283" s="195"/>
      <c r="N3283" s="195"/>
      <c r="O3283" s="199"/>
      <c r="P3283" s="188"/>
      <c r="Q3283" s="174">
        <f>IF(ISNUMBER(VLOOKUP(A3283,NotghiID!A:A,1,FALSE)),1,0)</f>
        <v>1</v>
      </c>
    </row>
    <row r="3284" spans="1:17" ht="14.25" hidden="1"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1089</v>
      </c>
      <c r="K3284" s="187" t="s">
        <v>116</v>
      </c>
      <c r="L3284" s="195"/>
      <c r="M3284" s="195"/>
      <c r="N3284" s="195"/>
      <c r="O3284" s="199"/>
      <c r="P3284" s="188"/>
      <c r="Q3284" s="174">
        <f>IF(ISNUMBER(VLOOKUP(A3284,NotghiID!A:A,1,FALSE)),1,0)</f>
        <v>1</v>
      </c>
    </row>
    <row r="3285" spans="1:17" ht="14.25" hidden="1"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1089</v>
      </c>
      <c r="K3285" s="187" t="s">
        <v>116</v>
      </c>
      <c r="L3285" s="195"/>
      <c r="M3285" s="195"/>
      <c r="N3285" s="195"/>
      <c r="O3285" s="199"/>
      <c r="P3285" s="188"/>
      <c r="Q3285" s="174">
        <f>IF(ISNUMBER(VLOOKUP(A3285,NotghiID!A:A,1,FALSE)),1,0)</f>
        <v>1</v>
      </c>
    </row>
    <row r="3286" spans="1:17" ht="14.25" hidden="1"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1089</v>
      </c>
      <c r="K3286" s="187" t="s">
        <v>116</v>
      </c>
      <c r="L3286" s="195"/>
      <c r="M3286" s="195"/>
      <c r="N3286" s="195"/>
      <c r="O3286" s="199"/>
      <c r="P3286" s="188"/>
      <c r="Q3286" s="174">
        <f>IF(ISNUMBER(VLOOKUP(A3286,NotghiID!A:A,1,FALSE)),1,0)</f>
        <v>1</v>
      </c>
    </row>
    <row r="3287" spans="1:17" ht="14.25" hidden="1"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1089</v>
      </c>
      <c r="K3287" s="187" t="s">
        <v>116</v>
      </c>
      <c r="L3287" s="195"/>
      <c r="M3287" s="195"/>
      <c r="N3287" s="195"/>
      <c r="O3287" s="199"/>
      <c r="P3287" s="188"/>
      <c r="Q3287" s="174">
        <f>IF(ISNUMBER(VLOOKUP(A3287,NotghiID!A:A,1,FALSE)),1,0)</f>
        <v>1</v>
      </c>
    </row>
    <row r="3288" spans="1:17" ht="14.25" hidden="1"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1089</v>
      </c>
      <c r="K3288" s="187" t="s">
        <v>116</v>
      </c>
      <c r="L3288" s="195"/>
      <c r="M3288" s="195"/>
      <c r="N3288" s="195"/>
      <c r="O3288" s="199"/>
      <c r="P3288" s="188"/>
      <c r="Q3288" s="174">
        <f>IF(ISNUMBER(VLOOKUP(A3288,NotghiID!A:A,1,FALSE)),1,0)</f>
        <v>1</v>
      </c>
    </row>
    <row r="3289" spans="1:17" ht="14.25" hidden="1"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1089</v>
      </c>
      <c r="K3289" s="187" t="s">
        <v>116</v>
      </c>
      <c r="L3289" s="195"/>
      <c r="M3289" s="195"/>
      <c r="N3289" s="195"/>
      <c r="O3289" s="199"/>
      <c r="P3289" s="188"/>
      <c r="Q3289" s="174">
        <f>IF(ISNUMBER(VLOOKUP(A3289,NotghiID!A:A,1,FALSE)),1,0)</f>
        <v>1</v>
      </c>
    </row>
    <row r="3290" spans="1:17" ht="14.25" hidden="1"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1089</v>
      </c>
      <c r="K3290" s="187" t="s">
        <v>116</v>
      </c>
      <c r="L3290" s="195"/>
      <c r="M3290" s="195"/>
      <c r="N3290" s="195"/>
      <c r="O3290" s="199"/>
      <c r="P3290" s="188"/>
      <c r="Q3290" s="174">
        <f>IF(ISNUMBER(VLOOKUP(A3290,NotghiID!A:A,1,FALSE)),1,0)</f>
        <v>1</v>
      </c>
    </row>
    <row r="3291" spans="1:17" ht="14.25" hidden="1"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1089</v>
      </c>
      <c r="K3291" s="187" t="s">
        <v>116</v>
      </c>
      <c r="L3291" s="195"/>
      <c r="M3291" s="195"/>
      <c r="N3291" s="195"/>
      <c r="O3291" s="199"/>
      <c r="P3291" s="188"/>
      <c r="Q3291" s="174">
        <f>IF(ISNUMBER(VLOOKUP(A3291,NotghiID!A:A,1,FALSE)),1,0)</f>
        <v>1</v>
      </c>
    </row>
    <row r="3292" spans="1:17" ht="14.25" hidden="1"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1089</v>
      </c>
      <c r="K3292" s="187" t="s">
        <v>116</v>
      </c>
      <c r="L3292" s="195"/>
      <c r="M3292" s="195"/>
      <c r="N3292" s="195"/>
      <c r="O3292" s="199"/>
      <c r="P3292" s="188"/>
      <c r="Q3292" s="174">
        <f>IF(ISNUMBER(VLOOKUP(A3292,NotghiID!A:A,1,FALSE)),1,0)</f>
        <v>1</v>
      </c>
    </row>
    <row r="3293" spans="1:17" ht="14.25" hidden="1"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1089</v>
      </c>
      <c r="K3293" s="187" t="s">
        <v>116</v>
      </c>
      <c r="L3293" s="195"/>
      <c r="M3293" s="195"/>
      <c r="N3293" s="195"/>
      <c r="O3293" s="199"/>
      <c r="P3293" s="188"/>
      <c r="Q3293" s="174">
        <f>IF(ISNUMBER(VLOOKUP(A3293,NotghiID!A:A,1,FALSE)),1,0)</f>
        <v>1</v>
      </c>
    </row>
    <row r="3294" spans="1:17" ht="14.25" hidden="1"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1089</v>
      </c>
      <c r="K3294" s="187" t="s">
        <v>116</v>
      </c>
      <c r="L3294" s="195"/>
      <c r="M3294" s="195"/>
      <c r="N3294" s="195"/>
      <c r="O3294" s="199"/>
      <c r="P3294" s="188"/>
      <c r="Q3294" s="174">
        <f>IF(ISNUMBER(VLOOKUP(A3294,NotghiID!A:A,1,FALSE)),1,0)</f>
        <v>1</v>
      </c>
    </row>
    <row r="3295" spans="1:17" ht="14.25" hidden="1"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1089</v>
      </c>
      <c r="K3295" s="187" t="s">
        <v>116</v>
      </c>
      <c r="L3295" s="195"/>
      <c r="M3295" s="195"/>
      <c r="N3295" s="195"/>
      <c r="O3295" s="199"/>
      <c r="P3295" s="188"/>
      <c r="Q3295" s="174">
        <f>IF(ISNUMBER(VLOOKUP(A3295,NotghiID!A:A,1,FALSE)),1,0)</f>
        <v>1</v>
      </c>
    </row>
    <row r="3296" spans="1:17" ht="14.25" hidden="1"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1089</v>
      </c>
      <c r="K3296" s="187" t="s">
        <v>116</v>
      </c>
      <c r="L3296" s="195"/>
      <c r="M3296" s="195"/>
      <c r="N3296" s="195"/>
      <c r="O3296" s="199"/>
      <c r="P3296" s="188"/>
      <c r="Q3296" s="174">
        <f>IF(ISNUMBER(VLOOKUP(A3296,NotghiID!A:A,1,FALSE)),1,0)</f>
        <v>1</v>
      </c>
    </row>
    <row r="3297" spans="1:17" ht="14.25" hidden="1"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1089</v>
      </c>
      <c r="K3297" s="187" t="s">
        <v>116</v>
      </c>
      <c r="L3297" s="195"/>
      <c r="M3297" s="195"/>
      <c r="N3297" s="195"/>
      <c r="O3297" s="199"/>
      <c r="P3297" s="188"/>
      <c r="Q3297" s="174">
        <f>IF(ISNUMBER(VLOOKUP(A3297,NotghiID!A:A,1,FALSE)),1,0)</f>
        <v>1</v>
      </c>
    </row>
    <row r="3298" spans="1:17" ht="14.25" hidden="1"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1089</v>
      </c>
      <c r="K3298" s="187" t="s">
        <v>116</v>
      </c>
      <c r="L3298" s="195"/>
      <c r="M3298" s="195"/>
      <c r="N3298" s="195"/>
      <c r="O3298" s="199"/>
      <c r="P3298" s="188"/>
      <c r="Q3298" s="174">
        <f>IF(ISNUMBER(VLOOKUP(A3298,NotghiID!A:A,1,FALSE)),1,0)</f>
        <v>1</v>
      </c>
    </row>
    <row r="3299" spans="1:17" ht="14.25" hidden="1"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1089</v>
      </c>
      <c r="K3299" s="187" t="s">
        <v>116</v>
      </c>
      <c r="L3299" s="195"/>
      <c r="M3299" s="195"/>
      <c r="N3299" s="195"/>
      <c r="O3299" s="199"/>
      <c r="P3299" s="188"/>
      <c r="Q3299" s="174">
        <f>IF(ISNUMBER(VLOOKUP(A3299,NotghiID!A:A,1,FALSE)),1,0)</f>
        <v>1</v>
      </c>
    </row>
    <row r="3300" spans="1:17" ht="14.25" hidden="1"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1089</v>
      </c>
      <c r="K3300" s="187" t="s">
        <v>116</v>
      </c>
      <c r="L3300" s="195"/>
      <c r="M3300" s="195"/>
      <c r="N3300" s="195"/>
      <c r="O3300" s="199"/>
      <c r="P3300" s="188"/>
      <c r="Q3300" s="174">
        <f>IF(ISNUMBER(VLOOKUP(A3300,NotghiID!A:A,1,FALSE)),1,0)</f>
        <v>1</v>
      </c>
    </row>
    <row r="3301" spans="1:17" ht="14.25" hidden="1"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1089</v>
      </c>
      <c r="K3301" s="187" t="s">
        <v>116</v>
      </c>
      <c r="L3301" s="195"/>
      <c r="M3301" s="195"/>
      <c r="N3301" s="195"/>
      <c r="O3301" s="199"/>
      <c r="P3301" s="188"/>
      <c r="Q3301" s="174">
        <f>IF(ISNUMBER(VLOOKUP(A3301,NotghiID!A:A,1,FALSE)),1,0)</f>
        <v>1</v>
      </c>
    </row>
    <row r="3302" spans="1:17" ht="14.25" hidden="1"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1089</v>
      </c>
      <c r="K3302" s="187" t="s">
        <v>116</v>
      </c>
      <c r="L3302" s="195"/>
      <c r="M3302" s="195"/>
      <c r="N3302" s="195"/>
      <c r="O3302" s="199"/>
      <c r="P3302" s="188"/>
      <c r="Q3302" s="174">
        <f>IF(ISNUMBER(VLOOKUP(A3302,NotghiID!A:A,1,FALSE)),1,0)</f>
        <v>1</v>
      </c>
    </row>
    <row r="3303" spans="1:17" ht="14.25" hidden="1"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1089</v>
      </c>
      <c r="K3303" s="187" t="s">
        <v>116</v>
      </c>
      <c r="L3303" s="195"/>
      <c r="M3303" s="195"/>
      <c r="N3303" s="195"/>
      <c r="O3303" s="199"/>
      <c r="P3303" s="188"/>
      <c r="Q3303" s="174">
        <f>IF(ISNUMBER(VLOOKUP(A3303,NotghiID!A:A,1,FALSE)),1,0)</f>
        <v>1</v>
      </c>
    </row>
    <row r="3304" spans="1:17" ht="14.25" hidden="1"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1089</v>
      </c>
      <c r="K3304" s="187" t="s">
        <v>116</v>
      </c>
      <c r="L3304" s="195"/>
      <c r="M3304" s="195"/>
      <c r="N3304" s="195"/>
      <c r="O3304" s="199"/>
      <c r="P3304" s="188"/>
      <c r="Q3304" s="174">
        <f>IF(ISNUMBER(VLOOKUP(A3304,NotghiID!A:A,1,FALSE)),1,0)</f>
        <v>1</v>
      </c>
    </row>
    <row r="3305" spans="1:17" ht="14.25" hidden="1"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1089</v>
      </c>
      <c r="K3305" s="187" t="s">
        <v>116</v>
      </c>
      <c r="L3305" s="195"/>
      <c r="M3305" s="195"/>
      <c r="N3305" s="195"/>
      <c r="O3305" s="199"/>
      <c r="P3305" s="188"/>
      <c r="Q3305" s="174">
        <f>IF(ISNUMBER(VLOOKUP(A3305,NotghiID!A:A,1,FALSE)),1,0)</f>
        <v>1</v>
      </c>
    </row>
    <row r="3306" spans="1:17" ht="14.25" hidden="1"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1089</v>
      </c>
      <c r="K3306" s="187" t="s">
        <v>116</v>
      </c>
      <c r="L3306" s="195"/>
      <c r="M3306" s="195"/>
      <c r="N3306" s="195"/>
      <c r="O3306" s="199"/>
      <c r="P3306" s="188"/>
      <c r="Q3306" s="174">
        <f>IF(ISNUMBER(VLOOKUP(A3306,NotghiID!A:A,1,FALSE)),1,0)</f>
        <v>1</v>
      </c>
    </row>
    <row r="3307" spans="1:17" ht="14.25" hidden="1"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1089</v>
      </c>
      <c r="K3307" s="187" t="s">
        <v>116</v>
      </c>
      <c r="L3307" s="195"/>
      <c r="M3307" s="195"/>
      <c r="N3307" s="195"/>
      <c r="O3307" s="199"/>
      <c r="P3307" s="188"/>
      <c r="Q3307" s="174">
        <f>IF(ISNUMBER(VLOOKUP(A3307,NotghiID!A:A,1,FALSE)),1,0)</f>
        <v>1</v>
      </c>
    </row>
    <row r="3308" spans="1:17" ht="14.25" hidden="1"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1089</v>
      </c>
      <c r="K3308" s="187" t="s">
        <v>116</v>
      </c>
      <c r="L3308" s="195"/>
      <c r="M3308" s="195"/>
      <c r="N3308" s="195"/>
      <c r="O3308" s="199"/>
      <c r="P3308" s="188"/>
      <c r="Q3308" s="174">
        <f>IF(ISNUMBER(VLOOKUP(A3308,NotghiID!A:A,1,FALSE)),1,0)</f>
        <v>1</v>
      </c>
    </row>
    <row r="3309" spans="1:17" ht="14.25" hidden="1"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1089</v>
      </c>
      <c r="K3309" s="187" t="s">
        <v>116</v>
      </c>
      <c r="L3309" s="195"/>
      <c r="M3309" s="195"/>
      <c r="N3309" s="195"/>
      <c r="O3309" s="199"/>
      <c r="P3309" s="188"/>
      <c r="Q3309" s="174">
        <f>IF(ISNUMBER(VLOOKUP(A3309,NotghiID!A:A,1,FALSE)),1,0)</f>
        <v>1</v>
      </c>
    </row>
    <row r="3310" spans="1:17" ht="14.25" hidden="1"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1040</v>
      </c>
      <c r="I3310" s="187">
        <v>68.264809999999997</v>
      </c>
      <c r="J3310" s="187" t="s">
        <v>1089</v>
      </c>
      <c r="K3310" s="187" t="s">
        <v>116</v>
      </c>
      <c r="L3310" s="195">
        <v>20.488910000000001</v>
      </c>
      <c r="M3310" s="195" t="s">
        <v>1089</v>
      </c>
      <c r="N3310" s="195" t="s">
        <v>1033</v>
      </c>
      <c r="O3310" s="199">
        <v>2</v>
      </c>
      <c r="P3310" s="188"/>
      <c r="Q3310" s="174">
        <f>IF(ISNUMBER(VLOOKUP(A3310,NotghiID!A:A,1,FALSE)),1,0)</f>
        <v>1</v>
      </c>
    </row>
    <row r="3311" spans="1:17" ht="14.25" hidden="1"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1040</v>
      </c>
      <c r="I3311" s="187">
        <v>65.083590000000001</v>
      </c>
      <c r="J3311" s="187" t="s">
        <v>1089</v>
      </c>
      <c r="K3311" s="187" t="s">
        <v>116</v>
      </c>
      <c r="L3311" s="195">
        <v>10.91911</v>
      </c>
      <c r="M3311" s="195" t="s">
        <v>1089</v>
      </c>
      <c r="N3311" s="195" t="s">
        <v>1033</v>
      </c>
      <c r="O3311" s="199">
        <v>2</v>
      </c>
      <c r="P3311" s="188"/>
      <c r="Q3311" s="174">
        <f>IF(ISNUMBER(VLOOKUP(A3311,NotghiID!A:A,1,FALSE)),1,0)</f>
        <v>1</v>
      </c>
    </row>
    <row r="3312" spans="1:17" ht="14.25" hidden="1"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1040</v>
      </c>
      <c r="I3312" s="187">
        <v>38.502789999999997</v>
      </c>
      <c r="J3312" s="187" t="s">
        <v>1089</v>
      </c>
      <c r="K3312" s="187" t="s">
        <v>116</v>
      </c>
      <c r="L3312" s="195">
        <v>5.9264029999999996</v>
      </c>
      <c r="M3312" s="195" t="s">
        <v>1089</v>
      </c>
      <c r="N3312" s="195" t="s">
        <v>1033</v>
      </c>
      <c r="O3312" s="199">
        <v>2</v>
      </c>
      <c r="P3312" s="188"/>
      <c r="Q3312" s="174">
        <f>IF(ISNUMBER(VLOOKUP(A3312,NotghiID!A:A,1,FALSE)),1,0)</f>
        <v>1</v>
      </c>
    </row>
    <row r="3313" spans="1:17" ht="14.25" hidden="1"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1040</v>
      </c>
      <c r="I3313" s="187">
        <v>26.918559999999999</v>
      </c>
      <c r="J3313" s="187" t="s">
        <v>1089</v>
      </c>
      <c r="K3313" s="187" t="s">
        <v>116</v>
      </c>
      <c r="L3313" s="195">
        <v>4.51614</v>
      </c>
      <c r="M3313" s="195" t="s">
        <v>1089</v>
      </c>
      <c r="N3313" s="195" t="s">
        <v>1033</v>
      </c>
      <c r="O3313" s="199">
        <v>2</v>
      </c>
      <c r="P3313" s="188"/>
      <c r="Q3313" s="174">
        <f>IF(ISNUMBER(VLOOKUP(A3313,NotghiID!A:A,1,FALSE)),1,0)</f>
        <v>1</v>
      </c>
    </row>
    <row r="3314" spans="1:17" ht="14.25" hidden="1"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1040</v>
      </c>
      <c r="I3314" s="187">
        <v>16.3093</v>
      </c>
      <c r="J3314" s="187" t="s">
        <v>1089</v>
      </c>
      <c r="K3314" s="187" t="s">
        <v>116</v>
      </c>
      <c r="L3314" s="195">
        <v>3.4302290000000002</v>
      </c>
      <c r="M3314" s="195" t="s">
        <v>1089</v>
      </c>
      <c r="N3314" s="195" t="s">
        <v>1033</v>
      </c>
      <c r="O3314" s="199">
        <v>2</v>
      </c>
      <c r="P3314" s="188"/>
      <c r="Q3314" s="174">
        <f>IF(ISNUMBER(VLOOKUP(A3314,NotghiID!A:A,1,FALSE)),1,0)</f>
        <v>1</v>
      </c>
    </row>
    <row r="3315" spans="1:17" ht="14.25" hidden="1"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1040</v>
      </c>
      <c r="I3315" s="187">
        <v>15.54926</v>
      </c>
      <c r="J3315" s="187" t="s">
        <v>1089</v>
      </c>
      <c r="K3315" s="187" t="s">
        <v>116</v>
      </c>
      <c r="L3315" s="195">
        <v>1.7625299999999999</v>
      </c>
      <c r="M3315" s="195" t="s">
        <v>1089</v>
      </c>
      <c r="N3315" s="195" t="s">
        <v>1033</v>
      </c>
      <c r="O3315" s="199">
        <v>2</v>
      </c>
      <c r="P3315" s="188"/>
      <c r="Q3315" s="174">
        <f>IF(ISNUMBER(VLOOKUP(A3315,NotghiID!A:A,1,FALSE)),1,0)</f>
        <v>1</v>
      </c>
    </row>
    <row r="3316" spans="1:17" ht="14.25" hidden="1"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1040</v>
      </c>
      <c r="I3316" s="187">
        <v>10</v>
      </c>
      <c r="J3316" s="187" t="s">
        <v>1089</v>
      </c>
      <c r="K3316" s="187" t="s">
        <v>116</v>
      </c>
      <c r="L3316" s="195">
        <v>2.8471950000000001</v>
      </c>
      <c r="M3316" s="195" t="s">
        <v>1089</v>
      </c>
      <c r="N3316" s="195" t="s">
        <v>1033</v>
      </c>
      <c r="O3316" s="199">
        <v>2</v>
      </c>
      <c r="P3316" s="188"/>
      <c r="Q3316" s="174">
        <f>IF(ISNUMBER(VLOOKUP(A3316,NotghiID!A:A,1,FALSE)),1,0)</f>
        <v>1</v>
      </c>
    </row>
    <row r="3317" spans="1:17" ht="14.25" hidden="1"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1040</v>
      </c>
      <c r="I3317" s="187">
        <v>8.6661020000000004</v>
      </c>
      <c r="J3317" s="187" t="s">
        <v>1089</v>
      </c>
      <c r="K3317" s="187" t="s">
        <v>116</v>
      </c>
      <c r="L3317" s="195">
        <v>2.075971</v>
      </c>
      <c r="M3317" s="195" t="s">
        <v>1089</v>
      </c>
      <c r="N3317" s="195" t="s">
        <v>1033</v>
      </c>
      <c r="O3317" s="199">
        <v>2</v>
      </c>
      <c r="P3317" s="188"/>
      <c r="Q3317" s="174">
        <f>IF(ISNUMBER(VLOOKUP(A3317,NotghiID!A:A,1,FALSE)),1,0)</f>
        <v>1</v>
      </c>
    </row>
    <row r="3318" spans="1:17" ht="14.25" hidden="1"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1040</v>
      </c>
      <c r="I3318" s="187">
        <v>73.330560000000006</v>
      </c>
      <c r="J3318" s="187" t="s">
        <v>1089</v>
      </c>
      <c r="K3318" s="187" t="s">
        <v>116</v>
      </c>
      <c r="L3318" s="195">
        <v>14.370570000000001</v>
      </c>
      <c r="M3318" s="195" t="s">
        <v>1089</v>
      </c>
      <c r="N3318" s="195" t="s">
        <v>1033</v>
      </c>
      <c r="O3318" s="199">
        <v>2</v>
      </c>
      <c r="P3318" s="188"/>
      <c r="Q3318" s="174">
        <f>IF(ISNUMBER(VLOOKUP(A3318,NotghiID!A:A,1,FALSE)),1,0)</f>
        <v>1</v>
      </c>
    </row>
    <row r="3319" spans="1:17" ht="14.25" hidden="1"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1040</v>
      </c>
      <c r="I3319" s="187">
        <v>34.582790000000003</v>
      </c>
      <c r="J3319" s="187" t="s">
        <v>1089</v>
      </c>
      <c r="K3319" s="187" t="s">
        <v>116</v>
      </c>
      <c r="L3319" s="195">
        <v>4.8497659999999998</v>
      </c>
      <c r="M3319" s="195" t="s">
        <v>1089</v>
      </c>
      <c r="N3319" s="195" t="s">
        <v>1033</v>
      </c>
      <c r="O3319" s="199">
        <v>2</v>
      </c>
      <c r="P3319" s="188"/>
      <c r="Q3319" s="174">
        <f>IF(ISNUMBER(VLOOKUP(A3319,NotghiID!A:A,1,FALSE)),1,0)</f>
        <v>1</v>
      </c>
    </row>
    <row r="3320" spans="1:17" ht="14.25" hidden="1"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1040</v>
      </c>
      <c r="I3320" s="187">
        <v>25.059000000000001</v>
      </c>
      <c r="J3320" s="187" t="s">
        <v>1089</v>
      </c>
      <c r="K3320" s="187" t="s">
        <v>116</v>
      </c>
      <c r="L3320" s="195">
        <v>4.204161</v>
      </c>
      <c r="M3320" s="195" t="s">
        <v>1089</v>
      </c>
      <c r="N3320" s="195" t="s">
        <v>1033</v>
      </c>
      <c r="O3320" s="199">
        <v>2</v>
      </c>
      <c r="P3320" s="188"/>
      <c r="Q3320" s="174">
        <f>IF(ISNUMBER(VLOOKUP(A3320,NotghiID!A:A,1,FALSE)),1,0)</f>
        <v>1</v>
      </c>
    </row>
    <row r="3321" spans="1:17" ht="14.25" hidden="1"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1040</v>
      </c>
      <c r="I3321" s="187">
        <v>17.106480000000001</v>
      </c>
      <c r="J3321" s="187" t="s">
        <v>1089</v>
      </c>
      <c r="K3321" s="187" t="s">
        <v>116</v>
      </c>
      <c r="L3321" s="195">
        <v>2.8699629999999998</v>
      </c>
      <c r="M3321" s="195" t="s">
        <v>1089</v>
      </c>
      <c r="N3321" s="195" t="s">
        <v>1033</v>
      </c>
      <c r="O3321" s="199">
        <v>2</v>
      </c>
      <c r="P3321" s="188"/>
      <c r="Q3321" s="174">
        <f>IF(ISNUMBER(VLOOKUP(A3321,NotghiID!A:A,1,FALSE)),1,0)</f>
        <v>1</v>
      </c>
    </row>
    <row r="3322" spans="1:17" ht="14.25" hidden="1"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1040</v>
      </c>
      <c r="I3322" s="187">
        <v>9.4209180000000003</v>
      </c>
      <c r="J3322" s="187" t="s">
        <v>1089</v>
      </c>
      <c r="K3322" s="187" t="s">
        <v>116</v>
      </c>
      <c r="L3322" s="195">
        <v>2.6823190000000001</v>
      </c>
      <c r="M3322" s="195" t="s">
        <v>1089</v>
      </c>
      <c r="N3322" s="195" t="s">
        <v>1033</v>
      </c>
      <c r="O3322" s="199">
        <v>2</v>
      </c>
      <c r="P3322" s="188"/>
      <c r="Q3322" s="174">
        <f>IF(ISNUMBER(VLOOKUP(A3322,NotghiID!A:A,1,FALSE)),1,0)</f>
        <v>1</v>
      </c>
    </row>
    <row r="3323" spans="1:17" ht="14.25" hidden="1"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1040</v>
      </c>
      <c r="I3323" s="187">
        <v>8.7701130000000003</v>
      </c>
      <c r="J3323" s="187" t="s">
        <v>1089</v>
      </c>
      <c r="K3323" s="187" t="s">
        <v>116</v>
      </c>
      <c r="L3323" s="195">
        <v>1.718677</v>
      </c>
      <c r="M3323" s="195" t="s">
        <v>1089</v>
      </c>
      <c r="N3323" s="195" t="s">
        <v>1033</v>
      </c>
      <c r="O3323" s="199">
        <v>2</v>
      </c>
      <c r="P3323" s="188"/>
      <c r="Q3323" s="174">
        <f>IF(ISNUMBER(VLOOKUP(A3323,NotghiID!A:A,1,FALSE)),1,0)</f>
        <v>1</v>
      </c>
    </row>
    <row r="3324" spans="1:17" ht="14.25" hidden="1"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1040</v>
      </c>
      <c r="I3324" s="187">
        <v>4.9465279999999998</v>
      </c>
      <c r="J3324" s="187" t="s">
        <v>1089</v>
      </c>
      <c r="K3324" s="187" t="s">
        <v>116</v>
      </c>
      <c r="L3324" s="195">
        <v>0.56069469999999999</v>
      </c>
      <c r="M3324" s="195" t="s">
        <v>1089</v>
      </c>
      <c r="N3324" s="195" t="s">
        <v>1033</v>
      </c>
      <c r="O3324" s="199">
        <v>2</v>
      </c>
      <c r="P3324" s="188"/>
      <c r="Q3324" s="174">
        <f>IF(ISNUMBER(VLOOKUP(A3324,NotghiID!A:A,1,FALSE)),1,0)</f>
        <v>1</v>
      </c>
    </row>
    <row r="3325" spans="1:17" ht="14.25" hidden="1"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1040</v>
      </c>
      <c r="I3325" s="187">
        <v>3.850279</v>
      </c>
      <c r="J3325" s="187" t="s">
        <v>1089</v>
      </c>
      <c r="K3325" s="187" t="s">
        <v>116</v>
      </c>
      <c r="L3325" s="195">
        <v>0.75453879999999995</v>
      </c>
      <c r="M3325" s="195" t="s">
        <v>1089</v>
      </c>
      <c r="N3325" s="195" t="s">
        <v>1033</v>
      </c>
      <c r="O3325" s="199">
        <v>2</v>
      </c>
      <c r="P3325" s="188"/>
      <c r="Q3325" s="174">
        <f>IF(ISNUMBER(VLOOKUP(A3325,NotghiID!A:A,1,FALSE)),1,0)</f>
        <v>1</v>
      </c>
    </row>
    <row r="3326" spans="1:17" ht="14.25" hidden="1"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1040</v>
      </c>
      <c r="I3326" s="187">
        <v>177.35679999999999</v>
      </c>
      <c r="J3326" s="187" t="s">
        <v>1025</v>
      </c>
      <c r="K3326" s="187" t="s">
        <v>116</v>
      </c>
      <c r="L3326" s="195">
        <v>88.081220000000002</v>
      </c>
      <c r="M3326" s="195" t="s">
        <v>1025</v>
      </c>
      <c r="N3326" s="195" t="s">
        <v>117</v>
      </c>
      <c r="O3326" s="199">
        <v>0.05</v>
      </c>
      <c r="P3326" s="188"/>
      <c r="Q3326" s="174">
        <f>IF(ISNUMBER(VLOOKUP(A3326,NotghiID!A:A,1,FALSE)),1,0)</f>
        <v>1</v>
      </c>
    </row>
    <row r="3327" spans="1:17" ht="14.25" hidden="1"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1040</v>
      </c>
      <c r="I3327" s="187">
        <v>47.579439999999998</v>
      </c>
      <c r="J3327" s="187" t="s">
        <v>1025</v>
      </c>
      <c r="K3327" s="187" t="s">
        <v>116</v>
      </c>
      <c r="L3327" s="195">
        <v>12.51051</v>
      </c>
      <c r="M3327" s="195" t="s">
        <v>1025</v>
      </c>
      <c r="N3327" s="195" t="s">
        <v>117</v>
      </c>
      <c r="O3327" s="199">
        <v>0.05</v>
      </c>
      <c r="P3327" s="188"/>
      <c r="Q3327" s="174">
        <f>IF(ISNUMBER(VLOOKUP(A3327,NotghiID!A:A,1,FALSE)),1,0)</f>
        <v>1</v>
      </c>
    </row>
    <row r="3328" spans="1:17" ht="14.25" hidden="1"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1040</v>
      </c>
      <c r="I3328" s="187">
        <v>33.169379999999997</v>
      </c>
      <c r="J3328" s="187" t="s">
        <v>1025</v>
      </c>
      <c r="K3328" s="187" t="s">
        <v>116</v>
      </c>
      <c r="L3328" s="195">
        <v>6.980721</v>
      </c>
      <c r="M3328" s="195" t="s">
        <v>1025</v>
      </c>
      <c r="N3328" s="195" t="s">
        <v>117</v>
      </c>
      <c r="O3328" s="199">
        <v>0.05</v>
      </c>
      <c r="P3328" s="188"/>
      <c r="Q3328" s="174">
        <f>IF(ISNUMBER(VLOOKUP(A3328,NotghiID!A:A,1,FALSE)),1,0)</f>
        <v>1</v>
      </c>
    </row>
    <row r="3329" spans="1:17" ht="14.25" hidden="1"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1040</v>
      </c>
      <c r="I3329" s="187">
        <v>28.59046</v>
      </c>
      <c r="J3329" s="187" t="s">
        <v>1025</v>
      </c>
      <c r="K3329" s="187" t="s">
        <v>116</v>
      </c>
      <c r="L3329" s="195">
        <v>4.5789169999999997</v>
      </c>
      <c r="M3329" s="195" t="s">
        <v>1025</v>
      </c>
      <c r="N3329" s="195" t="s">
        <v>117</v>
      </c>
      <c r="O3329" s="199">
        <v>0.05</v>
      </c>
      <c r="P3329" s="188"/>
      <c r="Q3329" s="174">
        <f>IF(ISNUMBER(VLOOKUP(A3329,NotghiID!A:A,1,FALSE)),1,0)</f>
        <v>1</v>
      </c>
    </row>
    <row r="3330" spans="1:17" ht="14.25" hidden="1"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1040</v>
      </c>
      <c r="I3330" s="187">
        <v>25.712140000000002</v>
      </c>
      <c r="J3330" s="187" t="s">
        <v>1025</v>
      </c>
      <c r="K3330" s="187" t="s">
        <v>116</v>
      </c>
      <c r="L3330" s="195">
        <v>2.8783249999999998</v>
      </c>
      <c r="M3330" s="195" t="s">
        <v>1025</v>
      </c>
      <c r="N3330" s="195" t="s">
        <v>117</v>
      </c>
      <c r="O3330" s="199">
        <v>0.05</v>
      </c>
      <c r="P3330" s="188"/>
      <c r="Q3330" s="174">
        <f>IF(ISNUMBER(VLOOKUP(A3330,NotghiID!A:A,1,FALSE)),1,0)</f>
        <v>1</v>
      </c>
    </row>
    <row r="3331" spans="1:17" ht="14.25" hidden="1"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1040</v>
      </c>
      <c r="I3331" s="187">
        <v>19.512930000000001</v>
      </c>
      <c r="J3331" s="187" t="s">
        <v>1025</v>
      </c>
      <c r="K3331" s="187" t="s">
        <v>116</v>
      </c>
      <c r="L3331" s="195">
        <v>3.610662</v>
      </c>
      <c r="M3331" s="195" t="s">
        <v>1025</v>
      </c>
      <c r="N3331" s="195" t="s">
        <v>117</v>
      </c>
      <c r="O3331" s="199">
        <v>0.05</v>
      </c>
      <c r="P3331" s="188"/>
      <c r="Q3331" s="174">
        <f>IF(ISNUMBER(VLOOKUP(A3331,NotghiID!A:A,1,FALSE)),1,0)</f>
        <v>1</v>
      </c>
    </row>
    <row r="3332" spans="1:17" ht="14.25" hidden="1"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1040</v>
      </c>
      <c r="I3332" s="187">
        <v>15.78181</v>
      </c>
      <c r="J3332" s="187" t="s">
        <v>1025</v>
      </c>
      <c r="K3332" s="187" t="s">
        <v>116</v>
      </c>
      <c r="L3332" s="195">
        <v>2.9202490000000001</v>
      </c>
      <c r="M3332" s="195" t="s">
        <v>1025</v>
      </c>
      <c r="N3332" s="195" t="s">
        <v>117</v>
      </c>
      <c r="O3332" s="199">
        <v>0.05</v>
      </c>
      <c r="P3332" s="188"/>
      <c r="Q3332" s="174">
        <f>IF(ISNUMBER(VLOOKUP(A3332,NotghiID!A:A,1,FALSE)),1,0)</f>
        <v>1</v>
      </c>
    </row>
    <row r="3333" spans="1:17" ht="14.25" hidden="1"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1040</v>
      </c>
      <c r="I3333" s="187">
        <v>11.97681</v>
      </c>
      <c r="J3333" s="187" t="s">
        <v>1025</v>
      </c>
      <c r="K3333" s="187" t="s">
        <v>116</v>
      </c>
      <c r="L3333" s="195">
        <v>1.9181440000000001</v>
      </c>
      <c r="M3333" s="195" t="s">
        <v>1025</v>
      </c>
      <c r="N3333" s="195" t="s">
        <v>117</v>
      </c>
      <c r="O3333" s="199">
        <v>0.05</v>
      </c>
      <c r="P3333" s="188"/>
      <c r="Q3333" s="174">
        <f>IF(ISNUMBER(VLOOKUP(A3333,NotghiID!A:A,1,FALSE)),1,0)</f>
        <v>1</v>
      </c>
    </row>
    <row r="3334" spans="1:17" ht="14.25" hidden="1"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1040</v>
      </c>
      <c r="I3334" s="187">
        <v>6.336411</v>
      </c>
      <c r="J3334" s="187" t="s">
        <v>1025</v>
      </c>
      <c r="K3334" s="187" t="s">
        <v>116</v>
      </c>
      <c r="L3334" s="195">
        <v>1.3335410000000001</v>
      </c>
      <c r="M3334" s="195" t="s">
        <v>1025</v>
      </c>
      <c r="N3334" s="195" t="s">
        <v>117</v>
      </c>
      <c r="O3334" s="199">
        <v>0.05</v>
      </c>
      <c r="P3334" s="188"/>
      <c r="Q3334" s="174">
        <f>IF(ISNUMBER(VLOOKUP(A3334,NotghiID!A:A,1,FALSE)),1,0)</f>
        <v>1</v>
      </c>
    </row>
    <row r="3335" spans="1:17" ht="14.25" hidden="1"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1040</v>
      </c>
      <c r="I3335" s="187">
        <v>3.4242240000000002</v>
      </c>
      <c r="J3335" s="187" t="s">
        <v>1025</v>
      </c>
      <c r="K3335" s="187" t="s">
        <v>116</v>
      </c>
      <c r="L3335" s="195">
        <v>0.72065210000000002</v>
      </c>
      <c r="M3335" s="195" t="s">
        <v>1025</v>
      </c>
      <c r="N3335" s="195" t="s">
        <v>117</v>
      </c>
      <c r="O3335" s="199">
        <v>0.05</v>
      </c>
      <c r="P3335" s="188"/>
      <c r="Q3335" s="174">
        <f>IF(ISNUMBER(VLOOKUP(A3335,NotghiID!A:A,1,FALSE)),1,0)</f>
        <v>1</v>
      </c>
    </row>
    <row r="3336" spans="1:17" ht="14.25" hidden="1"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1040</v>
      </c>
      <c r="I3336" s="187">
        <v>1.8504659999999999</v>
      </c>
      <c r="J3336" s="187" t="s">
        <v>1025</v>
      </c>
      <c r="K3336" s="187" t="s">
        <v>116</v>
      </c>
      <c r="L3336" s="195">
        <v>0.58788799999999997</v>
      </c>
      <c r="M3336" s="195" t="s">
        <v>1025</v>
      </c>
      <c r="N3336" s="195" t="s">
        <v>117</v>
      </c>
      <c r="O3336" s="199">
        <v>0.05</v>
      </c>
      <c r="P3336" s="188"/>
      <c r="Q3336" s="174">
        <f>IF(ISNUMBER(VLOOKUP(A3336,NotghiID!A:A,1,FALSE)),1,0)</f>
        <v>1</v>
      </c>
    </row>
    <row r="3337" spans="1:17" ht="14.25" hidden="1"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1040</v>
      </c>
      <c r="I3337" s="187">
        <v>1.3176969999999999</v>
      </c>
      <c r="J3337" s="187" t="s">
        <v>1025</v>
      </c>
      <c r="K3337" s="187" t="s">
        <v>116</v>
      </c>
      <c r="L3337" s="195">
        <v>0.41862919999999998</v>
      </c>
      <c r="M3337" s="195" t="s">
        <v>1025</v>
      </c>
      <c r="N3337" s="195" t="s">
        <v>117</v>
      </c>
      <c r="O3337" s="199">
        <v>0.05</v>
      </c>
      <c r="P3337" s="188"/>
      <c r="Q3337" s="174">
        <f>IF(ISNUMBER(VLOOKUP(A3337,NotghiID!A:A,1,FALSE)),1,0)</f>
        <v>1</v>
      </c>
    </row>
    <row r="3338" spans="1:17" ht="14.25" hidden="1"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1040</v>
      </c>
      <c r="I3338" s="187">
        <v>8.5285570000000005E-2</v>
      </c>
      <c r="J3338" s="187" t="s">
        <v>1025</v>
      </c>
      <c r="K3338" s="187" t="s">
        <v>116</v>
      </c>
      <c r="L3338" s="195">
        <v>3.4482489999999998E-2</v>
      </c>
      <c r="M3338" s="195" t="s">
        <v>1025</v>
      </c>
      <c r="N3338" s="195" t="s">
        <v>117</v>
      </c>
      <c r="O3338" s="199">
        <v>0.05</v>
      </c>
      <c r="P3338" s="188"/>
      <c r="Q3338" s="174">
        <f>IF(ISNUMBER(VLOOKUP(A3338,NotghiID!A:A,1,FALSE)),1,0)</f>
        <v>1</v>
      </c>
    </row>
    <row r="3339" spans="1:17" ht="14.25" hidden="1"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1040</v>
      </c>
      <c r="I3339" s="187">
        <v>166.41720000000001</v>
      </c>
      <c r="J3339" s="187" t="s">
        <v>1025</v>
      </c>
      <c r="K3339" s="187" t="s">
        <v>116</v>
      </c>
      <c r="L3339" s="195">
        <v>52.870269999999998</v>
      </c>
      <c r="M3339" s="195" t="s">
        <v>1025</v>
      </c>
      <c r="N3339" s="195" t="s">
        <v>117</v>
      </c>
      <c r="O3339" s="199">
        <v>0.05</v>
      </c>
      <c r="P3339" s="188"/>
      <c r="Q3339" s="174">
        <f>IF(ISNUMBER(VLOOKUP(A3339,NotghiID!A:A,1,FALSE)),1,0)</f>
        <v>1</v>
      </c>
    </row>
    <row r="3340" spans="1:17" ht="14.25" hidden="1"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1040</v>
      </c>
      <c r="I3340" s="187">
        <v>39.307009999999998</v>
      </c>
      <c r="J3340" s="187" t="s">
        <v>1025</v>
      </c>
      <c r="K3340" s="187" t="s">
        <v>116</v>
      </c>
      <c r="L3340" s="195">
        <v>3.4824099999999998</v>
      </c>
      <c r="M3340" s="195" t="s">
        <v>1025</v>
      </c>
      <c r="N3340" s="195" t="s">
        <v>117</v>
      </c>
      <c r="O3340" s="199">
        <v>0.05</v>
      </c>
      <c r="P3340" s="188"/>
      <c r="Q3340" s="174">
        <f>IF(ISNUMBER(VLOOKUP(A3340,NotghiID!A:A,1,FALSE)),1,0)</f>
        <v>1</v>
      </c>
    </row>
    <row r="3341" spans="1:17" ht="14.25" hidden="1"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1040</v>
      </c>
      <c r="I3341" s="187">
        <v>25.712140000000002</v>
      </c>
      <c r="J3341" s="187" t="s">
        <v>1025</v>
      </c>
      <c r="K3341" s="187" t="s">
        <v>116</v>
      </c>
      <c r="L3341" s="195">
        <v>2.8783249999999998</v>
      </c>
      <c r="M3341" s="195" t="s">
        <v>1025</v>
      </c>
      <c r="N3341" s="195" t="s">
        <v>117</v>
      </c>
      <c r="O3341" s="199">
        <v>0.05</v>
      </c>
      <c r="P3341" s="188"/>
      <c r="Q3341" s="174">
        <f>IF(ISNUMBER(VLOOKUP(A3341,NotghiID!A:A,1,FALSE)),1,0)</f>
        <v>1</v>
      </c>
    </row>
    <row r="3342" spans="1:17" ht="14.25" hidden="1"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1040</v>
      </c>
      <c r="I3342" s="187">
        <v>19.103200000000001</v>
      </c>
      <c r="J3342" s="187" t="s">
        <v>1025</v>
      </c>
      <c r="K3342" s="187" t="s">
        <v>116</v>
      </c>
      <c r="L3342" s="195">
        <v>3.0594709999999998</v>
      </c>
      <c r="M3342" s="195" t="s">
        <v>1025</v>
      </c>
      <c r="N3342" s="195" t="s">
        <v>117</v>
      </c>
      <c r="O3342" s="199">
        <v>0.05</v>
      </c>
      <c r="P3342" s="188"/>
      <c r="Q3342" s="174">
        <f>IF(ISNUMBER(VLOOKUP(A3342,NotghiID!A:A,1,FALSE)),1,0)</f>
        <v>1</v>
      </c>
    </row>
    <row r="3343" spans="1:17" ht="14.25" hidden="1"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1040</v>
      </c>
      <c r="I3343" s="187">
        <v>15.78181</v>
      </c>
      <c r="J3343" s="187" t="s">
        <v>1025</v>
      </c>
      <c r="K3343" s="187" t="s">
        <v>116</v>
      </c>
      <c r="L3343" s="195">
        <v>2.1430690000000001</v>
      </c>
      <c r="M3343" s="195" t="s">
        <v>1025</v>
      </c>
      <c r="N3343" s="195" t="s">
        <v>117</v>
      </c>
      <c r="O3343" s="199">
        <v>0.05</v>
      </c>
      <c r="P3343" s="188"/>
      <c r="Q3343" s="174">
        <f>IF(ISNUMBER(VLOOKUP(A3343,NotghiID!A:A,1,FALSE)),1,0)</f>
        <v>1</v>
      </c>
    </row>
    <row r="3344" spans="1:17" ht="14.25" hidden="1"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1040</v>
      </c>
      <c r="I3344" s="187">
        <v>11.97681</v>
      </c>
      <c r="J3344" s="187" t="s">
        <v>1025</v>
      </c>
      <c r="K3344" s="187" t="s">
        <v>116</v>
      </c>
      <c r="L3344" s="195">
        <v>1.6263730000000001</v>
      </c>
      <c r="M3344" s="195" t="s">
        <v>1025</v>
      </c>
      <c r="N3344" s="195" t="s">
        <v>117</v>
      </c>
      <c r="O3344" s="199">
        <v>0.05</v>
      </c>
      <c r="P3344" s="188"/>
      <c r="Q3344" s="174">
        <f>IF(ISNUMBER(VLOOKUP(A3344,NotghiID!A:A,1,FALSE)),1,0)</f>
        <v>1</v>
      </c>
    </row>
    <row r="3345" spans="1:17" ht="14.25" hidden="1"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1040</v>
      </c>
      <c r="I3345" s="187">
        <v>7.5088949999999999</v>
      </c>
      <c r="J3345" s="187" t="s">
        <v>1025</v>
      </c>
      <c r="K3345" s="187" t="s">
        <v>116</v>
      </c>
      <c r="L3345" s="195">
        <v>1.3894409999999999</v>
      </c>
      <c r="M3345" s="195" t="s">
        <v>1025</v>
      </c>
      <c r="N3345" s="195" t="s">
        <v>117</v>
      </c>
      <c r="O3345" s="199">
        <v>0.05</v>
      </c>
      <c r="P3345" s="188"/>
      <c r="Q3345" s="174">
        <f>IF(ISNUMBER(VLOOKUP(A3345,NotghiID!A:A,1,FALSE)),1,0)</f>
        <v>1</v>
      </c>
    </row>
    <row r="3346" spans="1:17" ht="14.25" hidden="1"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1040</v>
      </c>
      <c r="I3346" s="187">
        <v>5.3470050000000002</v>
      </c>
      <c r="J3346" s="187" t="s">
        <v>1025</v>
      </c>
      <c r="K3346" s="187" t="s">
        <v>116</v>
      </c>
      <c r="L3346" s="195">
        <v>0.85635139999999998</v>
      </c>
      <c r="M3346" s="195" t="s">
        <v>1025</v>
      </c>
      <c r="N3346" s="195" t="s">
        <v>117</v>
      </c>
      <c r="O3346" s="199">
        <v>0.05</v>
      </c>
      <c r="P3346" s="188"/>
      <c r="Q3346" s="174">
        <f>IF(ISNUMBER(VLOOKUP(A3346,NotghiID!A:A,1,FALSE)),1,0)</f>
        <v>1</v>
      </c>
    </row>
    <row r="3347" spans="1:17" ht="14.25" hidden="1"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1040</v>
      </c>
      <c r="I3347" s="187">
        <v>1.930698</v>
      </c>
      <c r="J3347" s="187" t="s">
        <v>1025</v>
      </c>
      <c r="K3347" s="187" t="s">
        <v>116</v>
      </c>
      <c r="L3347" s="195">
        <v>0.30921110000000002</v>
      </c>
      <c r="M3347" s="195" t="s">
        <v>1025</v>
      </c>
      <c r="N3347" s="195" t="s">
        <v>117</v>
      </c>
      <c r="O3347" s="199">
        <v>0.05</v>
      </c>
      <c r="P3347" s="188"/>
      <c r="Q3347" s="174">
        <f>IF(ISNUMBER(VLOOKUP(A3347,NotghiID!A:A,1,FALSE)),1,0)</f>
        <v>1</v>
      </c>
    </row>
    <row r="3348" spans="1:17" ht="14.25" hidden="1"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1040</v>
      </c>
      <c r="I3348" s="187">
        <v>0.75889960000000001</v>
      </c>
      <c r="J3348" s="187" t="s">
        <v>1025</v>
      </c>
      <c r="K3348" s="187" t="s">
        <v>116</v>
      </c>
      <c r="L3348" s="195">
        <v>0.24110039999999999</v>
      </c>
      <c r="M3348" s="195" t="s">
        <v>1025</v>
      </c>
      <c r="N3348" s="195" t="s">
        <v>117</v>
      </c>
      <c r="O3348" s="199">
        <v>0.05</v>
      </c>
      <c r="P3348" s="188"/>
      <c r="Q3348" s="174">
        <f>IF(ISNUMBER(VLOOKUP(A3348,NotghiID!A:A,1,FALSE)),1,0)</f>
        <v>1</v>
      </c>
    </row>
    <row r="3349" spans="1:17" ht="14.25" hidden="1"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1040</v>
      </c>
      <c r="I3349" s="187">
        <v>0.29830079999999998</v>
      </c>
      <c r="J3349" s="187" t="s">
        <v>1025</v>
      </c>
      <c r="K3349" s="187" t="s">
        <v>116</v>
      </c>
      <c r="L3349" s="195">
        <v>0.1774936</v>
      </c>
      <c r="M3349" s="195" t="s">
        <v>1025</v>
      </c>
      <c r="N3349" s="195" t="s">
        <v>117</v>
      </c>
      <c r="O3349" s="199">
        <v>0.05</v>
      </c>
      <c r="P3349" s="188"/>
      <c r="Q3349" s="174">
        <f>IF(ISNUMBER(VLOOKUP(A3349,NotghiID!A:A,1,FALSE)),1,0)</f>
        <v>1</v>
      </c>
    </row>
    <row r="3350" spans="1:17" ht="14.25" hidden="1"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1040</v>
      </c>
      <c r="I3350" s="187">
        <v>0.17180000000000001</v>
      </c>
      <c r="J3350" s="187" t="s">
        <v>1025</v>
      </c>
      <c r="K3350" s="187" t="s">
        <v>116</v>
      </c>
      <c r="L3350" s="195">
        <v>0.1141046</v>
      </c>
      <c r="M3350" s="195" t="s">
        <v>1025</v>
      </c>
      <c r="N3350" s="195" t="s">
        <v>117</v>
      </c>
      <c r="O3350" s="199">
        <v>0.05</v>
      </c>
      <c r="P3350" s="188"/>
      <c r="Q3350" s="174">
        <f>IF(ISNUMBER(VLOOKUP(A3350,NotghiID!A:A,1,FALSE)),1,0)</f>
        <v>1</v>
      </c>
    </row>
    <row r="3351" spans="1:17" ht="14.25" hidden="1"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1040</v>
      </c>
      <c r="I3351" s="187">
        <v>12.056089999999999</v>
      </c>
      <c r="J3351" s="187" t="s">
        <v>1025</v>
      </c>
      <c r="K3351" s="187" t="s">
        <v>116</v>
      </c>
      <c r="L3351" s="195">
        <v>17.523879999999998</v>
      </c>
      <c r="M3351" s="195" t="s">
        <v>1025</v>
      </c>
      <c r="N3351" s="195" t="s">
        <v>117</v>
      </c>
      <c r="O3351" s="199">
        <v>0.05</v>
      </c>
      <c r="P3351" s="188"/>
      <c r="Q3351" s="174">
        <f>IF(ISNUMBER(VLOOKUP(A3351,NotghiID!A:A,1,FALSE)),1,0)</f>
        <v>1</v>
      </c>
    </row>
    <row r="3352" spans="1:17" ht="14.25" hidden="1"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1040</v>
      </c>
      <c r="I3352" s="187">
        <v>48.356490000000001</v>
      </c>
      <c r="J3352" s="187" t="s">
        <v>1025</v>
      </c>
      <c r="K3352" s="187" t="s">
        <v>116</v>
      </c>
      <c r="L3352" s="195">
        <v>22.684360000000002</v>
      </c>
      <c r="M3352" s="195" t="s">
        <v>1025</v>
      </c>
      <c r="N3352" s="195" t="s">
        <v>117</v>
      </c>
      <c r="O3352" s="199">
        <v>0.05</v>
      </c>
      <c r="P3352" s="188"/>
      <c r="Q3352" s="174">
        <f>IF(ISNUMBER(VLOOKUP(A3352,NotghiID!A:A,1,FALSE)),1,0)</f>
        <v>1</v>
      </c>
    </row>
    <row r="3353" spans="1:17" ht="14.25" hidden="1"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1040</v>
      </c>
      <c r="I3353" s="187">
        <v>45.353679999999997</v>
      </c>
      <c r="J3353" s="187" t="s">
        <v>1025</v>
      </c>
      <c r="K3353" s="187" t="s">
        <v>116</v>
      </c>
      <c r="L3353" s="195">
        <v>21.27572</v>
      </c>
      <c r="M3353" s="195" t="s">
        <v>1025</v>
      </c>
      <c r="N3353" s="195" t="s">
        <v>117</v>
      </c>
      <c r="O3353" s="199">
        <v>0.05</v>
      </c>
      <c r="P3353" s="188"/>
      <c r="Q3353" s="174">
        <f>IF(ISNUMBER(VLOOKUP(A3353,NotghiID!A:A,1,FALSE)),1,0)</f>
        <v>1</v>
      </c>
    </row>
    <row r="3354" spans="1:17" ht="14.25" hidden="1"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1040</v>
      </c>
      <c r="I3354" s="187">
        <v>38.226680000000002</v>
      </c>
      <c r="J3354" s="187" t="s">
        <v>1025</v>
      </c>
      <c r="K3354" s="187" t="s">
        <v>116</v>
      </c>
      <c r="L3354" s="195">
        <v>16.74503</v>
      </c>
      <c r="M3354" s="195" t="s">
        <v>1025</v>
      </c>
      <c r="N3354" s="195" t="s">
        <v>117</v>
      </c>
      <c r="O3354" s="199">
        <v>0.05</v>
      </c>
      <c r="P3354" s="188"/>
      <c r="Q3354" s="174">
        <f>IF(ISNUMBER(VLOOKUP(A3354,NotghiID!A:A,1,FALSE)),1,0)</f>
        <v>1</v>
      </c>
    </row>
    <row r="3355" spans="1:17" ht="14.25" hidden="1"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1040</v>
      </c>
      <c r="I3355" s="187">
        <v>27.156559999999999</v>
      </c>
      <c r="J3355" s="187" t="s">
        <v>1025</v>
      </c>
      <c r="K3355" s="187" t="s">
        <v>116</v>
      </c>
      <c r="L3355" s="195">
        <v>9.4707550000000005</v>
      </c>
      <c r="M3355" s="195" t="s">
        <v>1025</v>
      </c>
      <c r="N3355" s="195" t="s">
        <v>117</v>
      </c>
      <c r="O3355" s="199">
        <v>0.05</v>
      </c>
      <c r="P3355" s="188"/>
      <c r="Q3355" s="174">
        <f>IF(ISNUMBER(VLOOKUP(A3355,NotghiID!A:A,1,FALSE)),1,0)</f>
        <v>1</v>
      </c>
    </row>
    <row r="3356" spans="1:17" ht="14.25" hidden="1"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1040</v>
      </c>
      <c r="I3356" s="187">
        <v>22.405159999999999</v>
      </c>
      <c r="J3356" s="187" t="s">
        <v>1025</v>
      </c>
      <c r="K3356" s="187" t="s">
        <v>116</v>
      </c>
      <c r="L3356" s="195">
        <v>7.8137230000000004</v>
      </c>
      <c r="M3356" s="195" t="s">
        <v>1025</v>
      </c>
      <c r="N3356" s="195" t="s">
        <v>117</v>
      </c>
      <c r="O3356" s="199">
        <v>0.05</v>
      </c>
      <c r="P3356" s="188"/>
      <c r="Q3356" s="174">
        <f>IF(ISNUMBER(VLOOKUP(A3356,NotghiID!A:A,1,FALSE)),1,0)</f>
        <v>1</v>
      </c>
    </row>
    <row r="3357" spans="1:17" ht="14.25" hidden="1"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1040</v>
      </c>
      <c r="I3357" s="187">
        <v>16.970649999999999</v>
      </c>
      <c r="J3357" s="187" t="s">
        <v>1025</v>
      </c>
      <c r="K3357" s="187" t="s">
        <v>116</v>
      </c>
      <c r="L3357" s="195">
        <v>6.9179269999999997</v>
      </c>
      <c r="M3357" s="195" t="s">
        <v>1025</v>
      </c>
      <c r="N3357" s="195" t="s">
        <v>117</v>
      </c>
      <c r="O3357" s="199">
        <v>0.05</v>
      </c>
      <c r="P3357" s="188"/>
      <c r="Q3357" s="174">
        <f>IF(ISNUMBER(VLOOKUP(A3357,NotghiID!A:A,1,FALSE)),1,0)</f>
        <v>1</v>
      </c>
    </row>
    <row r="3358" spans="1:17" ht="14.25" hidden="1"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1040</v>
      </c>
      <c r="I3358" s="187">
        <v>10.834350000000001</v>
      </c>
      <c r="J3358" s="187" t="s">
        <v>1025</v>
      </c>
      <c r="K3358" s="187" t="s">
        <v>116</v>
      </c>
      <c r="L3358" s="195">
        <v>3.4694829999999999</v>
      </c>
      <c r="M3358" s="195" t="s">
        <v>1025</v>
      </c>
      <c r="N3358" s="195" t="s">
        <v>117</v>
      </c>
      <c r="O3358" s="199">
        <v>0.05</v>
      </c>
      <c r="P3358" s="188"/>
      <c r="Q3358" s="174">
        <f>IF(ISNUMBER(VLOOKUP(A3358,NotghiID!A:A,1,FALSE)),1,0)</f>
        <v>1</v>
      </c>
    </row>
    <row r="3359" spans="1:17" ht="14.25" hidden="1"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1040</v>
      </c>
      <c r="I3359" s="187">
        <v>7.5340790000000002</v>
      </c>
      <c r="J3359" s="187" t="s">
        <v>1025</v>
      </c>
      <c r="K3359" s="187" t="s">
        <v>116</v>
      </c>
      <c r="L3359" s="195">
        <v>2.2023359999999998</v>
      </c>
      <c r="M3359" s="195" t="s">
        <v>1025</v>
      </c>
      <c r="N3359" s="195" t="s">
        <v>117</v>
      </c>
      <c r="O3359" s="199">
        <v>0.05</v>
      </c>
      <c r="P3359" s="188"/>
      <c r="Q3359" s="174">
        <f>IF(ISNUMBER(VLOOKUP(A3359,NotghiID!A:A,1,FALSE)),1,0)</f>
        <v>1</v>
      </c>
    </row>
    <row r="3360" spans="1:17" ht="14.25" hidden="1"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1040</v>
      </c>
      <c r="I3360" s="187">
        <v>3.9683310000000001</v>
      </c>
      <c r="J3360" s="187" t="s">
        <v>1025</v>
      </c>
      <c r="K3360" s="187" t="s">
        <v>116</v>
      </c>
      <c r="L3360" s="195">
        <v>1.1600090000000001</v>
      </c>
      <c r="M3360" s="195" t="s">
        <v>1025</v>
      </c>
      <c r="N3360" s="195" t="s">
        <v>117</v>
      </c>
      <c r="O3360" s="199">
        <v>0.05</v>
      </c>
      <c r="P3360" s="188"/>
      <c r="Q3360" s="174">
        <f>IF(ISNUMBER(VLOOKUP(A3360,NotghiID!A:A,1,FALSE)),1,0)</f>
        <v>1</v>
      </c>
    </row>
    <row r="3361" spans="1:17" ht="14.25" hidden="1"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1040</v>
      </c>
      <c r="I3361" s="187">
        <v>2.0459960000000001</v>
      </c>
      <c r="J3361" s="187" t="s">
        <v>1025</v>
      </c>
      <c r="K3361" s="187" t="s">
        <v>116</v>
      </c>
      <c r="L3361" s="195">
        <v>0.89624000000000004</v>
      </c>
      <c r="M3361" s="195" t="s">
        <v>1025</v>
      </c>
      <c r="N3361" s="195" t="s">
        <v>117</v>
      </c>
      <c r="O3361" s="199">
        <v>0.05</v>
      </c>
      <c r="P3361" s="188"/>
      <c r="Q3361" s="174">
        <f>IF(ISNUMBER(VLOOKUP(A3361,NotghiID!A:A,1,FALSE)),1,0)</f>
        <v>1</v>
      </c>
    </row>
    <row r="3362" spans="1:17" ht="14.25" hidden="1"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1040</v>
      </c>
      <c r="I3362" s="187">
        <v>1.2785820000000001</v>
      </c>
      <c r="J3362" s="187" t="s">
        <v>1025</v>
      </c>
      <c r="K3362" s="187" t="s">
        <v>116</v>
      </c>
      <c r="L3362" s="195">
        <v>0.64036360000000003</v>
      </c>
      <c r="M3362" s="195" t="s">
        <v>1025</v>
      </c>
      <c r="N3362" s="195" t="s">
        <v>117</v>
      </c>
      <c r="O3362" s="199">
        <v>0.05</v>
      </c>
      <c r="P3362" s="188"/>
      <c r="Q3362" s="174">
        <f>IF(ISNUMBER(VLOOKUP(A3362,NotghiID!A:A,1,FALSE)),1,0)</f>
        <v>1</v>
      </c>
    </row>
    <row r="3363" spans="1:17" ht="14.25" hidden="1"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1040</v>
      </c>
      <c r="I3363" s="187">
        <v>0.1142891</v>
      </c>
      <c r="J3363" s="187" t="s">
        <v>1025</v>
      </c>
      <c r="K3363" s="187" t="s">
        <v>116</v>
      </c>
      <c r="L3363" s="195">
        <v>9.361614E-2</v>
      </c>
      <c r="M3363" s="195" t="s">
        <v>1025</v>
      </c>
      <c r="N3363" s="195" t="s">
        <v>117</v>
      </c>
      <c r="O3363" s="199">
        <v>0.05</v>
      </c>
      <c r="P3363" s="188"/>
      <c r="Q3363" s="174">
        <f>IF(ISNUMBER(VLOOKUP(A3363,NotghiID!A:A,1,FALSE)),1,0)</f>
        <v>1</v>
      </c>
    </row>
    <row r="3364" spans="1:17" ht="14.25" hidden="1"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1040</v>
      </c>
      <c r="I3364" s="187">
        <v>0.55562219999999996</v>
      </c>
      <c r="J3364" s="187" t="s">
        <v>1025</v>
      </c>
      <c r="K3364" s="187" t="s">
        <v>116</v>
      </c>
      <c r="L3364" s="195">
        <v>0.56909690000000002</v>
      </c>
      <c r="M3364" s="195" t="s">
        <v>1025</v>
      </c>
      <c r="N3364" s="195" t="s">
        <v>117</v>
      </c>
      <c r="O3364" s="199">
        <v>0.05</v>
      </c>
      <c r="P3364" s="188"/>
      <c r="Q3364" s="174">
        <f>IF(ISNUMBER(VLOOKUP(A3364,NotghiID!A:A,1,FALSE)),1,0)</f>
        <v>1</v>
      </c>
    </row>
    <row r="3365" spans="1:17" ht="14.25" hidden="1"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1040</v>
      </c>
      <c r="I3365" s="187">
        <v>2.5334500000000002</v>
      </c>
      <c r="J3365" s="187" t="s">
        <v>1025</v>
      </c>
      <c r="K3365" s="187" t="s">
        <v>116</v>
      </c>
      <c r="L3365" s="195">
        <v>3.17319</v>
      </c>
      <c r="M3365" s="195" t="s">
        <v>1025</v>
      </c>
      <c r="N3365" s="195" t="s">
        <v>117</v>
      </c>
      <c r="O3365" s="199">
        <v>0.05</v>
      </c>
      <c r="P3365" s="188"/>
      <c r="Q3365" s="174">
        <f>IF(ISNUMBER(VLOOKUP(A3365,NotghiID!A:A,1,FALSE)),1,0)</f>
        <v>1</v>
      </c>
    </row>
    <row r="3366" spans="1:17" ht="14.25" hidden="1"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1040</v>
      </c>
      <c r="I3366" s="187">
        <v>1.6880219999999999</v>
      </c>
      <c r="J3366" s="187" t="s">
        <v>1025</v>
      </c>
      <c r="K3366" s="187" t="s">
        <v>116</v>
      </c>
      <c r="L3366" s="195">
        <v>1.2542139999999999</v>
      </c>
      <c r="M3366" s="195" t="s">
        <v>1025</v>
      </c>
      <c r="N3366" s="195" t="s">
        <v>117</v>
      </c>
      <c r="O3366" s="199">
        <v>0.05</v>
      </c>
      <c r="P3366" s="188"/>
      <c r="Q3366" s="174">
        <f>IF(ISNUMBER(VLOOKUP(A3366,NotghiID!A:A,1,FALSE)),1,0)</f>
        <v>1</v>
      </c>
    </row>
    <row r="3367" spans="1:17" ht="14.25" hidden="1"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1040</v>
      </c>
      <c r="I3367" s="187">
        <v>1.5832010000000001</v>
      </c>
      <c r="J3367" s="187" t="s">
        <v>1025</v>
      </c>
      <c r="K3367" s="187" t="s">
        <v>116</v>
      </c>
      <c r="L3367" s="195">
        <v>1.296827</v>
      </c>
      <c r="M3367" s="195" t="s">
        <v>1025</v>
      </c>
      <c r="N3367" s="195" t="s">
        <v>117</v>
      </c>
      <c r="O3367" s="199">
        <v>0.05</v>
      </c>
      <c r="P3367" s="188"/>
      <c r="Q3367" s="174">
        <f>IF(ISNUMBER(VLOOKUP(A3367,NotghiID!A:A,1,FALSE)),1,0)</f>
        <v>1</v>
      </c>
    </row>
    <row r="3368" spans="1:17" ht="14.25" hidden="1"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1040</v>
      </c>
      <c r="I3368" s="187">
        <v>1.363235</v>
      </c>
      <c r="J3368" s="187" t="s">
        <v>1025</v>
      </c>
      <c r="K3368" s="187" t="s">
        <v>116</v>
      </c>
      <c r="L3368" s="195">
        <v>1.773803</v>
      </c>
      <c r="M3368" s="195" t="s">
        <v>1025</v>
      </c>
      <c r="N3368" s="195" t="s">
        <v>117</v>
      </c>
      <c r="O3368" s="199">
        <v>0.05</v>
      </c>
      <c r="P3368" s="188"/>
      <c r="Q3368" s="174">
        <f>IF(ISNUMBER(VLOOKUP(A3368,NotghiID!A:A,1,FALSE)),1,0)</f>
        <v>1</v>
      </c>
    </row>
    <row r="3369" spans="1:17" ht="14.25" hidden="1"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1040</v>
      </c>
      <c r="I3369" s="187">
        <v>0.65921260000000004</v>
      </c>
      <c r="J3369" s="187" t="s">
        <v>1025</v>
      </c>
      <c r="K3369" s="187" t="s">
        <v>116</v>
      </c>
      <c r="L3369" s="195">
        <v>0.76354940000000004</v>
      </c>
      <c r="M3369" s="195" t="s">
        <v>1025</v>
      </c>
      <c r="N3369" s="195" t="s">
        <v>117</v>
      </c>
      <c r="O3369" s="199">
        <v>0.05</v>
      </c>
      <c r="P3369" s="188"/>
      <c r="Q3369" s="174">
        <f>IF(ISNUMBER(VLOOKUP(A3369,NotghiID!A:A,1,FALSE)),1,0)</f>
        <v>1</v>
      </c>
    </row>
    <row r="3370" spans="1:17" ht="14.25" hidden="1"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1040</v>
      </c>
      <c r="I3370" s="187">
        <v>0.31203229999999998</v>
      </c>
      <c r="J3370" s="187" t="s">
        <v>1025</v>
      </c>
      <c r="K3370" s="187" t="s">
        <v>116</v>
      </c>
      <c r="L3370" s="195">
        <v>0.26785160000000002</v>
      </c>
      <c r="M3370" s="195" t="s">
        <v>1025</v>
      </c>
      <c r="N3370" s="195" t="s">
        <v>117</v>
      </c>
      <c r="O3370" s="199">
        <v>0.05</v>
      </c>
      <c r="P3370" s="188"/>
      <c r="Q3370" s="174">
        <f>IF(ISNUMBER(VLOOKUP(A3370,NotghiID!A:A,1,FALSE)),1,0)</f>
        <v>1</v>
      </c>
    </row>
    <row r="3371" spans="1:17" ht="14.25" hidden="1"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1040</v>
      </c>
      <c r="I3371" s="187">
        <v>0.12992390000000001</v>
      </c>
      <c r="J3371" s="187" t="s">
        <v>1025</v>
      </c>
      <c r="K3371" s="187" t="s">
        <v>116</v>
      </c>
      <c r="L3371" s="195">
        <v>7.3585600000000001E-2</v>
      </c>
      <c r="M3371" s="195" t="s">
        <v>1025</v>
      </c>
      <c r="N3371" s="195" t="s">
        <v>117</v>
      </c>
      <c r="O3371" s="199">
        <v>0.05</v>
      </c>
      <c r="P3371" s="188"/>
      <c r="Q3371" s="174">
        <f>IF(ISNUMBER(VLOOKUP(A3371,NotghiID!A:A,1,FALSE)),1,0)</f>
        <v>1</v>
      </c>
    </row>
    <row r="3372" spans="1:17" ht="14.25" hidden="1"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1040</v>
      </c>
      <c r="I3372" s="187">
        <v>8.2945630000000006E-2</v>
      </c>
      <c r="J3372" s="187" t="s">
        <v>1025</v>
      </c>
      <c r="K3372" s="187" t="s">
        <v>116</v>
      </c>
      <c r="L3372" s="195">
        <v>3.8910350000000003E-2</v>
      </c>
      <c r="M3372" s="195" t="s">
        <v>1025</v>
      </c>
      <c r="N3372" s="195" t="s">
        <v>117</v>
      </c>
      <c r="O3372" s="199">
        <v>0.05</v>
      </c>
      <c r="P3372" s="188"/>
      <c r="Q3372" s="174">
        <f>IF(ISNUMBER(VLOOKUP(A3372,NotghiID!A:A,1,FALSE)),1,0)</f>
        <v>1</v>
      </c>
    </row>
    <row r="3373" spans="1:17" ht="14.25" hidden="1"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1040</v>
      </c>
      <c r="I3373" s="187">
        <v>6.2826640000000003E-2</v>
      </c>
      <c r="J3373" s="187" t="s">
        <v>1025</v>
      </c>
      <c r="K3373" s="187" t="s">
        <v>116</v>
      </c>
      <c r="L3373" s="195"/>
      <c r="M3373" s="195"/>
      <c r="N3373" s="195"/>
      <c r="O3373" s="199">
        <v>0.05</v>
      </c>
      <c r="P3373" s="188"/>
      <c r="Q3373" s="174">
        <f>IF(ISNUMBER(VLOOKUP(A3373,NotghiID!A:A,1,FALSE)),1,0)</f>
        <v>1</v>
      </c>
    </row>
    <row r="3374" spans="1:17" s="183" customFormat="1" ht="12.75" hidden="1" x14ac:dyDescent="0.2">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1113</v>
      </c>
      <c r="J3374" s="187" t="s">
        <v>1053</v>
      </c>
      <c r="K3374" s="187" t="s">
        <v>116</v>
      </c>
      <c r="L3374" s="195"/>
      <c r="M3374" s="195"/>
      <c r="N3374" s="195"/>
      <c r="O3374" s="199">
        <v>0.4</v>
      </c>
      <c r="P3374" s="188"/>
    </row>
    <row r="3375" spans="1:17" s="183" customFormat="1" ht="12.75" hidden="1" x14ac:dyDescent="0.2">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1053</v>
      </c>
      <c r="K3375" s="187" t="s">
        <v>116</v>
      </c>
      <c r="L3375" s="195">
        <v>1.764705</v>
      </c>
      <c r="M3375" s="195" t="s">
        <v>1053</v>
      </c>
      <c r="N3375" s="195" t="s">
        <v>117</v>
      </c>
      <c r="O3375" s="199">
        <v>0.4</v>
      </c>
      <c r="P3375" s="188"/>
    </row>
    <row r="3376" spans="1:17" s="183" customFormat="1" ht="12.75" hidden="1" x14ac:dyDescent="0.2">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1053</v>
      </c>
      <c r="K3376" s="187" t="s">
        <v>116</v>
      </c>
      <c r="L3376" s="195">
        <v>4.9411750000000003</v>
      </c>
      <c r="M3376" s="195" t="s">
        <v>1053</v>
      </c>
      <c r="N3376" s="195" t="s">
        <v>117</v>
      </c>
      <c r="O3376" s="199">
        <v>0.4</v>
      </c>
      <c r="P3376" s="188"/>
    </row>
    <row r="3377" spans="1:17" s="183" customFormat="1" ht="12.75" hidden="1" x14ac:dyDescent="0.2">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1053</v>
      </c>
      <c r="K3377" s="187" t="s">
        <v>116</v>
      </c>
      <c r="L3377" s="195">
        <v>4.0235269999999996</v>
      </c>
      <c r="M3377" s="195" t="s">
        <v>1053</v>
      </c>
      <c r="N3377" s="195" t="s">
        <v>117</v>
      </c>
      <c r="O3377" s="199">
        <v>0.4</v>
      </c>
      <c r="P3377" s="188"/>
    </row>
    <row r="3378" spans="1:17" s="183" customFormat="1" ht="12.75" hidden="1" x14ac:dyDescent="0.2">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1053</v>
      </c>
      <c r="K3378" s="187" t="s">
        <v>116</v>
      </c>
      <c r="L3378" s="195">
        <v>3.7764700000000002</v>
      </c>
      <c r="M3378" s="195" t="s">
        <v>1053</v>
      </c>
      <c r="N3378" s="195" t="s">
        <v>117</v>
      </c>
      <c r="O3378" s="199">
        <v>0.4</v>
      </c>
      <c r="P3378" s="188"/>
    </row>
    <row r="3379" spans="1:17" s="183" customFormat="1" ht="12.75" hidden="1" x14ac:dyDescent="0.2">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1053</v>
      </c>
      <c r="K3379" s="187" t="s">
        <v>116</v>
      </c>
      <c r="L3379" s="195">
        <v>2.223535</v>
      </c>
      <c r="M3379" s="195" t="s">
        <v>1053</v>
      </c>
      <c r="N3379" s="195" t="s">
        <v>117</v>
      </c>
      <c r="O3379" s="199">
        <v>0.4</v>
      </c>
      <c r="P3379" s="188"/>
    </row>
    <row r="3380" spans="1:17" s="183" customFormat="1" ht="12.75" hidden="1" x14ac:dyDescent="0.2">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1053</v>
      </c>
      <c r="K3380" s="187" t="s">
        <v>116</v>
      </c>
      <c r="L3380" s="195">
        <v>2.329412</v>
      </c>
      <c r="M3380" s="195" t="s">
        <v>1053</v>
      </c>
      <c r="N3380" s="195" t="s">
        <v>117</v>
      </c>
      <c r="O3380" s="199">
        <v>0.4</v>
      </c>
      <c r="P3380" s="188"/>
    </row>
    <row r="3381" spans="1:17" s="183" customFormat="1" ht="12.75" hidden="1" x14ac:dyDescent="0.2">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1053</v>
      </c>
      <c r="K3381" s="187" t="s">
        <v>116</v>
      </c>
      <c r="L3381" s="195">
        <v>2.4</v>
      </c>
      <c r="M3381" s="195" t="s">
        <v>1053</v>
      </c>
      <c r="N3381" s="195" t="s">
        <v>117</v>
      </c>
      <c r="O3381" s="199">
        <v>0.4</v>
      </c>
      <c r="P3381" s="188"/>
    </row>
    <row r="3382" spans="1:17" s="183" customFormat="1" ht="12.75" hidden="1" x14ac:dyDescent="0.2">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1053</v>
      </c>
      <c r="K3382" s="187" t="s">
        <v>116</v>
      </c>
      <c r="L3382" s="195">
        <v>1.835294</v>
      </c>
      <c r="M3382" s="195" t="s">
        <v>1053</v>
      </c>
      <c r="N3382" s="195" t="s">
        <v>117</v>
      </c>
      <c r="O3382" s="199">
        <v>0.4</v>
      </c>
      <c r="P3382" s="188"/>
    </row>
    <row r="3383" spans="1:17" s="183" customFormat="1" ht="12.75" hidden="1" x14ac:dyDescent="0.2">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1053</v>
      </c>
      <c r="K3383" s="187" t="s">
        <v>116</v>
      </c>
      <c r="L3383" s="195">
        <v>1.376471</v>
      </c>
      <c r="M3383" s="195" t="s">
        <v>1053</v>
      </c>
      <c r="N3383" s="195" t="s">
        <v>117</v>
      </c>
      <c r="O3383" s="199">
        <v>0.4</v>
      </c>
      <c r="P3383" s="188"/>
    </row>
    <row r="3384" spans="1:17" s="183" customFormat="1" ht="12.75" hidden="1" x14ac:dyDescent="0.2">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1053</v>
      </c>
      <c r="K3384" s="187" t="s">
        <v>116</v>
      </c>
      <c r="L3384" s="195">
        <v>1.2</v>
      </c>
      <c r="M3384" s="195" t="s">
        <v>1053</v>
      </c>
      <c r="N3384" s="195" t="s">
        <v>117</v>
      </c>
      <c r="O3384" s="199">
        <v>0.4</v>
      </c>
      <c r="P3384" s="188"/>
    </row>
    <row r="3385" spans="1:17" s="183" customFormat="1" ht="12.75" hidden="1" x14ac:dyDescent="0.2">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1053</v>
      </c>
      <c r="K3385" s="187" t="s">
        <v>116</v>
      </c>
      <c r="L3385" s="195">
        <v>0.6</v>
      </c>
      <c r="M3385" s="195" t="s">
        <v>1053</v>
      </c>
      <c r="N3385" s="195" t="s">
        <v>117</v>
      </c>
      <c r="O3385" s="199">
        <v>0.4</v>
      </c>
      <c r="P3385" s="188"/>
    </row>
    <row r="3386" spans="1:17" s="183" customFormat="1" ht="12.75" hidden="1" x14ac:dyDescent="0.2">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1053</v>
      </c>
      <c r="K3386" s="187" t="s">
        <v>116</v>
      </c>
      <c r="L3386" s="195">
        <v>0.2470588</v>
      </c>
      <c r="M3386" s="195" t="s">
        <v>1053</v>
      </c>
      <c r="N3386" s="195" t="s">
        <v>117</v>
      </c>
      <c r="O3386" s="199">
        <v>0.4</v>
      </c>
      <c r="P3386" s="188"/>
    </row>
    <row r="3387" spans="1:17" s="183" customFormat="1" ht="12.75" hidden="1" x14ac:dyDescent="0.2">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1053</v>
      </c>
      <c r="K3387" s="187" t="s">
        <v>116</v>
      </c>
      <c r="L3387" s="195"/>
      <c r="M3387" s="195"/>
      <c r="N3387" s="195"/>
      <c r="O3387" s="199">
        <v>0.4</v>
      </c>
      <c r="P3387" s="188"/>
    </row>
    <row r="3388" spans="1:17" ht="14.25" hidden="1" x14ac:dyDescent="0.2">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1053</v>
      </c>
      <c r="K3388" s="187" t="s">
        <v>389</v>
      </c>
      <c r="L3388" s="195"/>
      <c r="M3388" s="195"/>
      <c r="N3388" s="195"/>
      <c r="O3388" s="199"/>
      <c r="P3388" s="188"/>
      <c r="Q3388" s="174">
        <f>IF(ISNUMBER(VLOOKUP(A3388,NotghiID!A:A,1,FALSE)),1,0)</f>
        <v>1</v>
      </c>
    </row>
    <row r="3389" spans="1:17" ht="14.25" hidden="1"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1147</v>
      </c>
      <c r="Q3389" s="174">
        <f>IF(ISNUMBER(VLOOKUP(A3389,NotghiID!A:A,1,FALSE)),1,0)</f>
        <v>1</v>
      </c>
    </row>
    <row r="3390" spans="1:17" ht="14.25" hidden="1" x14ac:dyDescent="0.2">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1053</v>
      </c>
      <c r="K3390" s="187" t="s">
        <v>389</v>
      </c>
      <c r="L3390" s="195"/>
      <c r="M3390" s="195"/>
      <c r="N3390" s="195"/>
      <c r="O3390" s="199"/>
      <c r="P3390" s="188"/>
      <c r="Q3390" s="174">
        <f>IF(ISNUMBER(VLOOKUP(A3390,NotghiID!A:A,1,FALSE)),1,0)</f>
        <v>1</v>
      </c>
    </row>
    <row r="3391" spans="1:17" ht="14.25" hidden="1" x14ac:dyDescent="0.2">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1053</v>
      </c>
      <c r="K3391" s="187" t="s">
        <v>389</v>
      </c>
      <c r="L3391" s="195"/>
      <c r="M3391" s="195"/>
      <c r="N3391" s="195"/>
      <c r="O3391" s="199"/>
      <c r="P3391" s="188"/>
      <c r="Q3391" s="174">
        <f>IF(ISNUMBER(VLOOKUP(A3391,NotghiID!A:A,1,FALSE)),1,0)</f>
        <v>1</v>
      </c>
    </row>
    <row r="3392" spans="1:17" ht="14.25" hidden="1" x14ac:dyDescent="0.2">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1053</v>
      </c>
      <c r="K3392" s="187" t="s">
        <v>389</v>
      </c>
      <c r="L3392" s="195"/>
      <c r="M3392" s="195"/>
      <c r="N3392" s="195"/>
      <c r="O3392" s="199"/>
      <c r="P3392" s="188"/>
      <c r="Q3392" s="174">
        <f>IF(ISNUMBER(VLOOKUP(A3392,NotghiID!A:A,1,FALSE)),1,0)</f>
        <v>1</v>
      </c>
    </row>
    <row r="3393" spans="1:17" ht="14.25" hidden="1" x14ac:dyDescent="0.2">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1053</v>
      </c>
      <c r="K3393" s="187" t="s">
        <v>389</v>
      </c>
      <c r="L3393" s="195"/>
      <c r="M3393" s="195"/>
      <c r="N3393" s="195"/>
      <c r="O3393" s="199"/>
      <c r="P3393" s="188"/>
      <c r="Q3393" s="174">
        <f>IF(ISNUMBER(VLOOKUP(A3393,NotghiID!A:A,1,FALSE)),1,0)</f>
        <v>1</v>
      </c>
    </row>
    <row r="3394" spans="1:17" ht="14.25" hidden="1" x14ac:dyDescent="0.2">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1053</v>
      </c>
      <c r="K3394" s="187" t="s">
        <v>389</v>
      </c>
      <c r="L3394" s="195"/>
      <c r="M3394" s="195"/>
      <c r="N3394" s="195"/>
      <c r="O3394" s="199"/>
      <c r="P3394" s="188"/>
      <c r="Q3394" s="174">
        <f>IF(ISNUMBER(VLOOKUP(A3394,NotghiID!A:A,1,FALSE)),1,0)</f>
        <v>1</v>
      </c>
    </row>
    <row r="3395" spans="1:17" ht="14.25" hidden="1" x14ac:dyDescent="0.2">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1053</v>
      </c>
      <c r="K3395" s="187" t="s">
        <v>389</v>
      </c>
      <c r="L3395" s="195"/>
      <c r="M3395" s="195"/>
      <c r="N3395" s="195"/>
      <c r="O3395" s="199"/>
      <c r="P3395" s="188"/>
      <c r="Q3395" s="174">
        <f>IF(ISNUMBER(VLOOKUP(A3395,NotghiID!A:A,1,FALSE)),1,0)</f>
        <v>1</v>
      </c>
    </row>
    <row r="3396" spans="1:17" ht="14.25" hidden="1" x14ac:dyDescent="0.2">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1053</v>
      </c>
      <c r="K3396" s="187" t="s">
        <v>389</v>
      </c>
      <c r="L3396" s="195"/>
      <c r="M3396" s="195"/>
      <c r="N3396" s="195"/>
      <c r="O3396" s="199"/>
      <c r="P3396" s="188"/>
      <c r="Q3396" s="174">
        <f>IF(ISNUMBER(VLOOKUP(A3396,NotghiID!A:A,1,FALSE)),1,0)</f>
        <v>1</v>
      </c>
    </row>
    <row r="3397" spans="1:17" ht="14.25" hidden="1" x14ac:dyDescent="0.2">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1053</v>
      </c>
      <c r="K3397" s="187" t="s">
        <v>389</v>
      </c>
      <c r="L3397" s="195"/>
      <c r="M3397" s="195"/>
      <c r="N3397" s="195"/>
      <c r="O3397" s="199"/>
      <c r="P3397" s="188"/>
      <c r="Q3397" s="174">
        <f>IF(ISNUMBER(VLOOKUP(A3397,NotghiID!A:A,1,FALSE)),1,0)</f>
        <v>1</v>
      </c>
    </row>
    <row r="3398" spans="1:17" ht="14.25" hidden="1" x14ac:dyDescent="0.2">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1053</v>
      </c>
      <c r="K3398" s="187" t="s">
        <v>389</v>
      </c>
      <c r="L3398" s="195"/>
      <c r="M3398" s="195"/>
      <c r="N3398" s="195"/>
      <c r="O3398" s="199"/>
      <c r="P3398" s="188"/>
      <c r="Q3398" s="174">
        <f>IF(ISNUMBER(VLOOKUP(A3398,NotghiID!A:A,1,FALSE)),1,0)</f>
        <v>1</v>
      </c>
    </row>
    <row r="3399" spans="1:17" ht="14.25" hidden="1" x14ac:dyDescent="0.2">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1053</v>
      </c>
      <c r="K3399" s="187" t="s">
        <v>389</v>
      </c>
      <c r="L3399" s="195"/>
      <c r="M3399" s="195"/>
      <c r="N3399" s="195"/>
      <c r="O3399" s="199"/>
      <c r="P3399" s="188"/>
      <c r="Q3399" s="174">
        <f>IF(ISNUMBER(VLOOKUP(A3399,NotghiID!A:A,1,FALSE)),1,0)</f>
        <v>1</v>
      </c>
    </row>
    <row r="3400" spans="1:17" ht="14.25" hidden="1" x14ac:dyDescent="0.2">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1053</v>
      </c>
      <c r="K3400" s="187" t="s">
        <v>389</v>
      </c>
      <c r="L3400" s="195"/>
      <c r="M3400" s="195"/>
      <c r="N3400" s="195"/>
      <c r="O3400" s="199"/>
      <c r="P3400" s="188"/>
      <c r="Q3400" s="174">
        <f>IF(ISNUMBER(VLOOKUP(A3400,NotghiID!A:A,1,FALSE)),1,0)</f>
        <v>1</v>
      </c>
    </row>
    <row r="3401" spans="1:17" ht="14.25" hidden="1" x14ac:dyDescent="0.2">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1053</v>
      </c>
      <c r="K3401" s="187" t="s">
        <v>389</v>
      </c>
      <c r="L3401" s="195"/>
      <c r="M3401" s="195"/>
      <c r="N3401" s="195"/>
      <c r="O3401" s="199"/>
      <c r="P3401" s="188"/>
      <c r="Q3401" s="174">
        <f>IF(ISNUMBER(VLOOKUP(A3401,NotghiID!A:A,1,FALSE)),1,0)</f>
        <v>1</v>
      </c>
    </row>
    <row r="3402" spans="1:17" ht="14.25" hidden="1" x14ac:dyDescent="0.2">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1053</v>
      </c>
      <c r="K3402" s="187" t="s">
        <v>389</v>
      </c>
      <c r="L3402" s="195"/>
      <c r="M3402" s="195"/>
      <c r="N3402" s="195"/>
      <c r="O3402" s="199"/>
      <c r="P3402" s="188"/>
      <c r="Q3402" s="174">
        <f>IF(ISNUMBER(VLOOKUP(A3402,NotghiID!A:A,1,FALSE)),1,0)</f>
        <v>1</v>
      </c>
    </row>
    <row r="3403" spans="1:17" ht="14.25" hidden="1" x14ac:dyDescent="0.2">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1053</v>
      </c>
      <c r="K3403" s="187" t="s">
        <v>389</v>
      </c>
      <c r="L3403" s="195"/>
      <c r="M3403" s="195"/>
      <c r="N3403" s="195"/>
      <c r="O3403" s="199"/>
      <c r="P3403" s="188"/>
      <c r="Q3403" s="174">
        <f>IF(ISNUMBER(VLOOKUP(A3403,NotghiID!A:A,1,FALSE)),1,0)</f>
        <v>1</v>
      </c>
    </row>
    <row r="3404" spans="1:17" ht="14.25" hidden="1" x14ac:dyDescent="0.2">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1053</v>
      </c>
      <c r="K3404" s="187" t="s">
        <v>389</v>
      </c>
      <c r="L3404" s="195"/>
      <c r="M3404" s="195"/>
      <c r="N3404" s="195"/>
      <c r="O3404" s="199"/>
      <c r="P3404" s="188"/>
      <c r="Q3404" s="174">
        <f>IF(ISNUMBER(VLOOKUP(A3404,NotghiID!A:A,1,FALSE)),1,0)</f>
        <v>1</v>
      </c>
    </row>
    <row r="3405" spans="1:17" ht="14.25" hidden="1" x14ac:dyDescent="0.2">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1053</v>
      </c>
      <c r="K3405" s="187" t="s">
        <v>389</v>
      </c>
      <c r="L3405" s="195"/>
      <c r="M3405" s="195"/>
      <c r="N3405" s="195"/>
      <c r="O3405" s="199"/>
      <c r="P3405" s="188"/>
      <c r="Q3405" s="174">
        <f>IF(ISNUMBER(VLOOKUP(A3405,NotghiID!A:A,1,FALSE)),1,0)</f>
        <v>1</v>
      </c>
    </row>
    <row r="3406" spans="1:17" ht="14.25" hidden="1" x14ac:dyDescent="0.2">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1053</v>
      </c>
      <c r="K3406" s="187" t="s">
        <v>389</v>
      </c>
      <c r="L3406" s="195"/>
      <c r="M3406" s="195"/>
      <c r="N3406" s="195"/>
      <c r="O3406" s="199"/>
      <c r="P3406" s="188"/>
      <c r="Q3406" s="174">
        <f>IF(ISNUMBER(VLOOKUP(A3406,NotghiID!A:A,1,FALSE)),1,0)</f>
        <v>1</v>
      </c>
    </row>
    <row r="3407" spans="1:17" ht="14.25" hidden="1" x14ac:dyDescent="0.2">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1053</v>
      </c>
      <c r="K3407" s="187" t="s">
        <v>389</v>
      </c>
      <c r="L3407" s="195"/>
      <c r="M3407" s="195"/>
      <c r="N3407" s="195"/>
      <c r="O3407" s="199"/>
      <c r="P3407" s="188"/>
      <c r="Q3407" s="174">
        <f>IF(ISNUMBER(VLOOKUP(A3407,NotghiID!A:A,1,FALSE)),1,0)</f>
        <v>1</v>
      </c>
    </row>
    <row r="3408" spans="1:17" ht="14.25" hidden="1" x14ac:dyDescent="0.2">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1053</v>
      </c>
      <c r="K3408" s="187" t="s">
        <v>389</v>
      </c>
      <c r="L3408" s="195"/>
      <c r="M3408" s="195"/>
      <c r="N3408" s="195"/>
      <c r="O3408" s="199"/>
      <c r="P3408" s="188"/>
      <c r="Q3408" s="174">
        <f>IF(ISNUMBER(VLOOKUP(A3408,NotghiID!A:A,1,FALSE)),1,0)</f>
        <v>1</v>
      </c>
    </row>
    <row r="3409" spans="1:17" ht="14.25" hidden="1" x14ac:dyDescent="0.2">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1053</v>
      </c>
      <c r="K3409" s="187" t="s">
        <v>389</v>
      </c>
      <c r="L3409" s="195"/>
      <c r="M3409" s="195"/>
      <c r="N3409" s="195"/>
      <c r="O3409" s="199"/>
      <c r="P3409" s="188"/>
      <c r="Q3409" s="174">
        <f>IF(ISNUMBER(VLOOKUP(A3409,NotghiID!A:A,1,FALSE)),1,0)</f>
        <v>1</v>
      </c>
    </row>
    <row r="3410" spans="1:17" ht="14.25" hidden="1" x14ac:dyDescent="0.2">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1053</v>
      </c>
      <c r="K3410" s="187" t="s">
        <v>389</v>
      </c>
      <c r="L3410" s="195"/>
      <c r="M3410" s="195"/>
      <c r="N3410" s="195"/>
      <c r="O3410" s="199"/>
      <c r="P3410" s="188"/>
      <c r="Q3410" s="174">
        <f>IF(ISNUMBER(VLOOKUP(A3410,NotghiID!A:A,1,FALSE)),1,0)</f>
        <v>1</v>
      </c>
    </row>
    <row r="3411" spans="1:17" ht="14.25" hidden="1" x14ac:dyDescent="0.2">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1053</v>
      </c>
      <c r="K3411" s="187" t="s">
        <v>389</v>
      </c>
      <c r="L3411" s="195"/>
      <c r="M3411" s="195"/>
      <c r="N3411" s="195"/>
      <c r="O3411" s="199"/>
      <c r="P3411" s="188"/>
      <c r="Q3411" s="174">
        <f>IF(ISNUMBER(VLOOKUP(A3411,NotghiID!A:A,1,FALSE)),1,0)</f>
        <v>1</v>
      </c>
    </row>
    <row r="3412" spans="1:17" ht="14.25" hidden="1" x14ac:dyDescent="0.2">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1053</v>
      </c>
      <c r="K3412" s="187" t="s">
        <v>389</v>
      </c>
      <c r="L3412" s="195"/>
      <c r="M3412" s="195"/>
      <c r="N3412" s="195"/>
      <c r="O3412" s="199"/>
      <c r="P3412" s="188"/>
      <c r="Q3412" s="174">
        <f>IF(ISNUMBER(VLOOKUP(A3412,NotghiID!A:A,1,FALSE)),1,0)</f>
        <v>1</v>
      </c>
    </row>
    <row r="3413" spans="1:17" ht="14.25" hidden="1" x14ac:dyDescent="0.2">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1053</v>
      </c>
      <c r="K3413" s="187" t="s">
        <v>389</v>
      </c>
      <c r="L3413" s="195"/>
      <c r="M3413" s="195"/>
      <c r="N3413" s="195"/>
      <c r="O3413" s="199"/>
      <c r="P3413" s="188"/>
      <c r="Q3413" s="174">
        <f>IF(ISNUMBER(VLOOKUP(A3413,NotghiID!A:A,1,FALSE)),1,0)</f>
        <v>1</v>
      </c>
    </row>
    <row r="3414" spans="1:17" ht="14.25" hidden="1" x14ac:dyDescent="0.2">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1053</v>
      </c>
      <c r="K3414" s="187" t="s">
        <v>389</v>
      </c>
      <c r="L3414" s="195"/>
      <c r="M3414" s="195"/>
      <c r="N3414" s="195"/>
      <c r="O3414" s="199"/>
      <c r="P3414" s="188"/>
      <c r="Q3414" s="174">
        <f>IF(ISNUMBER(VLOOKUP(A3414,NotghiID!A:A,1,FALSE)),1,0)</f>
        <v>1</v>
      </c>
    </row>
    <row r="3415" spans="1:17" ht="14.25" hidden="1" x14ac:dyDescent="0.2">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1053</v>
      </c>
      <c r="K3415" s="187" t="s">
        <v>389</v>
      </c>
      <c r="L3415" s="195"/>
      <c r="M3415" s="195"/>
      <c r="N3415" s="195"/>
      <c r="O3415" s="199"/>
      <c r="P3415" s="188"/>
      <c r="Q3415" s="174">
        <f>IF(ISNUMBER(VLOOKUP(A3415,NotghiID!A:A,1,FALSE)),1,0)</f>
        <v>1</v>
      </c>
    </row>
    <row r="3416" spans="1:17" ht="14.25" hidden="1" x14ac:dyDescent="0.2">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1053</v>
      </c>
      <c r="K3416" s="187" t="s">
        <v>389</v>
      </c>
      <c r="L3416" s="195"/>
      <c r="M3416" s="195"/>
      <c r="N3416" s="195"/>
      <c r="O3416" s="199"/>
      <c r="P3416" s="188"/>
      <c r="Q3416" s="174">
        <f>IF(ISNUMBER(VLOOKUP(A3416,NotghiID!A:A,1,FALSE)),1,0)</f>
        <v>1</v>
      </c>
    </row>
    <row r="3417" spans="1:17" ht="14.25" hidden="1" x14ac:dyDescent="0.2">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1053</v>
      </c>
      <c r="K3417" s="187" t="s">
        <v>389</v>
      </c>
      <c r="L3417" s="195"/>
      <c r="M3417" s="195"/>
      <c r="N3417" s="195"/>
      <c r="O3417" s="199"/>
      <c r="P3417" s="188"/>
      <c r="Q3417" s="174">
        <f>IF(ISNUMBER(VLOOKUP(A3417,NotghiID!A:A,1,FALSE)),1,0)</f>
        <v>1</v>
      </c>
    </row>
    <row r="3418" spans="1:17" ht="14.25" hidden="1" x14ac:dyDescent="0.2">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1053</v>
      </c>
      <c r="K3418" s="187" t="s">
        <v>389</v>
      </c>
      <c r="L3418" s="195"/>
      <c r="M3418" s="195"/>
      <c r="N3418" s="195"/>
      <c r="O3418" s="199"/>
      <c r="P3418" s="188"/>
      <c r="Q3418" s="174">
        <f>IF(ISNUMBER(VLOOKUP(A3418,NotghiID!A:A,1,FALSE)),1,0)</f>
        <v>1</v>
      </c>
    </row>
    <row r="3419" spans="1:17" ht="14.25" hidden="1" x14ac:dyDescent="0.2">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1053</v>
      </c>
      <c r="K3419" s="187" t="s">
        <v>389</v>
      </c>
      <c r="L3419" s="195"/>
      <c r="M3419" s="195"/>
      <c r="N3419" s="195"/>
      <c r="O3419" s="199"/>
      <c r="P3419" s="188"/>
      <c r="Q3419" s="174">
        <f>IF(ISNUMBER(VLOOKUP(A3419,NotghiID!A:A,1,FALSE)),1,0)</f>
        <v>1</v>
      </c>
    </row>
    <row r="3420" spans="1:17" ht="14.25" hidden="1" x14ac:dyDescent="0.2">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1053</v>
      </c>
      <c r="K3420" s="187" t="s">
        <v>389</v>
      </c>
      <c r="L3420" s="195"/>
      <c r="M3420" s="195"/>
      <c r="N3420" s="195"/>
      <c r="O3420" s="199"/>
      <c r="P3420" s="188"/>
      <c r="Q3420" s="174">
        <f>IF(ISNUMBER(VLOOKUP(A3420,NotghiID!A:A,1,FALSE)),1,0)</f>
        <v>1</v>
      </c>
    </row>
    <row r="3421" spans="1:17" ht="14.25" hidden="1"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1147</v>
      </c>
      <c r="Q3421" s="174">
        <f>IF(ISNUMBER(VLOOKUP(A3421,NotghiID!A:A,1,FALSE)),1,0)</f>
        <v>1</v>
      </c>
    </row>
    <row r="3422" spans="1:17" ht="14.25" hidden="1" x14ac:dyDescent="0.2">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1053</v>
      </c>
      <c r="K3422" s="187" t="s">
        <v>389</v>
      </c>
      <c r="L3422" s="195"/>
      <c r="M3422" s="195"/>
      <c r="N3422" s="195"/>
      <c r="O3422" s="199"/>
      <c r="P3422" s="188"/>
      <c r="Q3422" s="174">
        <f>IF(ISNUMBER(VLOOKUP(A3422,NotghiID!A:A,1,FALSE)),1,0)</f>
        <v>1</v>
      </c>
    </row>
    <row r="3423" spans="1:17" ht="14.25" hidden="1" x14ac:dyDescent="0.2">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1053</v>
      </c>
      <c r="K3423" s="187" t="s">
        <v>389</v>
      </c>
      <c r="L3423" s="195"/>
      <c r="M3423" s="195"/>
      <c r="N3423" s="195"/>
      <c r="O3423" s="199"/>
      <c r="P3423" s="188"/>
      <c r="Q3423" s="174">
        <f>IF(ISNUMBER(VLOOKUP(A3423,NotghiID!A:A,1,FALSE)),1,0)</f>
        <v>1</v>
      </c>
    </row>
    <row r="3424" spans="1:17" ht="14.25" hidden="1" x14ac:dyDescent="0.2">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1053</v>
      </c>
      <c r="K3424" s="187" t="s">
        <v>389</v>
      </c>
      <c r="L3424" s="195"/>
      <c r="M3424" s="195"/>
      <c r="N3424" s="195"/>
      <c r="O3424" s="199"/>
      <c r="P3424" s="188"/>
      <c r="Q3424" s="174">
        <f>IF(ISNUMBER(VLOOKUP(A3424,NotghiID!A:A,1,FALSE)),1,0)</f>
        <v>1</v>
      </c>
    </row>
    <row r="3425" spans="1:17" ht="14.25" hidden="1" x14ac:dyDescent="0.2">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1053</v>
      </c>
      <c r="K3425" s="187" t="s">
        <v>389</v>
      </c>
      <c r="L3425" s="195"/>
      <c r="M3425" s="195"/>
      <c r="N3425" s="195"/>
      <c r="O3425" s="199"/>
      <c r="P3425" s="188"/>
      <c r="Q3425" s="174">
        <f>IF(ISNUMBER(VLOOKUP(A3425,NotghiID!A:A,1,FALSE)),1,0)</f>
        <v>1</v>
      </c>
    </row>
    <row r="3426" spans="1:17" ht="14.25" hidden="1" x14ac:dyDescent="0.2">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1053</v>
      </c>
      <c r="K3426" s="187" t="s">
        <v>389</v>
      </c>
      <c r="L3426" s="195"/>
      <c r="M3426" s="195"/>
      <c r="N3426" s="195"/>
      <c r="O3426" s="199"/>
      <c r="P3426" s="188"/>
      <c r="Q3426" s="174">
        <f>IF(ISNUMBER(VLOOKUP(A3426,NotghiID!A:A,1,FALSE)),1,0)</f>
        <v>1</v>
      </c>
    </row>
    <row r="3427" spans="1:17" ht="14.25" hidden="1" x14ac:dyDescent="0.2">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1053</v>
      </c>
      <c r="K3427" s="187" t="s">
        <v>389</v>
      </c>
      <c r="L3427" s="195"/>
      <c r="M3427" s="195"/>
      <c r="N3427" s="195"/>
      <c r="O3427" s="199"/>
      <c r="P3427" s="188"/>
      <c r="Q3427" s="174">
        <f>IF(ISNUMBER(VLOOKUP(A3427,NotghiID!A:A,1,FALSE)),1,0)</f>
        <v>1</v>
      </c>
    </row>
    <row r="3428" spans="1:17" ht="14.25" hidden="1" x14ac:dyDescent="0.2">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1053</v>
      </c>
      <c r="K3428" s="187" t="s">
        <v>389</v>
      </c>
      <c r="L3428" s="195"/>
      <c r="M3428" s="195"/>
      <c r="N3428" s="195"/>
      <c r="O3428" s="199"/>
      <c r="P3428" s="188"/>
      <c r="Q3428" s="174">
        <f>IF(ISNUMBER(VLOOKUP(A3428,NotghiID!A:A,1,FALSE)),1,0)</f>
        <v>1</v>
      </c>
    </row>
    <row r="3429" spans="1:17" ht="14.25" hidden="1" x14ac:dyDescent="0.2">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1053</v>
      </c>
      <c r="K3429" s="187" t="s">
        <v>389</v>
      </c>
      <c r="L3429" s="195"/>
      <c r="M3429" s="195"/>
      <c r="N3429" s="195"/>
      <c r="O3429" s="199"/>
      <c r="P3429" s="188"/>
      <c r="Q3429" s="174">
        <f>IF(ISNUMBER(VLOOKUP(A3429,NotghiID!A:A,1,FALSE)),1,0)</f>
        <v>1</v>
      </c>
    </row>
    <row r="3430" spans="1:17" ht="14.25" hidden="1" x14ac:dyDescent="0.2">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1053</v>
      </c>
      <c r="K3430" s="187" t="s">
        <v>389</v>
      </c>
      <c r="L3430" s="195"/>
      <c r="M3430" s="195"/>
      <c r="N3430" s="195"/>
      <c r="O3430" s="199"/>
      <c r="P3430" s="188"/>
      <c r="Q3430" s="174">
        <f>IF(ISNUMBER(VLOOKUP(A3430,NotghiID!A:A,1,FALSE)),1,0)</f>
        <v>1</v>
      </c>
    </row>
    <row r="3431" spans="1:17" ht="14.25" hidden="1" x14ac:dyDescent="0.2">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1053</v>
      </c>
      <c r="K3431" s="187" t="s">
        <v>389</v>
      </c>
      <c r="L3431" s="195"/>
      <c r="M3431" s="195"/>
      <c r="N3431" s="195"/>
      <c r="O3431" s="199"/>
      <c r="P3431" s="188"/>
      <c r="Q3431" s="174">
        <f>IF(ISNUMBER(VLOOKUP(A3431,NotghiID!A:A,1,FALSE)),1,0)</f>
        <v>1</v>
      </c>
    </row>
    <row r="3432" spans="1:17" ht="14.25" hidden="1" x14ac:dyDescent="0.2">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1053</v>
      </c>
      <c r="K3432" s="187" t="s">
        <v>389</v>
      </c>
      <c r="L3432" s="195"/>
      <c r="M3432" s="195"/>
      <c r="N3432" s="195"/>
      <c r="O3432" s="199"/>
      <c r="P3432" s="188"/>
      <c r="Q3432" s="174">
        <f>IF(ISNUMBER(VLOOKUP(A3432,NotghiID!A:A,1,FALSE)),1,0)</f>
        <v>1</v>
      </c>
    </row>
    <row r="3433" spans="1:17" ht="14.25" hidden="1" x14ac:dyDescent="0.2">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1053</v>
      </c>
      <c r="K3433" s="187" t="s">
        <v>389</v>
      </c>
      <c r="L3433" s="195"/>
      <c r="M3433" s="195"/>
      <c r="N3433" s="195"/>
      <c r="O3433" s="199"/>
      <c r="P3433" s="188"/>
      <c r="Q3433" s="174">
        <f>IF(ISNUMBER(VLOOKUP(A3433,NotghiID!A:A,1,FALSE)),1,0)</f>
        <v>1</v>
      </c>
    </row>
    <row r="3434" spans="1:17" ht="14.25" hidden="1" x14ac:dyDescent="0.2">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1053</v>
      </c>
      <c r="K3434" s="187" t="s">
        <v>389</v>
      </c>
      <c r="L3434" s="195"/>
      <c r="M3434" s="195"/>
      <c r="N3434" s="195"/>
      <c r="O3434" s="199"/>
      <c r="P3434" s="188"/>
      <c r="Q3434" s="174">
        <f>IF(ISNUMBER(VLOOKUP(A3434,NotghiID!A:A,1,FALSE)),1,0)</f>
        <v>1</v>
      </c>
    </row>
    <row r="3435" spans="1:17" ht="14.25" hidden="1" x14ac:dyDescent="0.2">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1053</v>
      </c>
      <c r="K3435" s="187" t="s">
        <v>389</v>
      </c>
      <c r="L3435" s="195"/>
      <c r="M3435" s="195"/>
      <c r="N3435" s="195"/>
      <c r="O3435" s="199"/>
      <c r="P3435" s="188"/>
      <c r="Q3435" s="174">
        <f>IF(ISNUMBER(VLOOKUP(A3435,NotghiID!A:A,1,FALSE)),1,0)</f>
        <v>1</v>
      </c>
    </row>
    <row r="3436" spans="1:17" ht="14.25" hidden="1" x14ac:dyDescent="0.2">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1053</v>
      </c>
      <c r="K3436" s="187" t="s">
        <v>389</v>
      </c>
      <c r="L3436" s="195"/>
      <c r="M3436" s="195"/>
      <c r="N3436" s="195"/>
      <c r="O3436" s="199"/>
      <c r="P3436" s="188"/>
      <c r="Q3436" s="174">
        <f>IF(ISNUMBER(VLOOKUP(A3436,NotghiID!A:A,1,FALSE)),1,0)</f>
        <v>1</v>
      </c>
    </row>
    <row r="3437" spans="1:17" ht="14.25" hidden="1"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1147</v>
      </c>
      <c r="Q3437" s="174">
        <f>IF(ISNUMBER(VLOOKUP(A3437,NotghiID!A:A,1,FALSE)),1,0)</f>
        <v>1</v>
      </c>
    </row>
    <row r="3438" spans="1:17" ht="14.25" hidden="1" x14ac:dyDescent="0.2">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1053</v>
      </c>
      <c r="K3438" s="187" t="s">
        <v>389</v>
      </c>
      <c r="L3438" s="195"/>
      <c r="M3438" s="195"/>
      <c r="N3438" s="195"/>
      <c r="O3438" s="199"/>
      <c r="P3438" s="188"/>
      <c r="Q3438" s="174">
        <f>IF(ISNUMBER(VLOOKUP(A3438,NotghiID!A:A,1,FALSE)),1,0)</f>
        <v>1</v>
      </c>
    </row>
    <row r="3439" spans="1:17" ht="14.25" hidden="1" x14ac:dyDescent="0.2">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1053</v>
      </c>
      <c r="K3439" s="187" t="s">
        <v>389</v>
      </c>
      <c r="L3439" s="195"/>
      <c r="M3439" s="195"/>
      <c r="N3439" s="195"/>
      <c r="O3439" s="199"/>
      <c r="P3439" s="188"/>
      <c r="Q3439" s="174">
        <f>IF(ISNUMBER(VLOOKUP(A3439,NotghiID!A:A,1,FALSE)),1,0)</f>
        <v>1</v>
      </c>
    </row>
    <row r="3440" spans="1:17" ht="14.25" hidden="1" x14ac:dyDescent="0.2">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1053</v>
      </c>
      <c r="K3440" s="187" t="s">
        <v>389</v>
      </c>
      <c r="L3440" s="195"/>
      <c r="M3440" s="195"/>
      <c r="N3440" s="195"/>
      <c r="O3440" s="199"/>
      <c r="P3440" s="188"/>
      <c r="Q3440" s="174">
        <f>IF(ISNUMBER(VLOOKUP(A3440,NotghiID!A:A,1,FALSE)),1,0)</f>
        <v>1</v>
      </c>
    </row>
    <row r="3441" spans="1:17" ht="14.25" hidden="1" x14ac:dyDescent="0.2">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1053</v>
      </c>
      <c r="K3441" s="187" t="s">
        <v>389</v>
      </c>
      <c r="L3441" s="195"/>
      <c r="M3441" s="195"/>
      <c r="N3441" s="195"/>
      <c r="O3441" s="199"/>
      <c r="P3441" s="188"/>
      <c r="Q3441" s="174">
        <f>IF(ISNUMBER(VLOOKUP(A3441,NotghiID!A:A,1,FALSE)),1,0)</f>
        <v>1</v>
      </c>
    </row>
    <row r="3442" spans="1:17" ht="14.25" hidden="1" x14ac:dyDescent="0.2">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1053</v>
      </c>
      <c r="K3442" s="187" t="s">
        <v>389</v>
      </c>
      <c r="L3442" s="195"/>
      <c r="M3442" s="195"/>
      <c r="N3442" s="195"/>
      <c r="O3442" s="199"/>
      <c r="P3442" s="188"/>
      <c r="Q3442" s="174">
        <f>IF(ISNUMBER(VLOOKUP(A3442,NotghiID!A:A,1,FALSE)),1,0)</f>
        <v>1</v>
      </c>
    </row>
    <row r="3443" spans="1:17" ht="14.25" hidden="1" x14ac:dyDescent="0.2">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1053</v>
      </c>
      <c r="K3443" s="187" t="s">
        <v>389</v>
      </c>
      <c r="L3443" s="195"/>
      <c r="M3443" s="195"/>
      <c r="N3443" s="195"/>
      <c r="O3443" s="199"/>
      <c r="P3443" s="188"/>
      <c r="Q3443" s="174">
        <f>IF(ISNUMBER(VLOOKUP(A3443,NotghiID!A:A,1,FALSE)),1,0)</f>
        <v>1</v>
      </c>
    </row>
    <row r="3444" spans="1:17" ht="14.25" hidden="1" x14ac:dyDescent="0.2">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1053</v>
      </c>
      <c r="K3444" s="187" t="s">
        <v>389</v>
      </c>
      <c r="L3444" s="195"/>
      <c r="M3444" s="195"/>
      <c r="N3444" s="195"/>
      <c r="O3444" s="199"/>
      <c r="P3444" s="188"/>
      <c r="Q3444" s="174">
        <f>IF(ISNUMBER(VLOOKUP(A3444,NotghiID!A:A,1,FALSE)),1,0)</f>
        <v>1</v>
      </c>
    </row>
    <row r="3445" spans="1:17" ht="14.25" hidden="1" x14ac:dyDescent="0.2">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1053</v>
      </c>
      <c r="K3445" s="187" t="s">
        <v>389</v>
      </c>
      <c r="L3445" s="195"/>
      <c r="M3445" s="195"/>
      <c r="N3445" s="195"/>
      <c r="O3445" s="199"/>
      <c r="P3445" s="188"/>
      <c r="Q3445" s="174">
        <f>IF(ISNUMBER(VLOOKUP(A3445,NotghiID!A:A,1,FALSE)),1,0)</f>
        <v>1</v>
      </c>
    </row>
    <row r="3446" spans="1:17" ht="14.25" hidden="1" x14ac:dyDescent="0.2">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1053</v>
      </c>
      <c r="K3446" s="187" t="s">
        <v>389</v>
      </c>
      <c r="L3446" s="195"/>
      <c r="M3446" s="195"/>
      <c r="N3446" s="195"/>
      <c r="O3446" s="199"/>
      <c r="P3446" s="188"/>
      <c r="Q3446" s="174">
        <f>IF(ISNUMBER(VLOOKUP(A3446,NotghiID!A:A,1,FALSE)),1,0)</f>
        <v>1</v>
      </c>
    </row>
    <row r="3447" spans="1:17" ht="14.25" hidden="1" x14ac:dyDescent="0.2">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1053</v>
      </c>
      <c r="K3447" s="187" t="s">
        <v>389</v>
      </c>
      <c r="L3447" s="195"/>
      <c r="M3447" s="195"/>
      <c r="N3447" s="195"/>
      <c r="O3447" s="199"/>
      <c r="P3447" s="188"/>
      <c r="Q3447" s="174">
        <f>IF(ISNUMBER(VLOOKUP(A3447,NotghiID!A:A,1,FALSE)),1,0)</f>
        <v>1</v>
      </c>
    </row>
    <row r="3448" spans="1:17" ht="14.25" hidden="1" x14ac:dyDescent="0.2">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1053</v>
      </c>
      <c r="K3448" s="187" t="s">
        <v>389</v>
      </c>
      <c r="L3448" s="195"/>
      <c r="M3448" s="195"/>
      <c r="N3448" s="195"/>
      <c r="O3448" s="199"/>
      <c r="P3448" s="188"/>
      <c r="Q3448" s="174">
        <f>IF(ISNUMBER(VLOOKUP(A3448,NotghiID!A:A,1,FALSE)),1,0)</f>
        <v>1</v>
      </c>
    </row>
    <row r="3449" spans="1:17" ht="14.25" hidden="1" x14ac:dyDescent="0.2">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1053</v>
      </c>
      <c r="K3449" s="187" t="s">
        <v>389</v>
      </c>
      <c r="L3449" s="195"/>
      <c r="M3449" s="195"/>
      <c r="N3449" s="195"/>
      <c r="O3449" s="199"/>
      <c r="P3449" s="188"/>
      <c r="Q3449" s="174">
        <f>IF(ISNUMBER(VLOOKUP(A3449,NotghiID!A:A,1,FALSE)),1,0)</f>
        <v>1</v>
      </c>
    </row>
    <row r="3450" spans="1:17" ht="14.25" hidden="1" x14ac:dyDescent="0.2">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1053</v>
      </c>
      <c r="K3450" s="187" t="s">
        <v>389</v>
      </c>
      <c r="L3450" s="195"/>
      <c r="M3450" s="195"/>
      <c r="N3450" s="195"/>
      <c r="O3450" s="199"/>
      <c r="P3450" s="188"/>
      <c r="Q3450" s="174">
        <f>IF(ISNUMBER(VLOOKUP(A3450,NotghiID!A:A,1,FALSE)),1,0)</f>
        <v>1</v>
      </c>
    </row>
    <row r="3451" spans="1:17" ht="14.25" hidden="1" x14ac:dyDescent="0.2">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1053</v>
      </c>
      <c r="K3451" s="187" t="s">
        <v>389</v>
      </c>
      <c r="L3451" s="195"/>
      <c r="M3451" s="195"/>
      <c r="N3451" s="195"/>
      <c r="O3451" s="199"/>
      <c r="P3451" s="188"/>
      <c r="Q3451" s="174">
        <f>IF(ISNUMBER(VLOOKUP(A3451,NotghiID!A:A,1,FALSE)),1,0)</f>
        <v>1</v>
      </c>
    </row>
    <row r="3452" spans="1:17" ht="14.25" hidden="1"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1040</v>
      </c>
      <c r="I3452" s="187">
        <v>88.439930000000004</v>
      </c>
      <c r="J3452" s="187" t="s">
        <v>1089</v>
      </c>
      <c r="K3452" s="187" t="s">
        <v>389</v>
      </c>
      <c r="L3452" s="195">
        <v>32.639279999999999</v>
      </c>
      <c r="M3452" s="195" t="s">
        <v>1089</v>
      </c>
      <c r="N3452" s="195" t="s">
        <v>117</v>
      </c>
      <c r="O3452" s="199"/>
      <c r="P3452" s="188"/>
      <c r="Q3452" s="174">
        <f>IF(ISNUMBER(VLOOKUP(A3452,NotghiID!A:A,1,FALSE)),1,0)</f>
        <v>1</v>
      </c>
    </row>
    <row r="3453" spans="1:17" ht="14.25" hidden="1"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1040</v>
      </c>
      <c r="I3453" s="187">
        <v>43.646079999999998</v>
      </c>
      <c r="J3453" s="187" t="s">
        <v>1089</v>
      </c>
      <c r="K3453" s="187" t="s">
        <v>389</v>
      </c>
      <c r="L3453" s="195">
        <v>14.66147</v>
      </c>
      <c r="M3453" s="195" t="s">
        <v>1089</v>
      </c>
      <c r="N3453" s="195" t="s">
        <v>117</v>
      </c>
      <c r="O3453" s="199"/>
      <c r="P3453" s="188"/>
      <c r="Q3453" s="174">
        <f>IF(ISNUMBER(VLOOKUP(A3453,NotghiID!A:A,1,FALSE)),1,0)</f>
        <v>1</v>
      </c>
    </row>
    <row r="3454" spans="1:17" ht="14.25" hidden="1"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1040</v>
      </c>
      <c r="I3454" s="187">
        <v>24.10632</v>
      </c>
      <c r="J3454" s="187" t="s">
        <v>1089</v>
      </c>
      <c r="K3454" s="187" t="s">
        <v>389</v>
      </c>
      <c r="L3454" s="195">
        <v>4.0551320000000004</v>
      </c>
      <c r="M3454" s="195" t="s">
        <v>1089</v>
      </c>
      <c r="N3454" s="195" t="s">
        <v>117</v>
      </c>
      <c r="O3454" s="199"/>
      <c r="P3454" s="188"/>
      <c r="Q3454" s="174">
        <f>IF(ISNUMBER(VLOOKUP(A3454,NotghiID!A:A,1,FALSE)),1,0)</f>
        <v>1</v>
      </c>
    </row>
    <row r="3455" spans="1:17" ht="14.25" hidden="1"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1040</v>
      </c>
      <c r="I3455" s="187">
        <v>21.101220000000001</v>
      </c>
      <c r="J3455" s="187" t="s">
        <v>1089</v>
      </c>
      <c r="K3455" s="187" t="s">
        <v>389</v>
      </c>
      <c r="L3455" s="195">
        <v>6.6513770000000001</v>
      </c>
      <c r="M3455" s="195" t="s">
        <v>1089</v>
      </c>
      <c r="N3455" s="195" t="s">
        <v>117</v>
      </c>
      <c r="O3455" s="199"/>
      <c r="P3455" s="189" t="s">
        <v>1148</v>
      </c>
      <c r="Q3455" s="174">
        <f>IF(ISNUMBER(VLOOKUP(A3455,NotghiID!A:A,1,FALSE)),1,0)</f>
        <v>1</v>
      </c>
    </row>
    <row r="3456" spans="1:17" ht="14.25" hidden="1"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1040</v>
      </c>
      <c r="I3456" s="187">
        <v>14.15264</v>
      </c>
      <c r="J3456" s="187" t="s">
        <v>1089</v>
      </c>
      <c r="K3456" s="187" t="s">
        <v>389</v>
      </c>
      <c r="L3456" s="195">
        <v>4.7539220000000002</v>
      </c>
      <c r="M3456" s="195" t="s">
        <v>1089</v>
      </c>
      <c r="N3456" s="195" t="s">
        <v>117</v>
      </c>
      <c r="O3456" s="199"/>
      <c r="P3456" s="188"/>
      <c r="Q3456" s="174">
        <f>IF(ISNUMBER(VLOOKUP(A3456,NotghiID!A:A,1,FALSE)),1,0)</f>
        <v>1</v>
      </c>
    </row>
    <row r="3457" spans="1:17" ht="14.25" hidden="1"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1040</v>
      </c>
      <c r="I3457" s="187">
        <v>9.7846499999999992</v>
      </c>
      <c r="J3457" s="187" t="s">
        <v>1089</v>
      </c>
      <c r="K3457" s="187" t="s">
        <v>389</v>
      </c>
      <c r="L3457" s="195">
        <v>3.4186079999999999</v>
      </c>
      <c r="M3457" s="195" t="s">
        <v>1089</v>
      </c>
      <c r="N3457" s="195" t="s">
        <v>117</v>
      </c>
      <c r="O3457" s="199"/>
      <c r="P3457" s="188"/>
      <c r="Q3457" s="174">
        <f>IF(ISNUMBER(VLOOKUP(A3457,NotghiID!A:A,1,FALSE)),1,0)</f>
        <v>1</v>
      </c>
    </row>
    <row r="3458" spans="1:17" ht="14.25" hidden="1"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1040</v>
      </c>
      <c r="I3458" s="187">
        <v>9.4880169999999993</v>
      </c>
      <c r="J3458" s="187" t="s">
        <v>1089</v>
      </c>
      <c r="K3458" s="187" t="s">
        <v>389</v>
      </c>
      <c r="L3458" s="195">
        <v>3.3776920000000001</v>
      </c>
      <c r="M3458" s="195" t="s">
        <v>1089</v>
      </c>
      <c r="N3458" s="195" t="s">
        <v>117</v>
      </c>
      <c r="O3458" s="199"/>
      <c r="P3458" s="189" t="s">
        <v>1149</v>
      </c>
      <c r="Q3458" s="174">
        <f>IF(ISNUMBER(VLOOKUP(A3458,NotghiID!A:A,1,FALSE)),1,0)</f>
        <v>1</v>
      </c>
    </row>
    <row r="3459" spans="1:17" ht="14.25" hidden="1"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1040</v>
      </c>
      <c r="I3459" s="187">
        <v>9.1065109999999994</v>
      </c>
      <c r="J3459" s="187" t="s">
        <v>1089</v>
      </c>
      <c r="K3459" s="187" t="s">
        <v>389</v>
      </c>
      <c r="L3459" s="195">
        <v>3.8662610000000002</v>
      </c>
      <c r="M3459" s="195" t="s">
        <v>1089</v>
      </c>
      <c r="N3459" s="195" t="s">
        <v>117</v>
      </c>
      <c r="O3459" s="199"/>
      <c r="P3459" s="189" t="s">
        <v>1149</v>
      </c>
      <c r="Q3459" s="174">
        <f>IF(ISNUMBER(VLOOKUP(A3459,NotghiID!A:A,1,FALSE)),1,0)</f>
        <v>1</v>
      </c>
    </row>
    <row r="3460" spans="1:17" ht="14.25" hidden="1"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1040</v>
      </c>
      <c r="I3460" s="187">
        <v>8.5632719999999996</v>
      </c>
      <c r="J3460" s="187" t="s">
        <v>1089</v>
      </c>
      <c r="K3460" s="187" t="s">
        <v>389</v>
      </c>
      <c r="L3460" s="195">
        <v>3.6857950000000002</v>
      </c>
      <c r="M3460" s="195" t="s">
        <v>1089</v>
      </c>
      <c r="N3460" s="195" t="s">
        <v>117</v>
      </c>
      <c r="O3460" s="199"/>
      <c r="P3460" s="189" t="s">
        <v>1149</v>
      </c>
      <c r="Q3460" s="174">
        <f>IF(ISNUMBER(VLOOKUP(A3460,NotghiID!A:A,1,FALSE)),1,0)</f>
        <v>1</v>
      </c>
    </row>
    <row r="3461" spans="1:17" ht="14.25" hidden="1"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1040</v>
      </c>
      <c r="I3461" s="187">
        <v>7.970453</v>
      </c>
      <c r="J3461" s="187" t="s">
        <v>1089</v>
      </c>
      <c r="K3461" s="187" t="s">
        <v>389</v>
      </c>
      <c r="L3461" s="195">
        <v>3.2409409999999998</v>
      </c>
      <c r="M3461" s="195" t="s">
        <v>1089</v>
      </c>
      <c r="N3461" s="195" t="s">
        <v>117</v>
      </c>
      <c r="O3461" s="199"/>
      <c r="P3461" s="189" t="s">
        <v>1149</v>
      </c>
      <c r="Q3461" s="174">
        <f>IF(ISNUMBER(VLOOKUP(A3461,NotghiID!A:A,1,FALSE)),1,0)</f>
        <v>1</v>
      </c>
    </row>
    <row r="3462" spans="1:17" ht="14.25" hidden="1"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1040</v>
      </c>
      <c r="I3462" s="187">
        <v>7.8073360000000003</v>
      </c>
      <c r="J3462" s="187" t="s">
        <v>1089</v>
      </c>
      <c r="K3462" s="187" t="s">
        <v>389</v>
      </c>
      <c r="L3462" s="195">
        <v>3.5822440000000002</v>
      </c>
      <c r="M3462" s="195" t="s">
        <v>1089</v>
      </c>
      <c r="N3462" s="195" t="s">
        <v>117</v>
      </c>
      <c r="O3462" s="199"/>
      <c r="P3462" s="188"/>
      <c r="Q3462" s="174">
        <f>IF(ISNUMBER(VLOOKUP(A3462,NotghiID!A:A,1,FALSE)),1,0)</f>
        <v>1</v>
      </c>
    </row>
    <row r="3463" spans="1:17" ht="14.25" hidden="1"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1040</v>
      </c>
      <c r="I3463" s="187">
        <v>6.8317730000000001</v>
      </c>
      <c r="J3463" s="187" t="s">
        <v>1089</v>
      </c>
      <c r="K3463" s="187" t="s">
        <v>389</v>
      </c>
      <c r="L3463" s="195">
        <v>2.9004979999999998</v>
      </c>
      <c r="M3463" s="195" t="s">
        <v>1089</v>
      </c>
      <c r="N3463" s="195" t="s">
        <v>117</v>
      </c>
      <c r="O3463" s="199"/>
      <c r="P3463" s="189" t="s">
        <v>1149</v>
      </c>
      <c r="Q3463" s="174">
        <f>IF(ISNUMBER(VLOOKUP(A3463,NotghiID!A:A,1,FALSE)),1,0)</f>
        <v>1</v>
      </c>
    </row>
    <row r="3464" spans="1:17" ht="14.25" hidden="1"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1040</v>
      </c>
      <c r="I3464" s="187">
        <v>6.1659170000000003</v>
      </c>
      <c r="J3464" s="187" t="s">
        <v>1089</v>
      </c>
      <c r="K3464" s="187" t="s">
        <v>389</v>
      </c>
      <c r="L3464" s="195">
        <v>2.2754859999999999</v>
      </c>
      <c r="M3464" s="195" t="s">
        <v>1089</v>
      </c>
      <c r="N3464" s="195" t="s">
        <v>117</v>
      </c>
      <c r="O3464" s="199"/>
      <c r="P3464" s="188"/>
      <c r="Q3464" s="174">
        <f>IF(ISNUMBER(VLOOKUP(A3464,NotghiID!A:A,1,FALSE)),1,0)</f>
        <v>1</v>
      </c>
    </row>
    <row r="3465" spans="1:17" ht="14.25" hidden="1"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1040</v>
      </c>
      <c r="I3465" s="187">
        <v>4.9703920000000004</v>
      </c>
      <c r="J3465" s="187" t="s">
        <v>1089</v>
      </c>
      <c r="K3465" s="187" t="s">
        <v>389</v>
      </c>
      <c r="L3465" s="195">
        <v>1.601458</v>
      </c>
      <c r="M3465" s="195" t="s">
        <v>1089</v>
      </c>
      <c r="N3465" s="195" t="s">
        <v>117</v>
      </c>
      <c r="O3465" s="199"/>
      <c r="P3465" s="189" t="s">
        <v>1149</v>
      </c>
      <c r="Q3465" s="174">
        <f>IF(ISNUMBER(VLOOKUP(A3465,NotghiID!A:A,1,FALSE)),1,0)</f>
        <v>1</v>
      </c>
    </row>
    <row r="3466" spans="1:17" ht="14.25" hidden="1"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1040</v>
      </c>
      <c r="I3466" s="187">
        <v>4.7679309999999999</v>
      </c>
      <c r="J3466" s="187" t="s">
        <v>1089</v>
      </c>
      <c r="K3466" s="187" t="s">
        <v>389</v>
      </c>
      <c r="L3466" s="195">
        <v>1.9096919999999999</v>
      </c>
      <c r="M3466" s="195" t="s">
        <v>1089</v>
      </c>
      <c r="N3466" s="195" t="s">
        <v>117</v>
      </c>
      <c r="O3466" s="199"/>
      <c r="P3466" s="188"/>
      <c r="Q3466" s="174">
        <f>IF(ISNUMBER(VLOOKUP(A3466,NotghiID!A:A,1,FALSE)),1,0)</f>
        <v>1</v>
      </c>
    </row>
    <row r="3467" spans="1:17" ht="14.25" hidden="1"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1040</v>
      </c>
      <c r="I3467" s="187">
        <v>2.9136669999999998</v>
      </c>
      <c r="J3467" s="187" t="s">
        <v>1089</v>
      </c>
      <c r="K3467" s="187" t="s">
        <v>389</v>
      </c>
      <c r="L3467" s="195">
        <v>1.3845529999999999</v>
      </c>
      <c r="M3467" s="195" t="s">
        <v>1089</v>
      </c>
      <c r="N3467" s="195" t="s">
        <v>117</v>
      </c>
      <c r="O3467" s="199"/>
      <c r="P3467" s="188"/>
      <c r="Q3467" s="174">
        <f>IF(ISNUMBER(VLOOKUP(A3467,NotghiID!A:A,1,FALSE)),1,0)</f>
        <v>1</v>
      </c>
    </row>
    <row r="3468" spans="1:17" ht="14.25" hidden="1"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1040</v>
      </c>
      <c r="I3468" s="187">
        <v>2.0759479999999999</v>
      </c>
      <c r="J3468" s="187" t="s">
        <v>1089</v>
      </c>
      <c r="K3468" s="187" t="s">
        <v>389</v>
      </c>
      <c r="L3468" s="195">
        <v>0.56434150000000005</v>
      </c>
      <c r="M3468" s="195" t="s">
        <v>1089</v>
      </c>
      <c r="N3468" s="195" t="s">
        <v>117</v>
      </c>
      <c r="O3468" s="199"/>
      <c r="P3468" s="188"/>
      <c r="Q3468" s="174">
        <f>IF(ISNUMBER(VLOOKUP(A3468,NotghiID!A:A,1,FALSE)),1,0)</f>
        <v>1</v>
      </c>
    </row>
    <row r="3469" spans="1:17" ht="14.25" hidden="1"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1040</v>
      </c>
      <c r="I3469" s="187">
        <v>1.890862</v>
      </c>
      <c r="J3469" s="187" t="s">
        <v>1089</v>
      </c>
      <c r="K3469" s="187" t="s">
        <v>389</v>
      </c>
      <c r="L3469" s="195">
        <v>0.64795789999999998</v>
      </c>
      <c r="M3469" s="195" t="s">
        <v>1089</v>
      </c>
      <c r="N3469" s="195" t="s">
        <v>117</v>
      </c>
      <c r="O3469" s="199"/>
      <c r="P3469" s="188"/>
      <c r="Q3469" s="174">
        <f>IF(ISNUMBER(VLOOKUP(A3469,NotghiID!A:A,1,FALSE)),1,0)</f>
        <v>1</v>
      </c>
    </row>
    <row r="3470" spans="1:17" ht="14.25" hidden="1"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1040</v>
      </c>
      <c r="I3470" s="187">
        <v>1.417972</v>
      </c>
      <c r="J3470" s="187" t="s">
        <v>1089</v>
      </c>
      <c r="K3470" s="187" t="s">
        <v>389</v>
      </c>
      <c r="L3470" s="195">
        <v>0.61032160000000002</v>
      </c>
      <c r="M3470" s="195" t="s">
        <v>1089</v>
      </c>
      <c r="N3470" s="195" t="s">
        <v>117</v>
      </c>
      <c r="O3470" s="199"/>
      <c r="P3470" s="188"/>
      <c r="Q3470" s="174">
        <f>IF(ISNUMBER(VLOOKUP(A3470,NotghiID!A:A,1,FALSE)),1,0)</f>
        <v>1</v>
      </c>
    </row>
    <row r="3471" spans="1:17" ht="14.25" hidden="1"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1040</v>
      </c>
      <c r="I3471" s="187">
        <v>71.337040000000002</v>
      </c>
      <c r="J3471" s="187" t="s">
        <v>1089</v>
      </c>
      <c r="K3471" s="187" t="s">
        <v>389</v>
      </c>
      <c r="L3471" s="195">
        <v>23.476050000000001</v>
      </c>
      <c r="M3471" s="195" t="s">
        <v>1089</v>
      </c>
      <c r="N3471" s="195" t="s">
        <v>117</v>
      </c>
      <c r="O3471" s="199"/>
      <c r="P3471" s="188"/>
      <c r="Q3471" s="174">
        <f>IF(ISNUMBER(VLOOKUP(A3471,NotghiID!A:A,1,FALSE)),1,0)</f>
        <v>1</v>
      </c>
    </row>
    <row r="3472" spans="1:17" ht="14.25" hidden="1"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1040</v>
      </c>
      <c r="I3472" s="187">
        <v>39.402070000000002</v>
      </c>
      <c r="J3472" s="187" t="s">
        <v>1089</v>
      </c>
      <c r="K3472" s="187" t="s">
        <v>389</v>
      </c>
      <c r="L3472" s="195">
        <v>24.800219999999999</v>
      </c>
      <c r="M3472" s="195" t="s">
        <v>1089</v>
      </c>
      <c r="N3472" s="195" t="s">
        <v>117</v>
      </c>
      <c r="O3472" s="199"/>
      <c r="P3472" s="189" t="s">
        <v>1149</v>
      </c>
      <c r="Q3472" s="174">
        <f>IF(ISNUMBER(VLOOKUP(A3472,NotghiID!A:A,1,FALSE)),1,0)</f>
        <v>1</v>
      </c>
    </row>
    <row r="3473" spans="1:17" ht="14.25" hidden="1"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1040</v>
      </c>
      <c r="I3473" s="187">
        <v>23.379930000000002</v>
      </c>
      <c r="J3473" s="187" t="s">
        <v>1089</v>
      </c>
      <c r="K3473" s="187" t="s">
        <v>389</v>
      </c>
      <c r="L3473" s="195">
        <v>13.683299999999999</v>
      </c>
      <c r="M3473" s="195" t="s">
        <v>1089</v>
      </c>
      <c r="N3473" s="195" t="s">
        <v>117</v>
      </c>
      <c r="O3473" s="199"/>
      <c r="P3473" s="188"/>
      <c r="Q3473" s="174">
        <f>IF(ISNUMBER(VLOOKUP(A3473,NotghiID!A:A,1,FALSE)),1,0)</f>
        <v>1</v>
      </c>
    </row>
    <row r="3474" spans="1:17" ht="14.25" hidden="1"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1040</v>
      </c>
      <c r="I3474" s="187">
        <v>14.750500000000001</v>
      </c>
      <c r="J3474" s="187" t="s">
        <v>1089</v>
      </c>
      <c r="K3474" s="187" t="s">
        <v>389</v>
      </c>
      <c r="L3474" s="195">
        <v>2.2281300000000002</v>
      </c>
      <c r="M3474" s="195" t="s">
        <v>1089</v>
      </c>
      <c r="N3474" s="195" t="s">
        <v>117</v>
      </c>
      <c r="O3474" s="199"/>
      <c r="P3474" s="188"/>
      <c r="Q3474" s="174">
        <f>IF(ISNUMBER(VLOOKUP(A3474,NotghiID!A:A,1,FALSE)),1,0)</f>
        <v>1</v>
      </c>
    </row>
    <row r="3475" spans="1:17" ht="14.25" hidden="1"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1040</v>
      </c>
      <c r="I3475" s="187">
        <v>11.41934</v>
      </c>
      <c r="J3475" s="187" t="s">
        <v>1089</v>
      </c>
      <c r="K3475" s="187" t="s">
        <v>389</v>
      </c>
      <c r="L3475" s="195">
        <v>1.524275</v>
      </c>
      <c r="M3475" s="195" t="s">
        <v>1089</v>
      </c>
      <c r="N3475" s="195" t="s">
        <v>117</v>
      </c>
      <c r="O3475" s="199"/>
      <c r="P3475" s="189" t="s">
        <v>1148</v>
      </c>
      <c r="Q3475" s="174">
        <f>IF(ISNUMBER(VLOOKUP(A3475,NotghiID!A:A,1,FALSE)),1,0)</f>
        <v>1</v>
      </c>
    </row>
    <row r="3476" spans="1:17" ht="14.25" hidden="1"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1040</v>
      </c>
      <c r="I3476" s="187">
        <v>7.6589749999999999</v>
      </c>
      <c r="J3476" s="187" t="s">
        <v>1089</v>
      </c>
      <c r="K3476" s="187" t="s">
        <v>389</v>
      </c>
      <c r="L3476" s="195">
        <v>1.544025</v>
      </c>
      <c r="M3476" s="195" t="s">
        <v>1089</v>
      </c>
      <c r="N3476" s="195" t="s">
        <v>117</v>
      </c>
      <c r="O3476" s="199"/>
      <c r="P3476" s="188"/>
      <c r="Q3476" s="174">
        <f>IF(ISNUMBER(VLOOKUP(A3476,NotghiID!A:A,1,FALSE)),1,0)</f>
        <v>1</v>
      </c>
    </row>
    <row r="3477" spans="1:17" ht="14.25" hidden="1"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1040</v>
      </c>
      <c r="I3477" s="187">
        <v>4.7799690000000004</v>
      </c>
      <c r="J3477" s="187" t="s">
        <v>1089</v>
      </c>
      <c r="K3477" s="187" t="s">
        <v>389</v>
      </c>
      <c r="L3477" s="195">
        <v>1.3348610000000001</v>
      </c>
      <c r="M3477" s="195" t="s">
        <v>1089</v>
      </c>
      <c r="N3477" s="195" t="s">
        <v>117</v>
      </c>
      <c r="O3477" s="199"/>
      <c r="P3477" s="188"/>
      <c r="Q3477" s="174">
        <f>IF(ISNUMBER(VLOOKUP(A3477,NotghiID!A:A,1,FALSE)),1,0)</f>
        <v>1</v>
      </c>
    </row>
    <row r="3478" spans="1:17" ht="14.25" hidden="1"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1040</v>
      </c>
      <c r="I3478" s="187">
        <v>4.6828339999999997</v>
      </c>
      <c r="J3478" s="187" t="s">
        <v>1089</v>
      </c>
      <c r="K3478" s="187" t="s">
        <v>389</v>
      </c>
      <c r="L3478" s="195">
        <v>1.376112</v>
      </c>
      <c r="M3478" s="195" t="s">
        <v>1089</v>
      </c>
      <c r="N3478" s="195" t="s">
        <v>117</v>
      </c>
      <c r="O3478" s="199"/>
      <c r="P3478" s="189" t="s">
        <v>1149</v>
      </c>
      <c r="Q3478" s="174">
        <f>IF(ISNUMBER(VLOOKUP(A3478,NotghiID!A:A,1,FALSE)),1,0)</f>
        <v>1</v>
      </c>
    </row>
    <row r="3479" spans="1:17" ht="14.25" hidden="1"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1040</v>
      </c>
      <c r="I3479" s="187">
        <v>4.448874</v>
      </c>
      <c r="J3479" s="187" t="s">
        <v>1089</v>
      </c>
      <c r="K3479" s="187" t="s">
        <v>389</v>
      </c>
      <c r="L3479" s="195">
        <v>1.004345</v>
      </c>
      <c r="M3479" s="195" t="s">
        <v>1089</v>
      </c>
      <c r="N3479" s="195" t="s">
        <v>117</v>
      </c>
      <c r="O3479" s="199"/>
      <c r="P3479" s="189" t="s">
        <v>1149</v>
      </c>
      <c r="Q3479" s="174">
        <f>IF(ISNUMBER(VLOOKUP(A3479,NotghiID!A:A,1,FALSE)),1,0)</f>
        <v>1</v>
      </c>
    </row>
    <row r="3480" spans="1:17" ht="14.25" hidden="1"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1040</v>
      </c>
      <c r="I3480" s="187">
        <v>3.8545449999999999</v>
      </c>
      <c r="J3480" s="187" t="s">
        <v>1089</v>
      </c>
      <c r="K3480" s="187" t="s">
        <v>389</v>
      </c>
      <c r="L3480" s="195">
        <v>1.2685329999999999</v>
      </c>
      <c r="M3480" s="195" t="s">
        <v>1089</v>
      </c>
      <c r="N3480" s="195" t="s">
        <v>117</v>
      </c>
      <c r="O3480" s="199"/>
      <c r="P3480" s="189" t="s">
        <v>1149</v>
      </c>
      <c r="Q3480" s="174">
        <f>IF(ISNUMBER(VLOOKUP(A3480,NotghiID!A:A,1,FALSE)),1,0)</f>
        <v>1</v>
      </c>
    </row>
    <row r="3481" spans="1:17" ht="14.25" hidden="1"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1040</v>
      </c>
      <c r="I3481" s="187">
        <v>3.7376109999999998</v>
      </c>
      <c r="J3481" s="187" t="s">
        <v>1089</v>
      </c>
      <c r="K3481" s="187" t="s">
        <v>389</v>
      </c>
      <c r="L3481" s="195">
        <v>1.0711980000000001</v>
      </c>
      <c r="M3481" s="195" t="s">
        <v>1089</v>
      </c>
      <c r="N3481" s="195" t="s">
        <v>117</v>
      </c>
      <c r="O3481" s="199"/>
      <c r="P3481" s="189" t="s">
        <v>1149</v>
      </c>
      <c r="Q3481" s="174">
        <f>IF(ISNUMBER(VLOOKUP(A3481,NotghiID!A:A,1,FALSE)),1,0)</f>
        <v>1</v>
      </c>
    </row>
    <row r="3482" spans="1:17" ht="14.25" hidden="1"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1040</v>
      </c>
      <c r="I3482" s="187">
        <v>3.443009</v>
      </c>
      <c r="J3482" s="187" t="s">
        <v>1089</v>
      </c>
      <c r="K3482" s="187" t="s">
        <v>389</v>
      </c>
      <c r="L3482" s="195">
        <v>1.2705709999999999</v>
      </c>
      <c r="M3482" s="195" t="s">
        <v>1089</v>
      </c>
      <c r="N3482" s="195" t="s">
        <v>117</v>
      </c>
      <c r="O3482" s="199"/>
      <c r="P3482" s="188"/>
      <c r="Q3482" s="174">
        <f>IF(ISNUMBER(VLOOKUP(A3482,NotghiID!A:A,1,FALSE)),1,0)</f>
        <v>1</v>
      </c>
    </row>
    <row r="3483" spans="1:17" ht="14.25" hidden="1"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1040</v>
      </c>
      <c r="I3483" s="187">
        <v>2.8919510000000002</v>
      </c>
      <c r="J3483" s="187" t="s">
        <v>1089</v>
      </c>
      <c r="K3483" s="187" t="s">
        <v>389</v>
      </c>
      <c r="L3483" s="195">
        <v>0.78612590000000004</v>
      </c>
      <c r="M3483" s="195" t="s">
        <v>1089</v>
      </c>
      <c r="N3483" s="195" t="s">
        <v>117</v>
      </c>
      <c r="O3483" s="199"/>
      <c r="P3483" s="189" t="s">
        <v>1149</v>
      </c>
      <c r="Q3483" s="174">
        <f>IF(ISNUMBER(VLOOKUP(A3483,NotghiID!A:A,1,FALSE)),1,0)</f>
        <v>1</v>
      </c>
    </row>
    <row r="3484" spans="1:17" ht="14.25" hidden="1"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1040</v>
      </c>
      <c r="I3484" s="187">
        <v>2.832767</v>
      </c>
      <c r="J3484" s="187" t="s">
        <v>1089</v>
      </c>
      <c r="K3484" s="187" t="s">
        <v>389</v>
      </c>
      <c r="L3484" s="195">
        <v>0.59410479999999999</v>
      </c>
      <c r="M3484" s="195" t="s">
        <v>1089</v>
      </c>
      <c r="N3484" s="195" t="s">
        <v>117</v>
      </c>
      <c r="O3484" s="199"/>
      <c r="P3484" s="188"/>
      <c r="Q3484" s="174">
        <f>IF(ISNUMBER(VLOOKUP(A3484,NotghiID!A:A,1,FALSE)),1,0)</f>
        <v>1</v>
      </c>
    </row>
    <row r="3485" spans="1:17" ht="14.25" hidden="1"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1040</v>
      </c>
      <c r="I3485" s="187">
        <v>2.5038239999999998</v>
      </c>
      <c r="J3485" s="187" t="s">
        <v>1089</v>
      </c>
      <c r="K3485" s="187" t="s">
        <v>389</v>
      </c>
      <c r="L3485" s="195">
        <v>0.73578189999999999</v>
      </c>
      <c r="M3485" s="195" t="s">
        <v>1089</v>
      </c>
      <c r="N3485" s="195" t="s">
        <v>117</v>
      </c>
      <c r="O3485" s="199"/>
      <c r="P3485" s="189" t="s">
        <v>1149</v>
      </c>
      <c r="Q3485" s="174">
        <f>IF(ISNUMBER(VLOOKUP(A3485,NotghiID!A:A,1,FALSE)),1,0)</f>
        <v>1</v>
      </c>
    </row>
    <row r="3486" spans="1:17" ht="14.25" hidden="1"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1040</v>
      </c>
      <c r="I3486" s="187">
        <v>1.766891</v>
      </c>
      <c r="J3486" s="187" t="s">
        <v>1089</v>
      </c>
      <c r="K3486" s="187" t="s">
        <v>389</v>
      </c>
      <c r="L3486" s="195">
        <v>0.51922440000000003</v>
      </c>
      <c r="M3486" s="195" t="s">
        <v>1089</v>
      </c>
      <c r="N3486" s="195" t="s">
        <v>117</v>
      </c>
      <c r="O3486" s="199"/>
      <c r="P3486" s="188"/>
      <c r="Q3486" s="174">
        <f>IF(ISNUMBER(VLOOKUP(A3486,NotghiID!A:A,1,FALSE)),1,0)</f>
        <v>1</v>
      </c>
    </row>
    <row r="3487" spans="1:17" ht="14.25" hidden="1"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1040</v>
      </c>
      <c r="I3487" s="187">
        <v>1.2084189999999999</v>
      </c>
      <c r="J3487" s="187" t="s">
        <v>1089</v>
      </c>
      <c r="K3487" s="187" t="s">
        <v>389</v>
      </c>
      <c r="L3487" s="195">
        <v>0.74663389999999996</v>
      </c>
      <c r="M3487" s="195" t="s">
        <v>1089</v>
      </c>
      <c r="N3487" s="195" t="s">
        <v>117</v>
      </c>
      <c r="O3487" s="199"/>
      <c r="P3487" s="188"/>
      <c r="Q3487" s="174">
        <f>IF(ISNUMBER(VLOOKUP(A3487,NotghiID!A:A,1,FALSE)),1,0)</f>
        <v>1</v>
      </c>
    </row>
    <row r="3488" spans="1:17" ht="14.25" hidden="1"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1040</v>
      </c>
      <c r="I3488" s="187">
        <v>0.81803539999999997</v>
      </c>
      <c r="J3488" s="187" t="s">
        <v>1089</v>
      </c>
      <c r="K3488" s="187" t="s">
        <v>389</v>
      </c>
      <c r="L3488" s="195">
        <v>0.49896079999999998</v>
      </c>
      <c r="M3488" s="195" t="s">
        <v>1089</v>
      </c>
      <c r="N3488" s="195" t="s">
        <v>117</v>
      </c>
      <c r="O3488" s="199"/>
      <c r="P3488" s="188"/>
      <c r="Q3488" s="174">
        <f>IF(ISNUMBER(VLOOKUP(A3488,NotghiID!A:A,1,FALSE)),1,0)</f>
        <v>1</v>
      </c>
    </row>
    <row r="3489" spans="1:17" ht="14.25" hidden="1"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1040</v>
      </c>
      <c r="I3489" s="187">
        <v>0.77623489999999995</v>
      </c>
      <c r="J3489" s="187" t="s">
        <v>1089</v>
      </c>
      <c r="K3489" s="187" t="s">
        <v>389</v>
      </c>
      <c r="L3489" s="195">
        <v>0.43738900000000003</v>
      </c>
      <c r="M3489" s="195" t="s">
        <v>1089</v>
      </c>
      <c r="N3489" s="195" t="s">
        <v>117</v>
      </c>
      <c r="O3489" s="199"/>
      <c r="P3489" s="188"/>
      <c r="Q3489" s="174">
        <f>IF(ISNUMBER(VLOOKUP(A3489,NotghiID!A:A,1,FALSE)),1,0)</f>
        <v>1</v>
      </c>
    </row>
    <row r="3490" spans="1:17" ht="14.25" hidden="1"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1040</v>
      </c>
      <c r="I3490" s="187">
        <v>147.56870000000001</v>
      </c>
      <c r="J3490" s="187" t="s">
        <v>1089</v>
      </c>
      <c r="K3490" s="187" t="s">
        <v>389</v>
      </c>
      <c r="L3490" s="195">
        <v>1.783752</v>
      </c>
      <c r="M3490" s="195" t="s">
        <v>1089</v>
      </c>
      <c r="N3490" s="195" t="s">
        <v>117</v>
      </c>
      <c r="O3490" s="199"/>
      <c r="P3490" s="188"/>
      <c r="Q3490" s="174">
        <f>IF(ISNUMBER(VLOOKUP(A3490,NotghiID!A:A,1,FALSE)),1,0)</f>
        <v>1</v>
      </c>
    </row>
    <row r="3491" spans="1:17" ht="14.25" hidden="1"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1040</v>
      </c>
      <c r="I3491" s="187">
        <v>102.4498</v>
      </c>
      <c r="J3491" s="187" t="s">
        <v>1089</v>
      </c>
      <c r="K3491" s="187" t="s">
        <v>389</v>
      </c>
      <c r="L3491" s="195">
        <v>1.253601</v>
      </c>
      <c r="M3491" s="195" t="s">
        <v>1089</v>
      </c>
      <c r="N3491" s="195" t="s">
        <v>117</v>
      </c>
      <c r="O3491" s="199"/>
      <c r="P3491" s="188"/>
      <c r="Q3491" s="174">
        <f>IF(ISNUMBER(VLOOKUP(A3491,NotghiID!A:A,1,FALSE)),1,0)</f>
        <v>1</v>
      </c>
    </row>
    <row r="3492" spans="1:17" ht="14.25" hidden="1"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1040</v>
      </c>
      <c r="I3492" s="187">
        <v>71.992789999999999</v>
      </c>
      <c r="J3492" s="187" t="s">
        <v>1089</v>
      </c>
      <c r="K3492" s="187" t="s">
        <v>389</v>
      </c>
      <c r="L3492" s="195">
        <v>20.95223</v>
      </c>
      <c r="M3492" s="195" t="s">
        <v>1089</v>
      </c>
      <c r="N3492" s="195" t="s">
        <v>117</v>
      </c>
      <c r="O3492" s="199"/>
      <c r="P3492" s="188"/>
      <c r="Q3492" s="174">
        <f>IF(ISNUMBER(VLOOKUP(A3492,NotghiID!A:A,1,FALSE)),1,0)</f>
        <v>1</v>
      </c>
    </row>
    <row r="3493" spans="1:17" ht="14.25" hidden="1"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1040</v>
      </c>
      <c r="I3493" s="187">
        <v>57.834449999999997</v>
      </c>
      <c r="J3493" s="187" t="s">
        <v>1089</v>
      </c>
      <c r="K3493" s="187" t="s">
        <v>389</v>
      </c>
      <c r="L3493" s="195" t="s">
        <v>1150</v>
      </c>
      <c r="M3493" s="195" t="s">
        <v>1089</v>
      </c>
      <c r="N3493" s="195" t="s">
        <v>117</v>
      </c>
      <c r="O3493" s="199"/>
      <c r="P3493" s="189" t="s">
        <v>1147</v>
      </c>
      <c r="Q3493" s="174">
        <f>IF(ISNUMBER(VLOOKUP(A3493,NotghiID!A:A,1,FALSE)),1,0)</f>
        <v>1</v>
      </c>
    </row>
    <row r="3494" spans="1:17" ht="14.25" hidden="1"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1040</v>
      </c>
      <c r="I3494" s="187">
        <v>47.599879999999999</v>
      </c>
      <c r="J3494" s="187" t="s">
        <v>1089</v>
      </c>
      <c r="K3494" s="187" t="s">
        <v>389</v>
      </c>
      <c r="L3494" s="195">
        <v>15.363149999999999</v>
      </c>
      <c r="M3494" s="195" t="s">
        <v>1089</v>
      </c>
      <c r="N3494" s="195" t="s">
        <v>117</v>
      </c>
      <c r="O3494" s="199"/>
      <c r="P3494" s="188"/>
      <c r="Q3494" s="174">
        <f>IF(ISNUMBER(VLOOKUP(A3494,NotghiID!A:A,1,FALSE)),1,0)</f>
        <v>1</v>
      </c>
    </row>
    <row r="3495" spans="1:17" ht="14.25" hidden="1"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1040</v>
      </c>
      <c r="I3495" s="187">
        <v>45.883479999999999</v>
      </c>
      <c r="J3495" s="187" t="s">
        <v>1089</v>
      </c>
      <c r="K3495" s="187" t="s">
        <v>389</v>
      </c>
      <c r="L3495" s="195">
        <v>13.35073</v>
      </c>
      <c r="M3495" s="195" t="s">
        <v>1089</v>
      </c>
      <c r="N3495" s="195" t="s">
        <v>117</v>
      </c>
      <c r="O3495" s="199"/>
      <c r="P3495" s="188"/>
      <c r="Q3495" s="174">
        <f>IF(ISNUMBER(VLOOKUP(A3495,NotghiID!A:A,1,FALSE)),1,0)</f>
        <v>1</v>
      </c>
    </row>
    <row r="3496" spans="1:17" ht="14.25" hidden="1"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1040</v>
      </c>
      <c r="I3496" s="187">
        <v>42.644359999999999</v>
      </c>
      <c r="J3496" s="187" t="s">
        <v>1089</v>
      </c>
      <c r="K3496" s="187" t="s">
        <v>389</v>
      </c>
      <c r="L3496" s="195">
        <v>15.15118</v>
      </c>
      <c r="M3496" s="195" t="s">
        <v>1089</v>
      </c>
      <c r="N3496" s="195" t="s">
        <v>117</v>
      </c>
      <c r="O3496" s="199"/>
      <c r="P3496" s="188"/>
      <c r="Q3496" s="174">
        <f>IF(ISNUMBER(VLOOKUP(A3496,NotghiID!A:A,1,FALSE)),1,0)</f>
        <v>1</v>
      </c>
    </row>
    <row r="3497" spans="1:17" ht="14.25" hidden="1"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1040</v>
      </c>
      <c r="I3497" s="187">
        <v>28.19406</v>
      </c>
      <c r="J3497" s="187" t="s">
        <v>1089</v>
      </c>
      <c r="K3497" s="187" t="s">
        <v>389</v>
      </c>
      <c r="L3497" s="195">
        <v>12.414709999999999</v>
      </c>
      <c r="M3497" s="195" t="s">
        <v>1089</v>
      </c>
      <c r="N3497" s="195" t="s">
        <v>117</v>
      </c>
      <c r="O3497" s="199"/>
      <c r="P3497" s="188"/>
      <c r="Q3497" s="174">
        <f>IF(ISNUMBER(VLOOKUP(A3497,NotghiID!A:A,1,FALSE)),1,0)</f>
        <v>1</v>
      </c>
    </row>
    <row r="3498" spans="1:17" ht="14.25" hidden="1"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1040</v>
      </c>
      <c r="I3498" s="187">
        <v>28.18796</v>
      </c>
      <c r="J3498" s="187" t="s">
        <v>1089</v>
      </c>
      <c r="K3498" s="187" t="s">
        <v>389</v>
      </c>
      <c r="L3498" s="195">
        <v>11.91933</v>
      </c>
      <c r="M3498" s="195" t="s">
        <v>1089</v>
      </c>
      <c r="N3498" s="195" t="s">
        <v>117</v>
      </c>
      <c r="O3498" s="199"/>
      <c r="P3498" s="188"/>
      <c r="Q3498" s="174">
        <f>IF(ISNUMBER(VLOOKUP(A3498,NotghiID!A:A,1,FALSE)),1,0)</f>
        <v>1</v>
      </c>
    </row>
    <row r="3499" spans="1:17" ht="14.25" hidden="1"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1040</v>
      </c>
      <c r="I3499" s="187">
        <v>19.085979999999999</v>
      </c>
      <c r="J3499" s="187" t="s">
        <v>1089</v>
      </c>
      <c r="K3499" s="187" t="s">
        <v>389</v>
      </c>
      <c r="L3499" s="195">
        <v>9.7738060000000004</v>
      </c>
      <c r="M3499" s="195" t="s">
        <v>1089</v>
      </c>
      <c r="N3499" s="195" t="s">
        <v>117</v>
      </c>
      <c r="O3499" s="199"/>
      <c r="P3499" s="188"/>
      <c r="Q3499" s="174">
        <f>IF(ISNUMBER(VLOOKUP(A3499,NotghiID!A:A,1,FALSE)),1,0)</f>
        <v>1</v>
      </c>
    </row>
    <row r="3500" spans="1:17" ht="14.25" hidden="1"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1040</v>
      </c>
      <c r="I3500" s="187">
        <v>15.891120000000001</v>
      </c>
      <c r="J3500" s="187" t="s">
        <v>1089</v>
      </c>
      <c r="K3500" s="187" t="s">
        <v>389</v>
      </c>
      <c r="L3500" s="195">
        <v>10.59309</v>
      </c>
      <c r="M3500" s="195" t="s">
        <v>1089</v>
      </c>
      <c r="N3500" s="195" t="s">
        <v>117</v>
      </c>
      <c r="O3500" s="199"/>
      <c r="P3500" s="188"/>
      <c r="Q3500" s="174">
        <f>IF(ISNUMBER(VLOOKUP(A3500,NotghiID!A:A,1,FALSE)),1,0)</f>
        <v>1</v>
      </c>
    </row>
    <row r="3501" spans="1:17" ht="14.25" hidden="1"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1040</v>
      </c>
      <c r="I3501" s="187">
        <v>8.6379470000000005</v>
      </c>
      <c r="J3501" s="187" t="s">
        <v>1089</v>
      </c>
      <c r="K3501" s="187" t="s">
        <v>389</v>
      </c>
      <c r="L3501" s="195">
        <v>7.4232750000000003</v>
      </c>
      <c r="M3501" s="195" t="s">
        <v>1089</v>
      </c>
      <c r="N3501" s="195" t="s">
        <v>117</v>
      </c>
      <c r="O3501" s="199"/>
      <c r="P3501" s="188"/>
      <c r="Q3501" s="174">
        <f>IF(ISNUMBER(VLOOKUP(A3501,NotghiID!A:A,1,FALSE)),1,0)</f>
        <v>1</v>
      </c>
    </row>
    <row r="3502" spans="1:17" ht="14.25" hidden="1"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1040</v>
      </c>
      <c r="I3502" s="187">
        <v>5.4330949999999998</v>
      </c>
      <c r="J3502" s="187" t="s">
        <v>1089</v>
      </c>
      <c r="K3502" s="187" t="s">
        <v>389</v>
      </c>
      <c r="L3502" s="195">
        <v>6.2564089999999997</v>
      </c>
      <c r="M3502" s="195" t="s">
        <v>1089</v>
      </c>
      <c r="N3502" s="195" t="s">
        <v>117</v>
      </c>
      <c r="O3502" s="199"/>
      <c r="P3502" s="188"/>
      <c r="Q3502" s="174">
        <f>IF(ISNUMBER(VLOOKUP(A3502,NotghiID!A:A,1,FALSE)),1,0)</f>
        <v>1</v>
      </c>
    </row>
    <row r="3503" spans="1:17" ht="14.25" hidden="1"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1040</v>
      </c>
      <c r="I3503" s="187">
        <v>3.6314679999999999</v>
      </c>
      <c r="J3503" s="187" t="s">
        <v>1089</v>
      </c>
      <c r="K3503" s="187" t="s">
        <v>389</v>
      </c>
      <c r="L3503" s="195">
        <v>4.4722939999999998</v>
      </c>
      <c r="M3503" s="195" t="s">
        <v>1089</v>
      </c>
      <c r="N3503" s="195" t="s">
        <v>117</v>
      </c>
      <c r="O3503" s="199"/>
      <c r="P3503" s="188"/>
      <c r="Q3503" s="174">
        <f>IF(ISNUMBER(VLOOKUP(A3503,NotghiID!A:A,1,FALSE)),1,0)</f>
        <v>1</v>
      </c>
    </row>
    <row r="3504" spans="1:17" ht="14.25" hidden="1"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1040</v>
      </c>
      <c r="I3504" s="187">
        <v>2.368938</v>
      </c>
      <c r="J3504" s="187" t="s">
        <v>1089</v>
      </c>
      <c r="K3504" s="187" t="s">
        <v>389</v>
      </c>
      <c r="L3504" s="195">
        <v>3.528912</v>
      </c>
      <c r="M3504" s="195" t="s">
        <v>1089</v>
      </c>
      <c r="N3504" s="195" t="s">
        <v>117</v>
      </c>
      <c r="O3504" s="199"/>
      <c r="P3504" s="188"/>
      <c r="Q3504" s="174">
        <f>IF(ISNUMBER(VLOOKUP(A3504,NotghiID!A:A,1,FALSE)),1,0)</f>
        <v>1</v>
      </c>
    </row>
    <row r="3505" spans="1:17" ht="14.25" hidden="1"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1040</v>
      </c>
      <c r="I3505" s="187">
        <v>1.5642910000000001</v>
      </c>
      <c r="J3505" s="187" t="s">
        <v>1089</v>
      </c>
      <c r="K3505" s="187" t="s">
        <v>389</v>
      </c>
      <c r="L3505" s="195">
        <v>2.8338000000000001</v>
      </c>
      <c r="M3505" s="195" t="s">
        <v>1089</v>
      </c>
      <c r="N3505" s="195" t="s">
        <v>117</v>
      </c>
      <c r="O3505" s="199"/>
      <c r="P3505" s="189" t="s">
        <v>1149</v>
      </c>
      <c r="Q3505" s="174">
        <f>IF(ISNUMBER(VLOOKUP(A3505,NotghiID!A:A,1,FALSE)),1,0)</f>
        <v>1</v>
      </c>
    </row>
    <row r="3506" spans="1:17" ht="14.25" hidden="1"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1040</v>
      </c>
      <c r="I3506" s="187">
        <v>160.67789999999999</v>
      </c>
      <c r="J3506" s="187" t="s">
        <v>1089</v>
      </c>
      <c r="K3506" s="187" t="s">
        <v>389</v>
      </c>
      <c r="L3506" s="195">
        <v>50.46752</v>
      </c>
      <c r="M3506" s="195" t="s">
        <v>1089</v>
      </c>
      <c r="N3506" s="195" t="s">
        <v>117</v>
      </c>
      <c r="O3506" s="199"/>
      <c r="P3506" s="188"/>
      <c r="Q3506" s="174">
        <f>IF(ISNUMBER(VLOOKUP(A3506,NotghiID!A:A,1,FALSE)),1,0)</f>
        <v>1</v>
      </c>
    </row>
    <row r="3507" spans="1:17" ht="14.25" hidden="1"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1040</v>
      </c>
      <c r="I3507" s="187">
        <v>78.399500000000003</v>
      </c>
      <c r="J3507" s="187" t="s">
        <v>1089</v>
      </c>
      <c r="K3507" s="187" t="s">
        <v>389</v>
      </c>
      <c r="L3507" s="195">
        <v>16.927299999999999</v>
      </c>
      <c r="M3507" s="195" t="s">
        <v>1089</v>
      </c>
      <c r="N3507" s="195" t="s">
        <v>117</v>
      </c>
      <c r="O3507" s="199"/>
      <c r="P3507" s="188"/>
      <c r="Q3507" s="174">
        <f>IF(ISNUMBER(VLOOKUP(A3507,NotghiID!A:A,1,FALSE)),1,0)</f>
        <v>1</v>
      </c>
    </row>
    <row r="3508" spans="1:17" ht="14.25" hidden="1"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1040</v>
      </c>
      <c r="I3508" s="187">
        <v>52.476410000000001</v>
      </c>
      <c r="J3508" s="187" t="s">
        <v>1089</v>
      </c>
      <c r="K3508" s="187" t="s">
        <v>389</v>
      </c>
      <c r="L3508" s="195">
        <v>11.8276</v>
      </c>
      <c r="M3508" s="195" t="s">
        <v>1089</v>
      </c>
      <c r="N3508" s="195" t="s">
        <v>117</v>
      </c>
      <c r="O3508" s="199"/>
      <c r="P3508" s="188"/>
      <c r="Q3508" s="174">
        <f>IF(ISNUMBER(VLOOKUP(A3508,NotghiID!A:A,1,FALSE)),1,0)</f>
        <v>1</v>
      </c>
    </row>
    <row r="3509" spans="1:17" ht="14.25" hidden="1"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1040</v>
      </c>
      <c r="I3509" s="187">
        <v>38.246090000000002</v>
      </c>
      <c r="J3509" s="187" t="s">
        <v>1089</v>
      </c>
      <c r="K3509" s="187" t="s">
        <v>389</v>
      </c>
      <c r="L3509" s="195">
        <v>10.026949999999999</v>
      </c>
      <c r="M3509" s="195" t="s">
        <v>1089</v>
      </c>
      <c r="N3509" s="195" t="s">
        <v>117</v>
      </c>
      <c r="O3509" s="199"/>
      <c r="P3509" s="188"/>
      <c r="Q3509" s="174">
        <f>IF(ISNUMBER(VLOOKUP(A3509,NotghiID!A:A,1,FALSE)),1,0)</f>
        <v>1</v>
      </c>
    </row>
    <row r="3510" spans="1:17" ht="14.25" hidden="1"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1040</v>
      </c>
      <c r="I3510" s="187">
        <v>31.47945</v>
      </c>
      <c r="J3510" s="187" t="s">
        <v>1089</v>
      </c>
      <c r="K3510" s="187" t="s">
        <v>389</v>
      </c>
      <c r="L3510" s="195">
        <v>7.3898720000000004</v>
      </c>
      <c r="M3510" s="195" t="s">
        <v>1089</v>
      </c>
      <c r="N3510" s="195" t="s">
        <v>117</v>
      </c>
      <c r="O3510" s="199"/>
      <c r="P3510" s="188"/>
      <c r="Q3510" s="174">
        <f>IF(ISNUMBER(VLOOKUP(A3510,NotghiID!A:A,1,FALSE)),1,0)</f>
        <v>1</v>
      </c>
    </row>
    <row r="3511" spans="1:17" ht="14.25" hidden="1"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1040</v>
      </c>
      <c r="I3511" s="187">
        <v>24.377890000000001</v>
      </c>
      <c r="J3511" s="187" t="s">
        <v>1089</v>
      </c>
      <c r="K3511" s="187" t="s">
        <v>389</v>
      </c>
      <c r="L3511" s="195">
        <v>6.3906970000000003</v>
      </c>
      <c r="M3511" s="195" t="s">
        <v>1089</v>
      </c>
      <c r="N3511" s="195" t="s">
        <v>117</v>
      </c>
      <c r="O3511" s="199"/>
      <c r="P3511" s="188"/>
      <c r="Q3511" s="174">
        <f>IF(ISNUMBER(VLOOKUP(A3511,NotghiID!A:A,1,FALSE)),1,0)</f>
        <v>1</v>
      </c>
    </row>
    <row r="3512" spans="1:17" ht="14.25" hidden="1"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1040</v>
      </c>
      <c r="I3512" s="187">
        <v>16.716989999999999</v>
      </c>
      <c r="J3512" s="187" t="s">
        <v>1089</v>
      </c>
      <c r="K3512" s="187" t="s">
        <v>389</v>
      </c>
      <c r="L3512" s="195">
        <v>3.7678199999999999</v>
      </c>
      <c r="M3512" s="195" t="s">
        <v>1089</v>
      </c>
      <c r="N3512" s="195" t="s">
        <v>117</v>
      </c>
      <c r="O3512" s="199"/>
      <c r="P3512" s="188"/>
      <c r="Q3512" s="174">
        <f>IF(ISNUMBER(VLOOKUP(A3512,NotghiID!A:A,1,FALSE)),1,0)</f>
        <v>1</v>
      </c>
    </row>
    <row r="3513" spans="1:17" ht="14.25" hidden="1"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1040</v>
      </c>
      <c r="I3513" s="187">
        <v>13.59141</v>
      </c>
      <c r="J3513" s="187" t="s">
        <v>1089</v>
      </c>
      <c r="K3513" s="187" t="s">
        <v>389</v>
      </c>
      <c r="L3513" s="195">
        <v>2.9345340000000002</v>
      </c>
      <c r="M3513" s="195" t="s">
        <v>1089</v>
      </c>
      <c r="N3513" s="195" t="s">
        <v>117</v>
      </c>
      <c r="O3513" s="199"/>
      <c r="P3513" s="188"/>
      <c r="Q3513" s="174">
        <f>IF(ISNUMBER(VLOOKUP(A3513,NotghiID!A:A,1,FALSE)),1,0)</f>
        <v>1</v>
      </c>
    </row>
    <row r="3514" spans="1:17" ht="14.25" hidden="1"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1040</v>
      </c>
      <c r="I3514" s="187">
        <v>10.272349999999999</v>
      </c>
      <c r="J3514" s="187" t="s">
        <v>1089</v>
      </c>
      <c r="K3514" s="187" t="s">
        <v>389</v>
      </c>
      <c r="L3514" s="195">
        <v>2.6003530000000001</v>
      </c>
      <c r="M3514" s="195" t="s">
        <v>1089</v>
      </c>
      <c r="N3514" s="195" t="s">
        <v>117</v>
      </c>
      <c r="O3514" s="199"/>
      <c r="P3514" s="188"/>
      <c r="Q3514" s="174">
        <f>IF(ISNUMBER(VLOOKUP(A3514,NotghiID!A:A,1,FALSE)),1,0)</f>
        <v>1</v>
      </c>
    </row>
    <row r="3515" spans="1:17" ht="14.25" hidden="1"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1040</v>
      </c>
      <c r="I3515" s="187">
        <v>7.3916209999999998</v>
      </c>
      <c r="J3515" s="187" t="s">
        <v>1089</v>
      </c>
      <c r="K3515" s="187" t="s">
        <v>389</v>
      </c>
      <c r="L3515" s="195">
        <v>2.0690360000000001</v>
      </c>
      <c r="M3515" s="195" t="s">
        <v>1089</v>
      </c>
      <c r="N3515" s="195" t="s">
        <v>117</v>
      </c>
      <c r="O3515" s="199"/>
      <c r="P3515" s="188"/>
      <c r="Q3515" s="174">
        <f>IF(ISNUMBER(VLOOKUP(A3515,NotghiID!A:A,1,FALSE)),1,0)</f>
        <v>1</v>
      </c>
    </row>
    <row r="3516" spans="1:17" ht="14.25" hidden="1"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1040</v>
      </c>
      <c r="I3516" s="187">
        <v>3.9722599999999999</v>
      </c>
      <c r="J3516" s="187" t="s">
        <v>1089</v>
      </c>
      <c r="K3516" s="187" t="s">
        <v>389</v>
      </c>
      <c r="L3516" s="195">
        <v>1.674153</v>
      </c>
      <c r="M3516" s="195" t="s">
        <v>1089</v>
      </c>
      <c r="N3516" s="195" t="s">
        <v>117</v>
      </c>
      <c r="O3516" s="199"/>
      <c r="P3516" s="188"/>
      <c r="Q3516" s="174">
        <f>IF(ISNUMBER(VLOOKUP(A3516,NotghiID!A:A,1,FALSE)),1,0)</f>
        <v>1</v>
      </c>
    </row>
    <row r="3517" spans="1:17" ht="14.25" hidden="1"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1040</v>
      </c>
      <c r="I3517" s="187">
        <v>1.6930080000000001</v>
      </c>
      <c r="J3517" s="187" t="s">
        <v>1089</v>
      </c>
      <c r="K3517" s="187" t="s">
        <v>389</v>
      </c>
      <c r="L3517" s="195">
        <v>0.48860789999999998</v>
      </c>
      <c r="M3517" s="195" t="s">
        <v>1089</v>
      </c>
      <c r="N3517" s="195" t="s">
        <v>117</v>
      </c>
      <c r="O3517" s="199"/>
      <c r="P3517" s="188"/>
      <c r="Q3517" s="174">
        <f>IF(ISNUMBER(VLOOKUP(A3517,NotghiID!A:A,1,FALSE)),1,0)</f>
        <v>1</v>
      </c>
    </row>
    <row r="3518" spans="1:17" ht="14.25" hidden="1"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1040</v>
      </c>
      <c r="I3518" s="187">
        <v>0.80503760000000002</v>
      </c>
      <c r="J3518" s="187" t="s">
        <v>1089</v>
      </c>
      <c r="K3518" s="187" t="s">
        <v>389</v>
      </c>
      <c r="L3518" s="195">
        <v>0.23233680000000001</v>
      </c>
      <c r="M3518" s="195" t="s">
        <v>1089</v>
      </c>
      <c r="N3518" s="195" t="s">
        <v>117</v>
      </c>
      <c r="O3518" s="199"/>
      <c r="P3518" s="188"/>
      <c r="Q3518" s="174">
        <f>IF(ISNUMBER(VLOOKUP(A3518,NotghiID!A:A,1,FALSE)),1,0)</f>
        <v>1</v>
      </c>
    </row>
    <row r="3519" spans="1:17" ht="14.25" hidden="1"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1040</v>
      </c>
      <c r="I3519" s="187">
        <v>0.41177839999999999</v>
      </c>
      <c r="J3519" s="187" t="s">
        <v>1089</v>
      </c>
      <c r="K3519" s="187" t="s">
        <v>389</v>
      </c>
      <c r="L3519" s="195">
        <v>0.22039030000000001</v>
      </c>
      <c r="M3519" s="195" t="s">
        <v>1089</v>
      </c>
      <c r="N3519" s="195" t="s">
        <v>117</v>
      </c>
      <c r="O3519" s="199"/>
      <c r="P3519" s="188"/>
      <c r="Q3519" s="174">
        <f>IF(ISNUMBER(VLOOKUP(A3519,NotghiID!A:A,1,FALSE)),1,0)</f>
        <v>1</v>
      </c>
    </row>
    <row r="3520" spans="1:17" ht="14.25" hidden="1"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1040</v>
      </c>
      <c r="I3520" s="187">
        <v>116.8272</v>
      </c>
      <c r="J3520" s="187" t="s">
        <v>1025</v>
      </c>
      <c r="K3520" s="187" t="s">
        <v>389</v>
      </c>
      <c r="L3520" s="195">
        <v>27.169360000000001</v>
      </c>
      <c r="M3520" s="195" t="s">
        <v>1025</v>
      </c>
      <c r="N3520" s="195" t="s">
        <v>117</v>
      </c>
      <c r="O3520" s="199"/>
      <c r="P3520" s="188"/>
      <c r="Q3520" s="174">
        <f>IF(ISNUMBER(VLOOKUP(A3520,NotghiID!A:A,1,FALSE)),1,0)</f>
        <v>1</v>
      </c>
    </row>
    <row r="3521" spans="1:17" ht="14.25" hidden="1"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1040</v>
      </c>
      <c r="I3521" s="187">
        <v>104.1465</v>
      </c>
      <c r="J3521" s="187" t="s">
        <v>1025</v>
      </c>
      <c r="K3521" s="187" t="s">
        <v>389</v>
      </c>
      <c r="L3521" s="195">
        <v>27.471689999999999</v>
      </c>
      <c r="M3521" s="195" t="s">
        <v>1025</v>
      </c>
      <c r="N3521" s="195" t="s">
        <v>117</v>
      </c>
      <c r="O3521" s="199"/>
      <c r="P3521" s="188"/>
      <c r="Q3521" s="174">
        <f>IF(ISNUMBER(VLOOKUP(A3521,NotghiID!A:A,1,FALSE)),1,0)</f>
        <v>1</v>
      </c>
    </row>
    <row r="3522" spans="1:17" ht="14.25" hidden="1"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1040</v>
      </c>
      <c r="I3522" s="187">
        <v>102.0316</v>
      </c>
      <c r="J3522" s="187" t="s">
        <v>1025</v>
      </c>
      <c r="K3522" s="187" t="s">
        <v>389</v>
      </c>
      <c r="L3522" s="195">
        <v>22.339230000000001</v>
      </c>
      <c r="M3522" s="195" t="s">
        <v>1025</v>
      </c>
      <c r="N3522" s="195" t="s">
        <v>117</v>
      </c>
      <c r="O3522" s="199"/>
      <c r="P3522" s="188"/>
      <c r="Q3522" s="174">
        <f>IF(ISNUMBER(VLOOKUP(A3522,NotghiID!A:A,1,FALSE)),1,0)</f>
        <v>1</v>
      </c>
    </row>
    <row r="3523" spans="1:17" ht="14.25" hidden="1"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1040</v>
      </c>
      <c r="I3523" s="187">
        <v>89.651499999999999</v>
      </c>
      <c r="J3523" s="187" t="s">
        <v>1025</v>
      </c>
      <c r="K3523" s="187" t="s">
        <v>389</v>
      </c>
      <c r="L3523" s="195">
        <v>17.509049999999998</v>
      </c>
      <c r="M3523" s="195" t="s">
        <v>1025</v>
      </c>
      <c r="N3523" s="195" t="s">
        <v>117</v>
      </c>
      <c r="O3523" s="199"/>
      <c r="P3523" s="188"/>
      <c r="Q3523" s="174">
        <f>IF(ISNUMBER(VLOOKUP(A3523,NotghiID!A:A,1,FALSE)),1,0)</f>
        <v>1</v>
      </c>
    </row>
    <row r="3524" spans="1:17" ht="14.25" hidden="1"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1040</v>
      </c>
      <c r="I3524" s="187">
        <v>86.932789999999997</v>
      </c>
      <c r="J3524" s="187" t="s">
        <v>1025</v>
      </c>
      <c r="K3524" s="187" t="s">
        <v>389</v>
      </c>
      <c r="L3524" s="195">
        <v>17.811620000000001</v>
      </c>
      <c r="M3524" s="195" t="s">
        <v>1025</v>
      </c>
      <c r="N3524" s="195" t="s">
        <v>117</v>
      </c>
      <c r="O3524" s="199"/>
      <c r="P3524" s="188"/>
      <c r="Q3524" s="174">
        <f>IF(ISNUMBER(VLOOKUP(A3524,NotghiID!A:A,1,FALSE)),1,0)</f>
        <v>1</v>
      </c>
    </row>
    <row r="3525" spans="1:17" ht="14.25" hidden="1"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1040</v>
      </c>
      <c r="I3525" s="187">
        <v>79.985929999999996</v>
      </c>
      <c r="J3525" s="187" t="s">
        <v>1025</v>
      </c>
      <c r="K3525" s="187" t="s">
        <v>389</v>
      </c>
      <c r="L3525" s="195">
        <v>18.112819999999999</v>
      </c>
      <c r="M3525" s="195" t="s">
        <v>1025</v>
      </c>
      <c r="N3525" s="195" t="s">
        <v>117</v>
      </c>
      <c r="O3525" s="199"/>
      <c r="P3525" s="188"/>
      <c r="Q3525" s="174">
        <f>IF(ISNUMBER(VLOOKUP(A3525,NotghiID!A:A,1,FALSE)),1,0)</f>
        <v>1</v>
      </c>
    </row>
    <row r="3526" spans="1:17" ht="14.25" hidden="1"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1040</v>
      </c>
      <c r="I3526" s="187">
        <v>75.149150000000006</v>
      </c>
      <c r="J3526" s="187" t="s">
        <v>1025</v>
      </c>
      <c r="K3526" s="187" t="s">
        <v>389</v>
      </c>
      <c r="L3526" s="195">
        <v>15.09431</v>
      </c>
      <c r="M3526" s="195" t="s">
        <v>1025</v>
      </c>
      <c r="N3526" s="195" t="s">
        <v>117</v>
      </c>
      <c r="O3526" s="199"/>
      <c r="P3526" s="188"/>
      <c r="Q3526" s="174">
        <f>IF(ISNUMBER(VLOOKUP(A3526,NotghiID!A:A,1,FALSE)),1,0)</f>
        <v>1</v>
      </c>
    </row>
    <row r="3527" spans="1:17" ht="14.25" hidden="1"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1040</v>
      </c>
      <c r="I3527" s="187">
        <v>61.857129999999998</v>
      </c>
      <c r="J3527" s="187" t="s">
        <v>1025</v>
      </c>
      <c r="K3527" s="187" t="s">
        <v>389</v>
      </c>
      <c r="L3527" s="195">
        <v>12.67991</v>
      </c>
      <c r="M3527" s="195" t="s">
        <v>1025</v>
      </c>
      <c r="N3527" s="195" t="s">
        <v>117</v>
      </c>
      <c r="O3527" s="199"/>
      <c r="P3527" s="188"/>
      <c r="Q3527" s="174">
        <f>IF(ISNUMBER(VLOOKUP(A3527,NotghiID!A:A,1,FALSE)),1,0)</f>
        <v>1</v>
      </c>
    </row>
    <row r="3528" spans="1:17" ht="14.25" hidden="1"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1040</v>
      </c>
      <c r="I3528" s="187">
        <v>53.998710000000003</v>
      </c>
      <c r="J3528" s="187" t="s">
        <v>1025</v>
      </c>
      <c r="K3528" s="187" t="s">
        <v>389</v>
      </c>
      <c r="L3528" s="195">
        <v>16.905270000000002</v>
      </c>
      <c r="M3528" s="195" t="s">
        <v>1025</v>
      </c>
      <c r="N3528" s="195" t="s">
        <v>117</v>
      </c>
      <c r="O3528" s="199"/>
      <c r="P3528" s="188"/>
      <c r="Q3528" s="174">
        <f>IF(ISNUMBER(VLOOKUP(A3528,NotghiID!A:A,1,FALSE)),1,0)</f>
        <v>1</v>
      </c>
    </row>
    <row r="3529" spans="1:17" ht="14.25" hidden="1"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1040</v>
      </c>
      <c r="I3529" s="187">
        <v>41.602969999999999</v>
      </c>
      <c r="J3529" s="187" t="s">
        <v>1025</v>
      </c>
      <c r="K3529" s="187" t="s">
        <v>389</v>
      </c>
      <c r="L3529" s="195">
        <v>6.0373729999999997</v>
      </c>
      <c r="M3529" s="195" t="s">
        <v>1025</v>
      </c>
      <c r="N3529" s="195" t="s">
        <v>117</v>
      </c>
      <c r="O3529" s="199"/>
      <c r="P3529" s="188"/>
      <c r="Q3529" s="174">
        <f>IF(ISNUMBER(VLOOKUP(A3529,NotghiID!A:A,1,FALSE)),1,0)</f>
        <v>1</v>
      </c>
    </row>
    <row r="3530" spans="1:17" ht="14.25" hidden="1"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1040</v>
      </c>
      <c r="I3530" s="187">
        <v>33.130699999999997</v>
      </c>
      <c r="J3530" s="187" t="s">
        <v>1025</v>
      </c>
      <c r="K3530" s="187" t="s">
        <v>389</v>
      </c>
      <c r="L3530" s="195">
        <v>7.2452699999999997</v>
      </c>
      <c r="M3530" s="195" t="s">
        <v>1025</v>
      </c>
      <c r="N3530" s="195" t="s">
        <v>117</v>
      </c>
      <c r="O3530" s="199"/>
      <c r="P3530" s="188"/>
      <c r="Q3530" s="174">
        <f>IF(ISNUMBER(VLOOKUP(A3530,NotghiID!A:A,1,FALSE)),1,0)</f>
        <v>1</v>
      </c>
    </row>
    <row r="3531" spans="1:17" ht="14.25" hidden="1"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1040</v>
      </c>
      <c r="I3531" s="187">
        <v>24.942599999999999</v>
      </c>
      <c r="J3531" s="187" t="s">
        <v>1025</v>
      </c>
      <c r="K3531" s="187" t="s">
        <v>389</v>
      </c>
      <c r="L3531" s="195">
        <v>6.943384</v>
      </c>
      <c r="M3531" s="195" t="s">
        <v>1025</v>
      </c>
      <c r="N3531" s="195" t="s">
        <v>117</v>
      </c>
      <c r="O3531" s="199"/>
      <c r="P3531" s="188"/>
      <c r="Q3531" s="174">
        <f>IF(ISNUMBER(VLOOKUP(A3531,NotghiID!A:A,1,FALSE)),1,0)</f>
        <v>1</v>
      </c>
    </row>
    <row r="3532" spans="1:17" ht="14.25" hidden="1"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1040</v>
      </c>
      <c r="I3532" s="187">
        <v>13.43272</v>
      </c>
      <c r="J3532" s="187" t="s">
        <v>1025</v>
      </c>
      <c r="K3532" s="187" t="s">
        <v>389</v>
      </c>
      <c r="L3532" s="195">
        <v>4.5286369999999998</v>
      </c>
      <c r="M3532" s="195" t="s">
        <v>1025</v>
      </c>
      <c r="N3532" s="195" t="s">
        <v>117</v>
      </c>
      <c r="O3532" s="199"/>
      <c r="P3532" s="188"/>
      <c r="Q3532" s="174">
        <f>IF(ISNUMBER(VLOOKUP(A3532,NotghiID!A:A,1,FALSE)),1,0)</f>
        <v>1</v>
      </c>
    </row>
    <row r="3533" spans="1:17" ht="14.25" hidden="1"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1040</v>
      </c>
      <c r="I3533" s="187">
        <v>4.2260580000000001</v>
      </c>
      <c r="J3533" s="187" t="s">
        <v>1025</v>
      </c>
      <c r="K3533" s="187" t="s">
        <v>389</v>
      </c>
      <c r="L3533" s="195"/>
      <c r="M3533" s="195"/>
      <c r="N3533" s="195"/>
      <c r="O3533" s="199"/>
      <c r="P3533" s="188"/>
      <c r="Q3533" s="174">
        <f>IF(ISNUMBER(VLOOKUP(A3533,NotghiID!A:A,1,FALSE)),1,0)</f>
        <v>1</v>
      </c>
    </row>
    <row r="3534" spans="1:17" ht="14.25" hidden="1"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1151</v>
      </c>
      <c r="J3534" s="187" t="s">
        <v>1025</v>
      </c>
      <c r="K3534" s="187" t="s">
        <v>389</v>
      </c>
      <c r="L3534" s="195"/>
      <c r="M3534" s="195"/>
      <c r="N3534" s="195"/>
      <c r="O3534" s="199">
        <v>2</v>
      </c>
      <c r="P3534" s="188"/>
      <c r="Q3534" s="174">
        <f>IF(ISNUMBER(VLOOKUP(A3534,NotghiID!A:A,1,FALSE)),1,0)</f>
        <v>1</v>
      </c>
    </row>
    <row r="3535" spans="1:17" ht="14.25" hidden="1"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1025</v>
      </c>
      <c r="K3535" s="187" t="s">
        <v>389</v>
      </c>
      <c r="L3535" s="195">
        <v>12.857139999999999</v>
      </c>
      <c r="M3535" s="195" t="s">
        <v>1025</v>
      </c>
      <c r="N3535" s="195" t="s">
        <v>117</v>
      </c>
      <c r="O3535" s="199">
        <v>2</v>
      </c>
      <c r="P3535" s="188"/>
      <c r="Q3535" s="174">
        <f>IF(ISNUMBER(VLOOKUP(A3535,NotghiID!A:A,1,FALSE)),1,0)</f>
        <v>1</v>
      </c>
    </row>
    <row r="3536" spans="1:17" ht="14.25" hidden="1"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1025</v>
      </c>
      <c r="K3536" s="187" t="s">
        <v>389</v>
      </c>
      <c r="L3536" s="195">
        <v>8.3035739999999993</v>
      </c>
      <c r="M3536" s="195" t="s">
        <v>1025</v>
      </c>
      <c r="N3536" s="195" t="s">
        <v>117</v>
      </c>
      <c r="O3536" s="199">
        <v>2</v>
      </c>
      <c r="P3536" s="188"/>
      <c r="Q3536" s="174">
        <f>IF(ISNUMBER(VLOOKUP(A3536,NotghiID!A:A,1,FALSE)),1,0)</f>
        <v>1</v>
      </c>
    </row>
    <row r="3537" spans="1:17" ht="14.25" hidden="1"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1025</v>
      </c>
      <c r="K3537" s="187" t="s">
        <v>389</v>
      </c>
      <c r="L3537" s="195">
        <v>5.892855</v>
      </c>
      <c r="M3537" s="195" t="s">
        <v>1025</v>
      </c>
      <c r="N3537" s="195" t="s">
        <v>117</v>
      </c>
      <c r="O3537" s="199">
        <v>2</v>
      </c>
      <c r="P3537" s="188"/>
      <c r="Q3537" s="174">
        <f>IF(ISNUMBER(VLOOKUP(A3537,NotghiID!A:A,1,FALSE)),1,0)</f>
        <v>1</v>
      </c>
    </row>
    <row r="3538" spans="1:17" ht="14.25" hidden="1"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1025</v>
      </c>
      <c r="K3538" s="187" t="s">
        <v>389</v>
      </c>
      <c r="L3538" s="195">
        <v>4.0178510000000003</v>
      </c>
      <c r="M3538" s="195" t="s">
        <v>1025</v>
      </c>
      <c r="N3538" s="195" t="s">
        <v>117</v>
      </c>
      <c r="O3538" s="199">
        <v>2</v>
      </c>
      <c r="P3538" s="188"/>
      <c r="Q3538" s="174">
        <f>IF(ISNUMBER(VLOOKUP(A3538,NotghiID!A:A,1,FALSE)),1,0)</f>
        <v>1</v>
      </c>
    </row>
    <row r="3539" spans="1:17" ht="14.25" hidden="1"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1025</v>
      </c>
      <c r="K3539" s="187" t="s">
        <v>389</v>
      </c>
      <c r="L3539" s="195">
        <v>4.2857130000000003</v>
      </c>
      <c r="M3539" s="195" t="s">
        <v>1025</v>
      </c>
      <c r="N3539" s="195" t="s">
        <v>117</v>
      </c>
      <c r="O3539" s="199">
        <v>2</v>
      </c>
      <c r="P3539" s="188"/>
      <c r="Q3539" s="174">
        <f>IF(ISNUMBER(VLOOKUP(A3539,NotghiID!A:A,1,FALSE)),1,0)</f>
        <v>1</v>
      </c>
    </row>
    <row r="3540" spans="1:17" ht="14.25" hidden="1"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1025</v>
      </c>
      <c r="K3540" s="187" t="s">
        <v>389</v>
      </c>
      <c r="L3540" s="195"/>
      <c r="M3540" s="195"/>
      <c r="N3540" s="195"/>
      <c r="O3540" s="199">
        <v>2</v>
      </c>
      <c r="P3540" s="188"/>
      <c r="Q3540" s="174">
        <f>IF(ISNUMBER(VLOOKUP(A3540,NotghiID!A:A,1,FALSE)),1,0)</f>
        <v>1</v>
      </c>
    </row>
    <row r="3541" spans="1:17" ht="14.25" hidden="1"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1025</v>
      </c>
      <c r="K3541" s="187" t="s">
        <v>389</v>
      </c>
      <c r="L3541" s="195"/>
      <c r="M3541" s="195"/>
      <c r="N3541" s="195"/>
      <c r="O3541" s="199">
        <v>2</v>
      </c>
      <c r="P3541" s="188"/>
      <c r="Q3541" s="174">
        <f>IF(ISNUMBER(VLOOKUP(A3541,NotghiID!A:A,1,FALSE)),1,0)</f>
        <v>1</v>
      </c>
    </row>
    <row r="3542" spans="1:17" ht="14.25" hidden="1"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1025</v>
      </c>
      <c r="K3542" s="187" t="s">
        <v>389</v>
      </c>
      <c r="L3542" s="195"/>
      <c r="M3542" s="195"/>
      <c r="N3542" s="195"/>
      <c r="O3542" s="199">
        <v>2</v>
      </c>
      <c r="P3542" s="188"/>
      <c r="Q3542" s="174">
        <f>IF(ISNUMBER(VLOOKUP(A3542,NotghiID!A:A,1,FALSE)),1,0)</f>
        <v>1</v>
      </c>
    </row>
    <row r="3543" spans="1:17" ht="14.25" hidden="1"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1025</v>
      </c>
      <c r="K3543" s="187" t="s">
        <v>389</v>
      </c>
      <c r="L3543" s="195"/>
      <c r="M3543" s="195"/>
      <c r="N3543" s="195"/>
      <c r="O3543" s="199">
        <v>2</v>
      </c>
      <c r="P3543" s="188"/>
      <c r="Q3543" s="174">
        <f>IF(ISNUMBER(VLOOKUP(A3543,NotghiID!A:A,1,FALSE)),1,0)</f>
        <v>1</v>
      </c>
    </row>
    <row r="3544" spans="1:17" ht="14.25" hidden="1"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1025</v>
      </c>
      <c r="K3544" s="187" t="s">
        <v>389</v>
      </c>
      <c r="L3544" s="195"/>
      <c r="M3544" s="195"/>
      <c r="N3544" s="195"/>
      <c r="O3544" s="199">
        <v>2</v>
      </c>
      <c r="P3544" s="188"/>
      <c r="Q3544" s="174">
        <f>IF(ISNUMBER(VLOOKUP(A3544,NotghiID!A:A,1,FALSE)),1,0)</f>
        <v>1</v>
      </c>
    </row>
    <row r="3545" spans="1:17" ht="14.25" hidden="1"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1151</v>
      </c>
      <c r="J3545" s="187" t="s">
        <v>1025</v>
      </c>
      <c r="K3545" s="187" t="s">
        <v>389</v>
      </c>
      <c r="L3545" s="195"/>
      <c r="M3545" s="195"/>
      <c r="N3545" s="195"/>
      <c r="O3545" s="199">
        <v>2</v>
      </c>
      <c r="P3545" s="188"/>
      <c r="Q3545" s="174">
        <f>IF(ISNUMBER(VLOOKUP(A3545,NotghiID!A:A,1,FALSE)),1,0)</f>
        <v>1</v>
      </c>
    </row>
    <row r="3546" spans="1:17" ht="14.25" hidden="1"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1025</v>
      </c>
      <c r="K3546" s="187" t="s">
        <v>389</v>
      </c>
      <c r="L3546" s="195">
        <v>17.410710000000002</v>
      </c>
      <c r="M3546" s="195" t="s">
        <v>1025</v>
      </c>
      <c r="N3546" s="195" t="s">
        <v>117</v>
      </c>
      <c r="O3546" s="199">
        <v>2</v>
      </c>
      <c r="P3546" s="188"/>
      <c r="Q3546" s="174">
        <f>IF(ISNUMBER(VLOOKUP(A3546,NotghiID!A:A,1,FALSE)),1,0)</f>
        <v>1</v>
      </c>
    </row>
    <row r="3547" spans="1:17" ht="14.25" hidden="1"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1025</v>
      </c>
      <c r="K3547" s="187" t="s">
        <v>389</v>
      </c>
      <c r="L3547" s="195">
        <v>6.4285740000000002</v>
      </c>
      <c r="M3547" s="195" t="s">
        <v>1025</v>
      </c>
      <c r="N3547" s="195" t="s">
        <v>117</v>
      </c>
      <c r="O3547" s="199">
        <v>2</v>
      </c>
      <c r="P3547" s="188"/>
      <c r="Q3547" s="174">
        <f>IF(ISNUMBER(VLOOKUP(A3547,NotghiID!A:A,1,FALSE)),1,0)</f>
        <v>1</v>
      </c>
    </row>
    <row r="3548" spans="1:17" ht="14.25" hidden="1"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1025</v>
      </c>
      <c r="K3548" s="187" t="s">
        <v>389</v>
      </c>
      <c r="L3548" s="195">
        <v>3.2142909999999998</v>
      </c>
      <c r="M3548" s="195" t="s">
        <v>1025</v>
      </c>
      <c r="N3548" s="195" t="s">
        <v>117</v>
      </c>
      <c r="O3548" s="199">
        <v>2</v>
      </c>
      <c r="P3548" s="188"/>
      <c r="Q3548" s="174">
        <f>IF(ISNUMBER(VLOOKUP(A3548,NotghiID!A:A,1,FALSE)),1,0)</f>
        <v>1</v>
      </c>
    </row>
    <row r="3549" spans="1:17" ht="14.25" hidden="1"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1025</v>
      </c>
      <c r="K3549" s="187" t="s">
        <v>389</v>
      </c>
      <c r="L3549" s="195">
        <v>4.0178529999999997</v>
      </c>
      <c r="M3549" s="195" t="s">
        <v>1025</v>
      </c>
      <c r="N3549" s="195" t="s">
        <v>117</v>
      </c>
      <c r="O3549" s="199">
        <v>2</v>
      </c>
      <c r="P3549" s="188"/>
      <c r="Q3549" s="174">
        <f>IF(ISNUMBER(VLOOKUP(A3549,NotghiID!A:A,1,FALSE)),1,0)</f>
        <v>1</v>
      </c>
    </row>
    <row r="3550" spans="1:17" ht="14.25" hidden="1"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1025</v>
      </c>
      <c r="K3550" s="187" t="s">
        <v>389</v>
      </c>
      <c r="L3550" s="195">
        <v>4.5535740000000002</v>
      </c>
      <c r="M3550" s="195" t="s">
        <v>1025</v>
      </c>
      <c r="N3550" s="195" t="s">
        <v>117</v>
      </c>
      <c r="O3550" s="199">
        <v>2</v>
      </c>
      <c r="P3550" s="188"/>
      <c r="Q3550" s="174">
        <f>IF(ISNUMBER(VLOOKUP(A3550,NotghiID!A:A,1,FALSE)),1,0)</f>
        <v>1</v>
      </c>
    </row>
    <row r="3551" spans="1:17" ht="14.25" hidden="1"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1025</v>
      </c>
      <c r="K3551" s="187" t="s">
        <v>389</v>
      </c>
      <c r="L3551" s="195">
        <v>5.6249960000000003</v>
      </c>
      <c r="M3551" s="195" t="s">
        <v>1025</v>
      </c>
      <c r="N3551" s="195" t="s">
        <v>117</v>
      </c>
      <c r="O3551" s="199">
        <v>2</v>
      </c>
      <c r="P3551" s="188"/>
      <c r="Q3551" s="174">
        <f>IF(ISNUMBER(VLOOKUP(A3551,NotghiID!A:A,1,FALSE)),1,0)</f>
        <v>1</v>
      </c>
    </row>
    <row r="3552" spans="1:17" ht="14.25" hidden="1"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1025</v>
      </c>
      <c r="K3552" s="187" t="s">
        <v>389</v>
      </c>
      <c r="L3552" s="195">
        <v>4.8214230000000002</v>
      </c>
      <c r="M3552" s="195" t="s">
        <v>1025</v>
      </c>
      <c r="N3552" s="195" t="s">
        <v>117</v>
      </c>
      <c r="O3552" s="199">
        <v>2</v>
      </c>
      <c r="P3552" s="188"/>
      <c r="Q3552" s="174">
        <f>IF(ISNUMBER(VLOOKUP(A3552,NotghiID!A:A,1,FALSE)),1,0)</f>
        <v>1</v>
      </c>
    </row>
    <row r="3553" spans="1:17" ht="14.25" hidden="1"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1025</v>
      </c>
      <c r="K3553" s="187" t="s">
        <v>389</v>
      </c>
      <c r="L3553" s="195">
        <v>2.9464299999999999</v>
      </c>
      <c r="M3553" s="195" t="s">
        <v>1025</v>
      </c>
      <c r="N3553" s="195" t="s">
        <v>117</v>
      </c>
      <c r="O3553" s="199">
        <v>2</v>
      </c>
      <c r="P3553" s="188"/>
      <c r="Q3553" s="174">
        <f>IF(ISNUMBER(VLOOKUP(A3553,NotghiID!A:A,1,FALSE)),1,0)</f>
        <v>1</v>
      </c>
    </row>
    <row r="3554" spans="1:17" ht="14.25" hidden="1"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1025</v>
      </c>
      <c r="K3554" s="187" t="s">
        <v>389</v>
      </c>
      <c r="L3554" s="195"/>
      <c r="M3554" s="195"/>
      <c r="N3554" s="195"/>
      <c r="O3554" s="199">
        <v>2</v>
      </c>
      <c r="P3554" s="188"/>
      <c r="Q3554" s="174">
        <f>IF(ISNUMBER(VLOOKUP(A3554,NotghiID!A:A,1,FALSE)),1,0)</f>
        <v>1</v>
      </c>
    </row>
    <row r="3555" spans="1:17" ht="14.25" hidden="1"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1025</v>
      </c>
      <c r="K3555" s="187" t="s">
        <v>389</v>
      </c>
      <c r="L3555" s="195"/>
      <c r="M3555" s="195"/>
      <c r="N3555" s="195"/>
      <c r="O3555" s="199">
        <v>2</v>
      </c>
      <c r="P3555" s="188"/>
      <c r="Q3555" s="174">
        <f>IF(ISNUMBER(VLOOKUP(A3555,NotghiID!A:A,1,FALSE)),1,0)</f>
        <v>1</v>
      </c>
    </row>
    <row r="3556" spans="1:17" ht="14.25" hidden="1"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1025</v>
      </c>
      <c r="K3556" s="187" t="s">
        <v>389</v>
      </c>
      <c r="L3556" s="195"/>
      <c r="M3556" s="195"/>
      <c r="N3556" s="195"/>
      <c r="O3556" s="199">
        <v>2</v>
      </c>
      <c r="P3556" s="188"/>
      <c r="Q3556" s="174">
        <f>IF(ISNUMBER(VLOOKUP(A3556,NotghiID!A:A,1,FALSE)),1,0)</f>
        <v>1</v>
      </c>
    </row>
    <row r="3557" spans="1:17" ht="14.25" hidden="1"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1151</v>
      </c>
      <c r="J3557" s="187" t="s">
        <v>1025</v>
      </c>
      <c r="K3557" s="187" t="s">
        <v>389</v>
      </c>
      <c r="L3557" s="195"/>
      <c r="M3557" s="195"/>
      <c r="N3557" s="195"/>
      <c r="O3557" s="199">
        <v>2</v>
      </c>
      <c r="P3557" s="188"/>
      <c r="Q3557" s="174">
        <f>IF(ISNUMBER(VLOOKUP(A3557,NotghiID!A:A,1,FALSE)),1,0)</f>
        <v>1</v>
      </c>
    </row>
    <row r="3558" spans="1:17" ht="14.25" hidden="1"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1025</v>
      </c>
      <c r="K3558" s="187" t="s">
        <v>389</v>
      </c>
      <c r="L3558" s="195">
        <v>13.33333</v>
      </c>
      <c r="M3558" s="195" t="s">
        <v>1025</v>
      </c>
      <c r="N3558" s="195" t="s">
        <v>117</v>
      </c>
      <c r="O3558" s="199">
        <v>2</v>
      </c>
      <c r="P3558" s="188"/>
      <c r="Q3558" s="174">
        <f>IF(ISNUMBER(VLOOKUP(A3558,NotghiID!A:A,1,FALSE)),1,0)</f>
        <v>1</v>
      </c>
    </row>
    <row r="3559" spans="1:17" ht="14.25" hidden="1"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1025</v>
      </c>
      <c r="K3559" s="187" t="s">
        <v>389</v>
      </c>
      <c r="L3559" s="195">
        <v>9.5999979999999994</v>
      </c>
      <c r="M3559" s="195" t="s">
        <v>1025</v>
      </c>
      <c r="N3559" s="195" t="s">
        <v>117</v>
      </c>
      <c r="O3559" s="199">
        <v>2</v>
      </c>
      <c r="P3559" s="188"/>
      <c r="Q3559" s="174">
        <f>IF(ISNUMBER(VLOOKUP(A3559,NotghiID!A:A,1,FALSE)),1,0)</f>
        <v>1</v>
      </c>
    </row>
    <row r="3560" spans="1:17" ht="14.25" hidden="1"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1025</v>
      </c>
      <c r="K3560" s="187" t="s">
        <v>389</v>
      </c>
      <c r="L3560" s="195">
        <v>5.866663</v>
      </c>
      <c r="M3560" s="195" t="s">
        <v>1025</v>
      </c>
      <c r="N3560" s="195" t="s">
        <v>117</v>
      </c>
      <c r="O3560" s="199">
        <v>2</v>
      </c>
      <c r="P3560" s="188"/>
      <c r="Q3560" s="174">
        <f>IF(ISNUMBER(VLOOKUP(A3560,NotghiID!A:A,1,FALSE)),1,0)</f>
        <v>1</v>
      </c>
    </row>
    <row r="3561" spans="1:17" ht="14.25" hidden="1"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1025</v>
      </c>
      <c r="K3561" s="187" t="s">
        <v>389</v>
      </c>
      <c r="L3561" s="195">
        <v>4.0000020000000003</v>
      </c>
      <c r="M3561" s="195" t="s">
        <v>1025</v>
      </c>
      <c r="N3561" s="195" t="s">
        <v>117</v>
      </c>
      <c r="O3561" s="199">
        <v>2</v>
      </c>
      <c r="P3561" s="188"/>
      <c r="Q3561" s="174">
        <f>IF(ISNUMBER(VLOOKUP(A3561,NotghiID!A:A,1,FALSE)),1,0)</f>
        <v>1</v>
      </c>
    </row>
    <row r="3562" spans="1:17" ht="14.25" hidden="1"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1025</v>
      </c>
      <c r="K3562" s="187" t="s">
        <v>389</v>
      </c>
      <c r="L3562" s="195">
        <v>4.5333300000000003</v>
      </c>
      <c r="M3562" s="195" t="s">
        <v>1025</v>
      </c>
      <c r="N3562" s="195" t="s">
        <v>117</v>
      </c>
      <c r="O3562" s="199">
        <v>2</v>
      </c>
      <c r="P3562" s="188"/>
      <c r="Q3562" s="174">
        <f>IF(ISNUMBER(VLOOKUP(A3562,NotghiID!A:A,1,FALSE)),1,0)</f>
        <v>1</v>
      </c>
    </row>
    <row r="3563" spans="1:17" ht="14.25" hidden="1"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1025</v>
      </c>
      <c r="K3563" s="187" t="s">
        <v>389</v>
      </c>
      <c r="L3563" s="195">
        <v>5.0666690000000001</v>
      </c>
      <c r="M3563" s="195" t="s">
        <v>1025</v>
      </c>
      <c r="N3563" s="195" t="s">
        <v>117</v>
      </c>
      <c r="O3563" s="199">
        <v>2</v>
      </c>
      <c r="P3563" s="188"/>
      <c r="Q3563" s="174">
        <f>IF(ISNUMBER(VLOOKUP(A3563,NotghiID!A:A,1,FALSE)),1,0)</f>
        <v>1</v>
      </c>
    </row>
    <row r="3564" spans="1:17" ht="14.25" hidden="1"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1025</v>
      </c>
      <c r="K3564" s="187" t="s">
        <v>389</v>
      </c>
      <c r="L3564" s="195"/>
      <c r="M3564" s="195"/>
      <c r="N3564" s="195"/>
      <c r="O3564" s="199">
        <v>2</v>
      </c>
      <c r="P3564" s="188"/>
      <c r="Q3564" s="174">
        <f>IF(ISNUMBER(VLOOKUP(A3564,NotghiID!A:A,1,FALSE)),1,0)</f>
        <v>1</v>
      </c>
    </row>
    <row r="3565" spans="1:17" ht="14.25" hidden="1"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1025</v>
      </c>
      <c r="K3565" s="187" t="s">
        <v>389</v>
      </c>
      <c r="L3565" s="195"/>
      <c r="M3565" s="195"/>
      <c r="N3565" s="195"/>
      <c r="O3565" s="199">
        <v>2</v>
      </c>
      <c r="P3565" s="188"/>
      <c r="Q3565" s="174">
        <f>IF(ISNUMBER(VLOOKUP(A3565,NotghiID!A:A,1,FALSE)),1,0)</f>
        <v>1</v>
      </c>
    </row>
    <row r="3566" spans="1:17" ht="14.25" hidden="1"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1151</v>
      </c>
      <c r="J3566" s="187" t="s">
        <v>1025</v>
      </c>
      <c r="K3566" s="187" t="s">
        <v>389</v>
      </c>
      <c r="L3566" s="195"/>
      <c r="M3566" s="195"/>
      <c r="N3566" s="195"/>
      <c r="O3566" s="199">
        <v>2</v>
      </c>
      <c r="P3566" s="188"/>
      <c r="Q3566" s="174">
        <f>IF(ISNUMBER(VLOOKUP(A3566,NotghiID!A:A,1,FALSE)),1,0)</f>
        <v>1</v>
      </c>
    </row>
    <row r="3567" spans="1:17" ht="14.25" hidden="1"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1025</v>
      </c>
      <c r="K3567" s="187" t="s">
        <v>389</v>
      </c>
      <c r="L3567" s="195">
        <v>47.466659999999997</v>
      </c>
      <c r="M3567" s="195" t="s">
        <v>1025</v>
      </c>
      <c r="N3567" s="195" t="s">
        <v>117</v>
      </c>
      <c r="O3567" s="199">
        <v>2</v>
      </c>
      <c r="P3567" s="188"/>
      <c r="Q3567" s="174">
        <f>IF(ISNUMBER(VLOOKUP(A3567,NotghiID!A:A,1,FALSE)),1,0)</f>
        <v>1</v>
      </c>
    </row>
    <row r="3568" spans="1:17" ht="14.25" hidden="1"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1025</v>
      </c>
      <c r="K3568" s="187" t="s">
        <v>389</v>
      </c>
      <c r="L3568" s="195">
        <v>30.66666</v>
      </c>
      <c r="M3568" s="195" t="s">
        <v>1025</v>
      </c>
      <c r="N3568" s="195" t="s">
        <v>117</v>
      </c>
      <c r="O3568" s="199">
        <v>2</v>
      </c>
      <c r="P3568" s="188"/>
      <c r="Q3568" s="174">
        <f>IF(ISNUMBER(VLOOKUP(A3568,NotghiID!A:A,1,FALSE)),1,0)</f>
        <v>1</v>
      </c>
    </row>
    <row r="3569" spans="1:17" ht="14.25" hidden="1"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1025</v>
      </c>
      <c r="K3569" s="187" t="s">
        <v>389</v>
      </c>
      <c r="L3569" s="195">
        <v>26.933340000000001</v>
      </c>
      <c r="M3569" s="195" t="s">
        <v>1025</v>
      </c>
      <c r="N3569" s="195" t="s">
        <v>117</v>
      </c>
      <c r="O3569" s="199">
        <v>2</v>
      </c>
      <c r="P3569" s="188"/>
      <c r="Q3569" s="174">
        <f>IF(ISNUMBER(VLOOKUP(A3569,NotghiID!A:A,1,FALSE)),1,0)</f>
        <v>1</v>
      </c>
    </row>
    <row r="3570" spans="1:17" ht="14.25" hidden="1"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1025</v>
      </c>
      <c r="K3570" s="187" t="s">
        <v>389</v>
      </c>
      <c r="L3570" s="195">
        <v>23.733339999999998</v>
      </c>
      <c r="M3570" s="195" t="s">
        <v>1025</v>
      </c>
      <c r="N3570" s="195" t="s">
        <v>117</v>
      </c>
      <c r="O3570" s="199">
        <v>2</v>
      </c>
      <c r="P3570" s="188"/>
      <c r="Q3570" s="174">
        <f>IF(ISNUMBER(VLOOKUP(A3570,NotghiID!A:A,1,FALSE)),1,0)</f>
        <v>1</v>
      </c>
    </row>
    <row r="3571" spans="1:17" ht="14.25" hidden="1"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1025</v>
      </c>
      <c r="K3571" s="187" t="s">
        <v>389</v>
      </c>
      <c r="L3571" s="195">
        <v>14.93333</v>
      </c>
      <c r="M3571" s="195" t="s">
        <v>1025</v>
      </c>
      <c r="N3571" s="195" t="s">
        <v>117</v>
      </c>
      <c r="O3571" s="199">
        <v>2</v>
      </c>
      <c r="P3571" s="188"/>
      <c r="Q3571" s="174">
        <f>IF(ISNUMBER(VLOOKUP(A3571,NotghiID!A:A,1,FALSE)),1,0)</f>
        <v>1</v>
      </c>
    </row>
    <row r="3572" spans="1:17" ht="14.25" hidden="1"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1025</v>
      </c>
      <c r="K3572" s="187" t="s">
        <v>389</v>
      </c>
      <c r="L3572" s="195">
        <v>12.8</v>
      </c>
      <c r="M3572" s="195" t="s">
        <v>1025</v>
      </c>
      <c r="N3572" s="195" t="s">
        <v>117</v>
      </c>
      <c r="O3572" s="199">
        <v>2</v>
      </c>
      <c r="P3572" s="188"/>
      <c r="Q3572" s="174">
        <f>IF(ISNUMBER(VLOOKUP(A3572,NotghiID!A:A,1,FALSE)),1,0)</f>
        <v>1</v>
      </c>
    </row>
    <row r="3573" spans="1:17" ht="14.25" hidden="1"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1025</v>
      </c>
      <c r="K3573" s="187" t="s">
        <v>389</v>
      </c>
      <c r="L3573" s="195">
        <v>10.66667</v>
      </c>
      <c r="M3573" s="195" t="s">
        <v>1025</v>
      </c>
      <c r="N3573" s="195" t="s">
        <v>117</v>
      </c>
      <c r="O3573" s="199">
        <v>2</v>
      </c>
      <c r="P3573" s="188"/>
      <c r="Q3573" s="174">
        <f>IF(ISNUMBER(VLOOKUP(A3573,NotghiID!A:A,1,FALSE)),1,0)</f>
        <v>1</v>
      </c>
    </row>
    <row r="3574" spans="1:17" ht="14.25" hidden="1"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1025</v>
      </c>
      <c r="K3574" s="187" t="s">
        <v>389</v>
      </c>
      <c r="L3574" s="195">
        <v>6.9333309999999999</v>
      </c>
      <c r="M3574" s="195" t="s">
        <v>1025</v>
      </c>
      <c r="N3574" s="195" t="s">
        <v>117</v>
      </c>
      <c r="O3574" s="199">
        <v>2</v>
      </c>
      <c r="P3574" s="188"/>
      <c r="Q3574" s="174">
        <f>IF(ISNUMBER(VLOOKUP(A3574,NotghiID!A:A,1,FALSE)),1,0)</f>
        <v>1</v>
      </c>
    </row>
    <row r="3575" spans="1:17" ht="14.25" hidden="1"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1025</v>
      </c>
      <c r="K3575" s="187" t="s">
        <v>389</v>
      </c>
      <c r="L3575" s="195">
        <v>4.2666659999999998</v>
      </c>
      <c r="M3575" s="195" t="s">
        <v>1025</v>
      </c>
      <c r="N3575" s="195" t="s">
        <v>117</v>
      </c>
      <c r="O3575" s="199">
        <v>2</v>
      </c>
      <c r="P3575" s="188"/>
      <c r="Q3575" s="174">
        <f>IF(ISNUMBER(VLOOKUP(A3575,NotghiID!A:A,1,FALSE)),1,0)</f>
        <v>1</v>
      </c>
    </row>
    <row r="3576" spans="1:17" ht="14.25" hidden="1"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1025</v>
      </c>
      <c r="K3576" s="187" t="s">
        <v>389</v>
      </c>
      <c r="L3576" s="195">
        <v>3.733333</v>
      </c>
      <c r="M3576" s="195" t="s">
        <v>1025</v>
      </c>
      <c r="N3576" s="195" t="s">
        <v>117</v>
      </c>
      <c r="O3576" s="199">
        <v>2</v>
      </c>
      <c r="P3576" s="188"/>
      <c r="Q3576" s="174">
        <f>IF(ISNUMBER(VLOOKUP(A3576,NotghiID!A:A,1,FALSE)),1,0)</f>
        <v>1</v>
      </c>
    </row>
    <row r="3577" spans="1:17" ht="14.25" hidden="1"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1025</v>
      </c>
      <c r="K3577" s="187" t="s">
        <v>389</v>
      </c>
      <c r="L3577" s="195">
        <v>379.31029999999998</v>
      </c>
      <c r="M3577" s="195" t="s">
        <v>1025</v>
      </c>
      <c r="N3577" s="195" t="s">
        <v>117</v>
      </c>
      <c r="O3577" s="199"/>
      <c r="P3577" s="188"/>
      <c r="Q3577" s="174">
        <f>IF(ISNUMBER(VLOOKUP(A3577,NotghiID!A:A,1,FALSE)),1,0)</f>
        <v>1</v>
      </c>
    </row>
    <row r="3578" spans="1:17" ht="14.25" hidden="1"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1025</v>
      </c>
      <c r="K3578" s="187" t="s">
        <v>389</v>
      </c>
      <c r="L3578" s="195">
        <v>508.62110000000001</v>
      </c>
      <c r="M3578" s="195" t="s">
        <v>1025</v>
      </c>
      <c r="N3578" s="195" t="s">
        <v>117</v>
      </c>
      <c r="O3578" s="199"/>
      <c r="P3578" s="188"/>
      <c r="Q3578" s="174">
        <f>IF(ISNUMBER(VLOOKUP(A3578,NotghiID!A:A,1,FALSE)),1,0)</f>
        <v>1</v>
      </c>
    </row>
    <row r="3579" spans="1:17" ht="14.25" hidden="1"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1025</v>
      </c>
      <c r="K3579" s="187" t="s">
        <v>389</v>
      </c>
      <c r="L3579" s="195">
        <v>512.93119999999999</v>
      </c>
      <c r="M3579" s="195" t="s">
        <v>1025</v>
      </c>
      <c r="N3579" s="195" t="s">
        <v>117</v>
      </c>
      <c r="O3579" s="199"/>
      <c r="P3579" s="188"/>
      <c r="Q3579" s="174">
        <f>IF(ISNUMBER(VLOOKUP(A3579,NotghiID!A:A,1,FALSE)),1,0)</f>
        <v>1</v>
      </c>
    </row>
    <row r="3580" spans="1:17" ht="14.25" hidden="1"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1025</v>
      </c>
      <c r="K3580" s="187" t="s">
        <v>389</v>
      </c>
      <c r="L3580" s="195">
        <v>642.24170000000004</v>
      </c>
      <c r="M3580" s="195" t="s">
        <v>1025</v>
      </c>
      <c r="N3580" s="195" t="s">
        <v>117</v>
      </c>
      <c r="O3580" s="199"/>
      <c r="P3580" s="188"/>
      <c r="Q3580" s="174">
        <f>IF(ISNUMBER(VLOOKUP(A3580,NotghiID!A:A,1,FALSE)),1,0)</f>
        <v>1</v>
      </c>
    </row>
    <row r="3581" spans="1:17" ht="14.25" hidden="1"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1025</v>
      </c>
      <c r="K3581" s="187" t="s">
        <v>389</v>
      </c>
      <c r="L3581" s="195">
        <v>577.58579999999995</v>
      </c>
      <c r="M3581" s="195" t="s">
        <v>1025</v>
      </c>
      <c r="N3581" s="195" t="s">
        <v>117</v>
      </c>
      <c r="O3581" s="199"/>
      <c r="P3581" s="188"/>
      <c r="Q3581" s="174">
        <f>IF(ISNUMBER(VLOOKUP(A3581,NotghiID!A:A,1,FALSE)),1,0)</f>
        <v>1</v>
      </c>
    </row>
    <row r="3582" spans="1:17" ht="14.25" hidden="1"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1025</v>
      </c>
      <c r="K3582" s="187" t="s">
        <v>389</v>
      </c>
      <c r="L3582" s="195">
        <v>590.5172</v>
      </c>
      <c r="M3582" s="195" t="s">
        <v>1025</v>
      </c>
      <c r="N3582" s="195" t="s">
        <v>117</v>
      </c>
      <c r="O3582" s="199"/>
      <c r="P3582" s="188"/>
      <c r="Q3582" s="174">
        <f>IF(ISNUMBER(VLOOKUP(A3582,NotghiID!A:A,1,FALSE)),1,0)</f>
        <v>1</v>
      </c>
    </row>
    <row r="3583" spans="1:17" ht="14.25" hidden="1"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1025</v>
      </c>
      <c r="K3583" s="187" t="s">
        <v>389</v>
      </c>
      <c r="L3583" s="195">
        <v>525.86220000000003</v>
      </c>
      <c r="M3583" s="195" t="s">
        <v>1025</v>
      </c>
      <c r="N3583" s="195" t="s">
        <v>117</v>
      </c>
      <c r="O3583" s="199"/>
      <c r="P3583" s="188"/>
      <c r="Q3583" s="174">
        <f>IF(ISNUMBER(VLOOKUP(A3583,NotghiID!A:A,1,FALSE)),1,0)</f>
        <v>1</v>
      </c>
    </row>
    <row r="3584" spans="1:17" ht="14.25" hidden="1"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1025</v>
      </c>
      <c r="K3584" s="187" t="s">
        <v>389</v>
      </c>
      <c r="L3584" s="195">
        <v>400.8621</v>
      </c>
      <c r="M3584" s="195" t="s">
        <v>1025</v>
      </c>
      <c r="N3584" s="195" t="s">
        <v>117</v>
      </c>
      <c r="O3584" s="199"/>
      <c r="P3584" s="188"/>
      <c r="Q3584" s="174">
        <f>IF(ISNUMBER(VLOOKUP(A3584,NotghiID!A:A,1,FALSE)),1,0)</f>
        <v>1</v>
      </c>
    </row>
    <row r="3585" spans="1:17" ht="14.25" hidden="1"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1025</v>
      </c>
      <c r="K3585" s="187" t="s">
        <v>389</v>
      </c>
      <c r="L3585" s="195">
        <v>340.5172</v>
      </c>
      <c r="M3585" s="195" t="s">
        <v>1025</v>
      </c>
      <c r="N3585" s="195" t="s">
        <v>117</v>
      </c>
      <c r="O3585" s="199"/>
      <c r="P3585" s="188"/>
      <c r="Q3585" s="174">
        <f>IF(ISNUMBER(VLOOKUP(A3585,NotghiID!A:A,1,FALSE)),1,0)</f>
        <v>1</v>
      </c>
    </row>
    <row r="3586" spans="1:17" ht="14.25" hidden="1"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1025</v>
      </c>
      <c r="K3586" s="187" t="s">
        <v>389</v>
      </c>
      <c r="L3586" s="195">
        <v>314.65519999999998</v>
      </c>
      <c r="M3586" s="195" t="s">
        <v>1025</v>
      </c>
      <c r="N3586" s="195" t="s">
        <v>117</v>
      </c>
      <c r="O3586" s="199"/>
      <c r="P3586" s="188"/>
      <c r="Q3586" s="174">
        <f>IF(ISNUMBER(VLOOKUP(A3586,NotghiID!A:A,1,FALSE)),1,0)</f>
        <v>1</v>
      </c>
    </row>
    <row r="3587" spans="1:17" ht="14.25" hidden="1"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1025</v>
      </c>
      <c r="K3587" s="187" t="s">
        <v>389</v>
      </c>
      <c r="L3587" s="195">
        <v>172.41380000000001</v>
      </c>
      <c r="M3587" s="195" t="s">
        <v>1025</v>
      </c>
      <c r="N3587" s="195" t="s">
        <v>117</v>
      </c>
      <c r="O3587" s="199"/>
      <c r="P3587" s="188"/>
      <c r="Q3587" s="174">
        <f>IF(ISNUMBER(VLOOKUP(A3587,NotghiID!A:A,1,FALSE)),1,0)</f>
        <v>1</v>
      </c>
    </row>
    <row r="3588" spans="1:17" ht="14.25" hidden="1"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1025</v>
      </c>
      <c r="K3588" s="187" t="s">
        <v>389</v>
      </c>
      <c r="L3588" s="195">
        <v>193.96549999999999</v>
      </c>
      <c r="M3588" s="195" t="s">
        <v>1025</v>
      </c>
      <c r="N3588" s="195" t="s">
        <v>117</v>
      </c>
      <c r="O3588" s="199"/>
      <c r="P3588" s="188"/>
      <c r="Q3588" s="174">
        <f>IF(ISNUMBER(VLOOKUP(A3588,NotghiID!A:A,1,FALSE)),1,0)</f>
        <v>1</v>
      </c>
    </row>
    <row r="3589" spans="1:17" ht="14.25" hidden="1"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1025</v>
      </c>
      <c r="K3589" s="187" t="s">
        <v>389</v>
      </c>
      <c r="L3589" s="195">
        <v>370.68979999999999</v>
      </c>
      <c r="M3589" s="195" t="s">
        <v>1025</v>
      </c>
      <c r="N3589" s="195" t="s">
        <v>117</v>
      </c>
      <c r="O3589" s="199"/>
      <c r="P3589" s="188"/>
      <c r="Q3589" s="174">
        <f>IF(ISNUMBER(VLOOKUP(A3589,NotghiID!A:A,1,FALSE)),1,0)</f>
        <v>1</v>
      </c>
    </row>
    <row r="3590" spans="1:17" ht="14.25" hidden="1"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1025</v>
      </c>
      <c r="K3590" s="187" t="s">
        <v>389</v>
      </c>
      <c r="L3590" s="195">
        <v>275.86219999999997</v>
      </c>
      <c r="M3590" s="195" t="s">
        <v>1025</v>
      </c>
      <c r="N3590" s="195" t="s">
        <v>117</v>
      </c>
      <c r="O3590" s="199"/>
      <c r="P3590" s="188"/>
      <c r="Q3590" s="174">
        <f>IF(ISNUMBER(VLOOKUP(A3590,NotghiID!A:A,1,FALSE)),1,0)</f>
        <v>1</v>
      </c>
    </row>
    <row r="3591" spans="1:17" ht="14.25" hidden="1"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1025</v>
      </c>
      <c r="K3591" s="187" t="s">
        <v>389</v>
      </c>
      <c r="L3591" s="195">
        <v>284.48289999999997</v>
      </c>
      <c r="M3591" s="195" t="s">
        <v>1025</v>
      </c>
      <c r="N3591" s="195" t="s">
        <v>117</v>
      </c>
      <c r="O3591" s="199"/>
      <c r="P3591" s="188"/>
      <c r="Q3591" s="174">
        <f>IF(ISNUMBER(VLOOKUP(A3591,NotghiID!A:A,1,FALSE)),1,0)</f>
        <v>1</v>
      </c>
    </row>
    <row r="3592" spans="1:17" ht="14.25" hidden="1"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1025</v>
      </c>
      <c r="K3592" s="187" t="s">
        <v>389</v>
      </c>
      <c r="L3592" s="195">
        <v>284.48270000000002</v>
      </c>
      <c r="M3592" s="195" t="s">
        <v>1025</v>
      </c>
      <c r="N3592" s="195" t="s">
        <v>117</v>
      </c>
      <c r="O3592" s="199"/>
      <c r="P3592" s="188"/>
      <c r="Q3592" s="174">
        <f>IF(ISNUMBER(VLOOKUP(A3592,NotghiID!A:A,1,FALSE)),1,0)</f>
        <v>1</v>
      </c>
    </row>
    <row r="3593" spans="1:17" ht="14.25" hidden="1"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1025</v>
      </c>
      <c r="K3593" s="187" t="s">
        <v>389</v>
      </c>
      <c r="L3593" s="195">
        <v>297.41379999999998</v>
      </c>
      <c r="M3593" s="195" t="s">
        <v>1025</v>
      </c>
      <c r="N3593" s="195" t="s">
        <v>117</v>
      </c>
      <c r="O3593" s="199"/>
      <c r="P3593" s="188"/>
      <c r="Q3593" s="174">
        <f>IF(ISNUMBER(VLOOKUP(A3593,NotghiID!A:A,1,FALSE)),1,0)</f>
        <v>1</v>
      </c>
    </row>
    <row r="3594" spans="1:17" ht="14.25" hidden="1"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1025</v>
      </c>
      <c r="K3594" s="187" t="s">
        <v>389</v>
      </c>
      <c r="L3594" s="195">
        <v>288.79320000000001</v>
      </c>
      <c r="M3594" s="195" t="s">
        <v>1025</v>
      </c>
      <c r="N3594" s="195" t="s">
        <v>117</v>
      </c>
      <c r="O3594" s="199"/>
      <c r="P3594" s="188"/>
      <c r="Q3594" s="174">
        <f>IF(ISNUMBER(VLOOKUP(A3594,NotghiID!A:A,1,FALSE)),1,0)</f>
        <v>1</v>
      </c>
    </row>
    <row r="3595" spans="1:17" ht="14.25" hidden="1"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1025</v>
      </c>
      <c r="K3595" s="187" t="s">
        <v>389</v>
      </c>
      <c r="L3595" s="195">
        <v>258.6207</v>
      </c>
      <c r="M3595" s="195" t="s">
        <v>1025</v>
      </c>
      <c r="N3595" s="195" t="s">
        <v>117</v>
      </c>
      <c r="O3595" s="199"/>
      <c r="P3595" s="188"/>
      <c r="Q3595" s="174">
        <f>IF(ISNUMBER(VLOOKUP(A3595,NotghiID!A:A,1,FALSE)),1,0)</f>
        <v>1</v>
      </c>
    </row>
    <row r="3596" spans="1:17" ht="14.25" hidden="1"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1025</v>
      </c>
      <c r="K3596" s="187" t="s">
        <v>389</v>
      </c>
      <c r="L3596" s="195">
        <v>224.1379</v>
      </c>
      <c r="M3596" s="195" t="s">
        <v>1025</v>
      </c>
      <c r="N3596" s="195" t="s">
        <v>117</v>
      </c>
      <c r="O3596" s="199"/>
      <c r="P3596" s="188"/>
      <c r="Q3596" s="174">
        <f>IF(ISNUMBER(VLOOKUP(A3596,NotghiID!A:A,1,FALSE)),1,0)</f>
        <v>1</v>
      </c>
    </row>
    <row r="3597" spans="1:17" ht="14.25" hidden="1"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1025</v>
      </c>
      <c r="K3597" s="187" t="s">
        <v>389</v>
      </c>
      <c r="L3597" s="195">
        <v>189.65520000000001</v>
      </c>
      <c r="M3597" s="195" t="s">
        <v>1025</v>
      </c>
      <c r="N3597" s="195" t="s">
        <v>117</v>
      </c>
      <c r="O3597" s="199"/>
      <c r="P3597" s="188"/>
      <c r="Q3597" s="174">
        <f>IF(ISNUMBER(VLOOKUP(A3597,NotghiID!A:A,1,FALSE)),1,0)</f>
        <v>1</v>
      </c>
    </row>
    <row r="3598" spans="1:17" ht="14.25" hidden="1"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1025</v>
      </c>
      <c r="K3598" s="187" t="s">
        <v>389</v>
      </c>
      <c r="L3598" s="195">
        <v>99.137910000000005</v>
      </c>
      <c r="M3598" s="195" t="s">
        <v>1025</v>
      </c>
      <c r="N3598" s="195" t="s">
        <v>117</v>
      </c>
      <c r="O3598" s="199"/>
      <c r="P3598" s="188"/>
      <c r="Q3598" s="174">
        <f>IF(ISNUMBER(VLOOKUP(A3598,NotghiID!A:A,1,FALSE)),1,0)</f>
        <v>1</v>
      </c>
    </row>
    <row r="3599" spans="1:17" ht="14.25" hidden="1"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1056</v>
      </c>
      <c r="K3599" s="187" t="s">
        <v>389</v>
      </c>
      <c r="L3599" s="195">
        <v>0</v>
      </c>
      <c r="M3599" s="195" t="s">
        <v>1056</v>
      </c>
      <c r="N3599" s="195" t="s">
        <v>1033</v>
      </c>
      <c r="O3599" s="199"/>
      <c r="P3599" s="188"/>
      <c r="Q3599" s="174">
        <f>IF(ISNUMBER(VLOOKUP(A3599,NotghiID!A:A,1,FALSE)),1,0)</f>
        <v>1</v>
      </c>
    </row>
    <row r="3600" spans="1:17" ht="14.25" hidden="1"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1056</v>
      </c>
      <c r="K3600" s="187" t="s">
        <v>389</v>
      </c>
      <c r="L3600" s="195">
        <v>6.8528879999999997E-3</v>
      </c>
      <c r="M3600" s="195" t="s">
        <v>1056</v>
      </c>
      <c r="N3600" s="195" t="s">
        <v>1033</v>
      </c>
      <c r="O3600" s="199"/>
      <c r="P3600" s="188"/>
      <c r="Q3600" s="174">
        <f>IF(ISNUMBER(VLOOKUP(A3600,NotghiID!A:A,1,FALSE)),1,0)</f>
        <v>1</v>
      </c>
    </row>
    <row r="3601" spans="1:17" ht="14.25" hidden="1"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1056</v>
      </c>
      <c r="K3601" s="187" t="s">
        <v>389</v>
      </c>
      <c r="L3601" s="195">
        <v>6.4059609999999999E-3</v>
      </c>
      <c r="M3601" s="195" t="s">
        <v>1056</v>
      </c>
      <c r="N3601" s="195" t="s">
        <v>1033</v>
      </c>
      <c r="O3601" s="199"/>
      <c r="P3601" s="188"/>
      <c r="Q3601" s="174">
        <f>IF(ISNUMBER(VLOOKUP(A3601,NotghiID!A:A,1,FALSE)),1,0)</f>
        <v>1</v>
      </c>
    </row>
    <row r="3602" spans="1:17" ht="14.25" hidden="1"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1056</v>
      </c>
      <c r="K3602" s="187" t="s">
        <v>389</v>
      </c>
      <c r="L3602" s="195">
        <v>7.0018659999999998E-3</v>
      </c>
      <c r="M3602" s="195" t="s">
        <v>1056</v>
      </c>
      <c r="N3602" s="195" t="s">
        <v>1033</v>
      </c>
      <c r="O3602" s="199"/>
      <c r="P3602" s="188"/>
      <c r="Q3602" s="174">
        <f>IF(ISNUMBER(VLOOKUP(A3602,NotghiID!A:A,1,FALSE)),1,0)</f>
        <v>1</v>
      </c>
    </row>
    <row r="3603" spans="1:17" ht="14.25" hidden="1"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1056</v>
      </c>
      <c r="K3603" s="187" t="s">
        <v>389</v>
      </c>
      <c r="L3603" s="195">
        <v>6.8528859999999999E-3</v>
      </c>
      <c r="M3603" s="195" t="s">
        <v>1056</v>
      </c>
      <c r="N3603" s="195" t="s">
        <v>1033</v>
      </c>
      <c r="O3603" s="199"/>
      <c r="P3603" s="188"/>
      <c r="Q3603" s="174">
        <f>IF(ISNUMBER(VLOOKUP(A3603,NotghiID!A:A,1,FALSE)),1,0)</f>
        <v>1</v>
      </c>
    </row>
    <row r="3604" spans="1:17" ht="14.25" hidden="1"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1056</v>
      </c>
      <c r="K3604" s="187" t="s">
        <v>389</v>
      </c>
      <c r="L3604" s="195">
        <v>6.852889E-3</v>
      </c>
      <c r="M3604" s="195" t="s">
        <v>1056</v>
      </c>
      <c r="N3604" s="195" t="s">
        <v>1033</v>
      </c>
      <c r="O3604" s="199"/>
      <c r="P3604" s="188"/>
      <c r="Q3604" s="174">
        <f>IF(ISNUMBER(VLOOKUP(A3604,NotghiID!A:A,1,FALSE)),1,0)</f>
        <v>1</v>
      </c>
    </row>
    <row r="3605" spans="1:17" ht="14.25" hidden="1"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1056</v>
      </c>
      <c r="K3605" s="187" t="s">
        <v>389</v>
      </c>
      <c r="L3605" s="195">
        <v>6.2569829999999998E-3</v>
      </c>
      <c r="M3605" s="195" t="s">
        <v>1056</v>
      </c>
      <c r="N3605" s="195" t="s">
        <v>1033</v>
      </c>
      <c r="O3605" s="199"/>
      <c r="P3605" s="188"/>
      <c r="Q3605" s="174">
        <f>IF(ISNUMBER(VLOOKUP(A3605,NotghiID!A:A,1,FALSE)),1,0)</f>
        <v>1</v>
      </c>
    </row>
    <row r="3606" spans="1:17" ht="14.25" hidden="1"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1056</v>
      </c>
      <c r="K3606" s="187" t="s">
        <v>389</v>
      </c>
      <c r="L3606" s="195">
        <v>6.8528870000000002E-3</v>
      </c>
      <c r="M3606" s="195" t="s">
        <v>1056</v>
      </c>
      <c r="N3606" s="195" t="s">
        <v>1033</v>
      </c>
      <c r="O3606" s="199"/>
      <c r="P3606" s="188"/>
      <c r="Q3606" s="174">
        <f>IF(ISNUMBER(VLOOKUP(A3606,NotghiID!A:A,1,FALSE)),1,0)</f>
        <v>1</v>
      </c>
    </row>
    <row r="3607" spans="1:17" ht="14.25" hidden="1"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1056</v>
      </c>
      <c r="K3607" s="187" t="s">
        <v>389</v>
      </c>
      <c r="L3607" s="195">
        <v>0</v>
      </c>
      <c r="M3607" s="195" t="s">
        <v>1056</v>
      </c>
      <c r="N3607" s="195" t="s">
        <v>1033</v>
      </c>
      <c r="O3607" s="199"/>
      <c r="P3607" s="188"/>
      <c r="Q3607" s="174">
        <f>IF(ISNUMBER(VLOOKUP(A3607,NotghiID!A:A,1,FALSE)),1,0)</f>
        <v>1</v>
      </c>
    </row>
    <row r="3608" spans="1:17" ht="14.25" hidden="1"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1056</v>
      </c>
      <c r="K3608" s="187" t="s">
        <v>389</v>
      </c>
      <c r="L3608" s="195">
        <v>9.8323969999999997E-3</v>
      </c>
      <c r="M3608" s="195" t="s">
        <v>1056</v>
      </c>
      <c r="N3608" s="195" t="s">
        <v>1033</v>
      </c>
      <c r="O3608" s="199"/>
      <c r="P3608" s="188"/>
      <c r="Q3608" s="174">
        <f>IF(ISNUMBER(VLOOKUP(A3608,NotghiID!A:A,1,FALSE)),1,0)</f>
        <v>1</v>
      </c>
    </row>
    <row r="3609" spans="1:17" ht="14.25" hidden="1"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1056</v>
      </c>
      <c r="K3609" s="187" t="s">
        <v>389</v>
      </c>
      <c r="L3609" s="195">
        <v>9.8324009999999993E-3</v>
      </c>
      <c r="M3609" s="195" t="s">
        <v>1056</v>
      </c>
      <c r="N3609" s="195" t="s">
        <v>1033</v>
      </c>
      <c r="O3609" s="199"/>
      <c r="P3609" s="188"/>
      <c r="Q3609" s="174">
        <f>IF(ISNUMBER(VLOOKUP(A3609,NotghiID!A:A,1,FALSE)),1,0)</f>
        <v>1</v>
      </c>
    </row>
    <row r="3610" spans="1:17" ht="14.25" hidden="1"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1056</v>
      </c>
      <c r="K3610" s="187" t="s">
        <v>389</v>
      </c>
      <c r="L3610" s="195">
        <v>9.832403E-3</v>
      </c>
      <c r="M3610" s="195" t="s">
        <v>1056</v>
      </c>
      <c r="N3610" s="195" t="s">
        <v>1033</v>
      </c>
      <c r="O3610" s="199"/>
      <c r="P3610" s="188"/>
      <c r="Q3610" s="174">
        <f>IF(ISNUMBER(VLOOKUP(A3610,NotghiID!A:A,1,FALSE)),1,0)</f>
        <v>1</v>
      </c>
    </row>
    <row r="3611" spans="1:17" ht="14.25" hidden="1"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1056</v>
      </c>
      <c r="K3611" s="187" t="s">
        <v>389</v>
      </c>
      <c r="L3611" s="195">
        <v>1.013036E-2</v>
      </c>
      <c r="M3611" s="195" t="s">
        <v>1056</v>
      </c>
      <c r="N3611" s="195" t="s">
        <v>1033</v>
      </c>
      <c r="O3611" s="199"/>
      <c r="P3611" s="188"/>
      <c r="Q3611" s="174">
        <f>IF(ISNUMBER(VLOOKUP(A3611,NotghiID!A:A,1,FALSE)),1,0)</f>
        <v>1</v>
      </c>
    </row>
    <row r="3612" spans="1:17" ht="14.25" hidden="1"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1151</v>
      </c>
      <c r="J3612" s="187" t="s">
        <v>1025</v>
      </c>
      <c r="K3612" s="187" t="s">
        <v>389</v>
      </c>
      <c r="L3612" s="195"/>
      <c r="M3612" s="195"/>
      <c r="N3612" s="195"/>
      <c r="O3612" s="199">
        <v>2</v>
      </c>
      <c r="P3612" s="188"/>
      <c r="Q3612" s="174">
        <f>IF(ISNUMBER(VLOOKUP(A3612,NotghiID!A:A,1,FALSE)),1,0)</f>
        <v>1</v>
      </c>
    </row>
    <row r="3613" spans="1:17" ht="14.25" hidden="1"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1025</v>
      </c>
      <c r="K3613" s="187" t="s">
        <v>389</v>
      </c>
      <c r="L3613" s="195">
        <v>12.95546</v>
      </c>
      <c r="M3613" s="195" t="s">
        <v>1089</v>
      </c>
      <c r="N3613" s="195" t="s">
        <v>1033</v>
      </c>
      <c r="O3613" s="199">
        <v>2</v>
      </c>
      <c r="P3613" s="188"/>
      <c r="Q3613" s="174">
        <f>IF(ISNUMBER(VLOOKUP(A3613,NotghiID!A:A,1,FALSE)),1,0)</f>
        <v>1</v>
      </c>
    </row>
    <row r="3614" spans="1:17" ht="14.25" hidden="1"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1025</v>
      </c>
      <c r="K3614" s="187" t="s">
        <v>389</v>
      </c>
      <c r="L3614" s="195">
        <v>12.95547</v>
      </c>
      <c r="M3614" s="195" t="s">
        <v>1089</v>
      </c>
      <c r="N3614" s="195" t="s">
        <v>1033</v>
      </c>
      <c r="O3614" s="199">
        <v>2</v>
      </c>
      <c r="P3614" s="188"/>
      <c r="Q3614" s="174">
        <f>IF(ISNUMBER(VLOOKUP(A3614,NotghiID!A:A,1,FALSE)),1,0)</f>
        <v>1</v>
      </c>
    </row>
    <row r="3615" spans="1:17" ht="14.25" hidden="1"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1025</v>
      </c>
      <c r="K3615" s="187" t="s">
        <v>389</v>
      </c>
      <c r="L3615" s="195">
        <v>12.550610000000001</v>
      </c>
      <c r="M3615" s="195" t="s">
        <v>1089</v>
      </c>
      <c r="N3615" s="195" t="s">
        <v>1033</v>
      </c>
      <c r="O3615" s="199">
        <v>2</v>
      </c>
      <c r="P3615" s="188"/>
      <c r="Q3615" s="174">
        <f>IF(ISNUMBER(VLOOKUP(A3615,NotghiID!A:A,1,FALSE)),1,0)</f>
        <v>1</v>
      </c>
    </row>
    <row r="3616" spans="1:17" ht="14.25" hidden="1"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1025</v>
      </c>
      <c r="K3616" s="187" t="s">
        <v>389</v>
      </c>
      <c r="L3616" s="195">
        <v>11.336029999999999</v>
      </c>
      <c r="M3616" s="195" t="s">
        <v>1089</v>
      </c>
      <c r="N3616" s="195" t="s">
        <v>1033</v>
      </c>
      <c r="O3616" s="199">
        <v>2</v>
      </c>
      <c r="P3616" s="188"/>
      <c r="Q3616" s="174">
        <f>IF(ISNUMBER(VLOOKUP(A3616,NotghiID!A:A,1,FALSE)),1,0)</f>
        <v>1</v>
      </c>
    </row>
    <row r="3617" spans="1:17" ht="14.25" hidden="1"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1025</v>
      </c>
      <c r="K3617" s="187" t="s">
        <v>389</v>
      </c>
      <c r="L3617" s="195">
        <v>9.7165990000000004</v>
      </c>
      <c r="M3617" s="195" t="s">
        <v>1089</v>
      </c>
      <c r="N3617" s="195" t="s">
        <v>1033</v>
      </c>
      <c r="O3617" s="199">
        <v>2</v>
      </c>
      <c r="P3617" s="188"/>
      <c r="Q3617" s="174">
        <f>IF(ISNUMBER(VLOOKUP(A3617,NotghiID!A:A,1,FALSE)),1,0)</f>
        <v>1</v>
      </c>
    </row>
    <row r="3618" spans="1:17" ht="14.25" hidden="1"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1025</v>
      </c>
      <c r="K3618" s="187" t="s">
        <v>389</v>
      </c>
      <c r="L3618" s="195">
        <v>7.2874470000000002</v>
      </c>
      <c r="M3618" s="195" t="s">
        <v>1089</v>
      </c>
      <c r="N3618" s="195" t="s">
        <v>1033</v>
      </c>
      <c r="O3618" s="199">
        <v>2</v>
      </c>
      <c r="P3618" s="188"/>
      <c r="Q3618" s="174">
        <f>IF(ISNUMBER(VLOOKUP(A3618,NotghiID!A:A,1,FALSE)),1,0)</f>
        <v>1</v>
      </c>
    </row>
    <row r="3619" spans="1:17" ht="14.25" hidden="1"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1025</v>
      </c>
      <c r="K3619" s="187" t="s">
        <v>389</v>
      </c>
      <c r="L3619" s="195">
        <v>5.2631610000000002</v>
      </c>
      <c r="M3619" s="195" t="s">
        <v>1089</v>
      </c>
      <c r="N3619" s="195" t="s">
        <v>1033</v>
      </c>
      <c r="O3619" s="199">
        <v>2</v>
      </c>
      <c r="P3619" s="188"/>
      <c r="Q3619" s="174">
        <f>IF(ISNUMBER(VLOOKUP(A3619,NotghiID!A:A,1,FALSE)),1,0)</f>
        <v>1</v>
      </c>
    </row>
    <row r="3620" spans="1:17" ht="14.25" hidden="1"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1025</v>
      </c>
      <c r="K3620" s="187" t="s">
        <v>389</v>
      </c>
      <c r="L3620" s="195"/>
      <c r="M3620" s="195"/>
      <c r="N3620" s="195"/>
      <c r="O3620" s="199">
        <v>2</v>
      </c>
      <c r="P3620" s="188"/>
      <c r="Q3620" s="174">
        <f>IF(ISNUMBER(VLOOKUP(A3620,NotghiID!A:A,1,FALSE)),1,0)</f>
        <v>1</v>
      </c>
    </row>
    <row r="3621" spans="1:17" ht="14.25" hidden="1"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1025</v>
      </c>
      <c r="K3621" s="187" t="s">
        <v>389</v>
      </c>
      <c r="L3621" s="195"/>
      <c r="M3621" s="195"/>
      <c r="N3621" s="195"/>
      <c r="O3621" s="199">
        <v>2</v>
      </c>
      <c r="P3621" s="188"/>
      <c r="Q3621" s="174">
        <f>IF(ISNUMBER(VLOOKUP(A3621,NotghiID!A:A,1,FALSE)),1,0)</f>
        <v>1</v>
      </c>
    </row>
    <row r="3622" spans="1:17" ht="14.25" hidden="1"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1025</v>
      </c>
      <c r="K3622" s="187" t="s">
        <v>389</v>
      </c>
      <c r="L3622" s="195"/>
      <c r="M3622" s="195"/>
      <c r="N3622" s="195"/>
      <c r="O3622" s="199">
        <v>2</v>
      </c>
      <c r="P3622" s="188"/>
      <c r="Q3622" s="174">
        <f>IF(ISNUMBER(VLOOKUP(A3622,NotghiID!A:A,1,FALSE)),1,0)</f>
        <v>1</v>
      </c>
    </row>
    <row r="3623" spans="1:17" ht="14.25" hidden="1"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1151</v>
      </c>
      <c r="J3623" s="187" t="s">
        <v>1025</v>
      </c>
      <c r="K3623" s="187" t="s">
        <v>389</v>
      </c>
      <c r="L3623" s="195"/>
      <c r="M3623" s="195"/>
      <c r="N3623" s="195"/>
      <c r="O3623" s="199">
        <v>2</v>
      </c>
      <c r="P3623" s="188"/>
      <c r="Q3623" s="174">
        <f>IF(ISNUMBER(VLOOKUP(A3623,NotghiID!A:A,1,FALSE)),1,0)</f>
        <v>1</v>
      </c>
    </row>
    <row r="3624" spans="1:17" ht="14.25" hidden="1"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1025</v>
      </c>
      <c r="K3624" s="187" t="s">
        <v>389</v>
      </c>
      <c r="L3624" s="195"/>
      <c r="M3624" s="195"/>
      <c r="N3624" s="195"/>
      <c r="O3624" s="199">
        <v>2</v>
      </c>
      <c r="P3624" s="188"/>
      <c r="Q3624" s="174">
        <f>IF(ISNUMBER(VLOOKUP(A3624,NotghiID!A:A,1,FALSE)),1,0)</f>
        <v>1</v>
      </c>
    </row>
    <row r="3625" spans="1:17" ht="14.25" hidden="1"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1025</v>
      </c>
      <c r="K3625" s="187" t="s">
        <v>389</v>
      </c>
      <c r="L3625" s="195"/>
      <c r="M3625" s="195"/>
      <c r="N3625" s="195"/>
      <c r="O3625" s="199">
        <v>2</v>
      </c>
      <c r="P3625" s="188"/>
      <c r="Q3625" s="174">
        <f>IF(ISNUMBER(VLOOKUP(A3625,NotghiID!A:A,1,FALSE)),1,0)</f>
        <v>1</v>
      </c>
    </row>
    <row r="3626" spans="1:17" ht="14.25" hidden="1"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1025</v>
      </c>
      <c r="K3626" s="187" t="s">
        <v>389</v>
      </c>
      <c r="L3626" s="195"/>
      <c r="M3626" s="195"/>
      <c r="N3626" s="195"/>
      <c r="O3626" s="199">
        <v>2</v>
      </c>
      <c r="P3626" s="188"/>
      <c r="Q3626" s="174">
        <f>IF(ISNUMBER(VLOOKUP(A3626,NotghiID!A:A,1,FALSE)),1,0)</f>
        <v>1</v>
      </c>
    </row>
    <row r="3627" spans="1:17" ht="14.25" hidden="1"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1025</v>
      </c>
      <c r="K3627" s="187" t="s">
        <v>389</v>
      </c>
      <c r="L3627" s="195"/>
      <c r="M3627" s="195"/>
      <c r="N3627" s="195"/>
      <c r="O3627" s="199">
        <v>2</v>
      </c>
      <c r="P3627" s="188"/>
      <c r="Q3627" s="174">
        <f>IF(ISNUMBER(VLOOKUP(A3627,NotghiID!A:A,1,FALSE)),1,0)</f>
        <v>1</v>
      </c>
    </row>
    <row r="3628" spans="1:17" ht="14.25" hidden="1"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1151</v>
      </c>
      <c r="J3628" s="187" t="s">
        <v>1025</v>
      </c>
      <c r="K3628" s="187" t="s">
        <v>389</v>
      </c>
      <c r="L3628" s="195"/>
      <c r="M3628" s="195"/>
      <c r="N3628" s="195"/>
      <c r="O3628" s="199">
        <v>2</v>
      </c>
      <c r="P3628" s="188"/>
      <c r="Q3628" s="174">
        <f>IF(ISNUMBER(VLOOKUP(A3628,NotghiID!A:A,1,FALSE)),1,0)</f>
        <v>1</v>
      </c>
    </row>
    <row r="3629" spans="1:17" ht="14.25" hidden="1"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1025</v>
      </c>
      <c r="K3629" s="187" t="s">
        <v>389</v>
      </c>
      <c r="L3629" s="195">
        <v>4.8583030000000003</v>
      </c>
      <c r="M3629" s="195" t="s">
        <v>1089</v>
      </c>
      <c r="N3629" s="195" t="s">
        <v>1033</v>
      </c>
      <c r="O3629" s="199">
        <v>2</v>
      </c>
      <c r="P3629" s="188"/>
      <c r="Q3629" s="174">
        <f>IF(ISNUMBER(VLOOKUP(A3629,NotghiID!A:A,1,FALSE)),1,0)</f>
        <v>1</v>
      </c>
    </row>
    <row r="3630" spans="1:17" ht="14.25" hidden="1"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1025</v>
      </c>
      <c r="K3630" s="187" t="s">
        <v>389</v>
      </c>
      <c r="L3630" s="195"/>
      <c r="M3630" s="195"/>
      <c r="N3630" s="195"/>
      <c r="O3630" s="199">
        <v>2</v>
      </c>
      <c r="P3630" s="188"/>
      <c r="Q3630" s="174">
        <f>IF(ISNUMBER(VLOOKUP(A3630,NotghiID!A:A,1,FALSE)),1,0)</f>
        <v>1</v>
      </c>
    </row>
    <row r="3631" spans="1:17" ht="14.25" hidden="1"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1025</v>
      </c>
      <c r="K3631" s="187" t="s">
        <v>389</v>
      </c>
      <c r="L3631" s="195"/>
      <c r="M3631" s="195"/>
      <c r="N3631" s="195"/>
      <c r="O3631" s="199">
        <v>2</v>
      </c>
      <c r="P3631" s="188"/>
      <c r="Q3631" s="174">
        <f>IF(ISNUMBER(VLOOKUP(A3631,NotghiID!A:A,1,FALSE)),1,0)</f>
        <v>1</v>
      </c>
    </row>
    <row r="3632" spans="1:17" ht="14.25" hidden="1"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1025</v>
      </c>
      <c r="K3632" s="187" t="s">
        <v>389</v>
      </c>
      <c r="L3632" s="195"/>
      <c r="M3632" s="195"/>
      <c r="N3632" s="195"/>
      <c r="O3632" s="199">
        <v>2</v>
      </c>
      <c r="P3632" s="188"/>
      <c r="Q3632" s="174">
        <f>IF(ISNUMBER(VLOOKUP(A3632,NotghiID!A:A,1,FALSE)),1,0)</f>
        <v>1</v>
      </c>
    </row>
    <row r="3633" spans="1:18" ht="14.25" hidden="1"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1025</v>
      </c>
      <c r="K3633" s="187" t="s">
        <v>389</v>
      </c>
      <c r="L3633" s="195"/>
      <c r="M3633" s="195"/>
      <c r="N3633" s="195"/>
      <c r="O3633" s="199">
        <v>2</v>
      </c>
      <c r="P3633" s="188"/>
      <c r="Q3633" s="174">
        <f>IF(ISNUMBER(VLOOKUP(A3633,NotghiID!A:A,1,FALSE)),1,0)</f>
        <v>1</v>
      </c>
      <c r="R3633" s="183"/>
    </row>
    <row r="3634" spans="1:18" ht="14.25" hidden="1"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1025</v>
      </c>
      <c r="K3634" s="187" t="s">
        <v>389</v>
      </c>
      <c r="L3634" s="195"/>
      <c r="M3634" s="195"/>
      <c r="N3634" s="195"/>
      <c r="O3634" s="199">
        <v>2</v>
      </c>
      <c r="P3634" s="188"/>
      <c r="Q3634" s="174">
        <f>IF(ISNUMBER(VLOOKUP(A3634,NotghiID!A:A,1,FALSE)),1,0)</f>
        <v>1</v>
      </c>
      <c r="R3634" s="183"/>
    </row>
    <row r="3635" spans="1:18" ht="14.25" hidden="1"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1025</v>
      </c>
      <c r="K3635" s="187" t="s">
        <v>389</v>
      </c>
      <c r="L3635" s="195"/>
      <c r="M3635" s="195"/>
      <c r="N3635" s="195"/>
      <c r="O3635" s="199">
        <v>2</v>
      </c>
      <c r="P3635" s="188"/>
      <c r="Q3635" s="174">
        <f>IF(ISNUMBER(VLOOKUP(A3635,NotghiID!A:A,1,FALSE)),1,0)</f>
        <v>1</v>
      </c>
      <c r="R3635" s="183"/>
    </row>
    <row r="3636" spans="1:18" ht="14.25" hidden="1"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1151</v>
      </c>
      <c r="J3636" s="187" t="s">
        <v>1025</v>
      </c>
      <c r="K3636" s="187" t="s">
        <v>389</v>
      </c>
      <c r="L3636" s="195"/>
      <c r="M3636" s="195"/>
      <c r="N3636" s="195"/>
      <c r="O3636" s="199">
        <v>2</v>
      </c>
      <c r="P3636" s="188" t="s">
        <v>1152</v>
      </c>
      <c r="Q3636" s="174">
        <f>IF(ISNUMBER(VLOOKUP(A3636,NotghiID!A:A,1,FALSE)),1,0)</f>
        <v>1</v>
      </c>
      <c r="R3636" s="183"/>
    </row>
    <row r="3637" spans="1:18" ht="14.25" hidden="1"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1025</v>
      </c>
      <c r="K3637" s="187" t="s">
        <v>389</v>
      </c>
      <c r="L3637" s="195">
        <v>46.963549999999998</v>
      </c>
      <c r="M3637" s="195" t="s">
        <v>1089</v>
      </c>
      <c r="N3637" s="195" t="s">
        <v>1033</v>
      </c>
      <c r="O3637" s="199">
        <v>2</v>
      </c>
      <c r="P3637" s="188" t="s">
        <v>1152</v>
      </c>
      <c r="Q3637" s="174">
        <f>IF(ISNUMBER(VLOOKUP(A3637,NotghiID!A:A,1,FALSE)),1,0)</f>
        <v>1</v>
      </c>
      <c r="R3637" s="183"/>
    </row>
    <row r="3638" spans="1:18" ht="14.25" hidden="1"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1025</v>
      </c>
      <c r="K3638" s="187" t="s">
        <v>389</v>
      </c>
      <c r="L3638" s="195">
        <v>32.388689999999997</v>
      </c>
      <c r="M3638" s="195" t="s">
        <v>1089</v>
      </c>
      <c r="N3638" s="195" t="s">
        <v>1033</v>
      </c>
      <c r="O3638" s="199">
        <v>2</v>
      </c>
      <c r="P3638" s="188" t="s">
        <v>1152</v>
      </c>
      <c r="Q3638" s="174">
        <f>IF(ISNUMBER(VLOOKUP(A3638,NotghiID!A:A,1,FALSE)),1,0)</f>
        <v>1</v>
      </c>
      <c r="R3638" s="183"/>
    </row>
    <row r="3639" spans="1:18" ht="14.25" hidden="1"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1025</v>
      </c>
      <c r="K3639" s="187" t="s">
        <v>389</v>
      </c>
      <c r="L3639" s="195">
        <v>31.17407</v>
      </c>
      <c r="M3639" s="195" t="s">
        <v>1089</v>
      </c>
      <c r="N3639" s="195" t="s">
        <v>1033</v>
      </c>
      <c r="O3639" s="199">
        <v>2</v>
      </c>
      <c r="P3639" s="188" t="s">
        <v>1152</v>
      </c>
      <c r="Q3639" s="174">
        <f>IF(ISNUMBER(VLOOKUP(A3639,NotghiID!A:A,1,FALSE)),1,0)</f>
        <v>1</v>
      </c>
      <c r="R3639" s="183"/>
    </row>
    <row r="3640" spans="1:18" ht="14.25" hidden="1"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1025</v>
      </c>
      <c r="K3640" s="187" t="s">
        <v>389</v>
      </c>
      <c r="L3640" s="195">
        <v>27.125530000000001</v>
      </c>
      <c r="M3640" s="195" t="s">
        <v>1089</v>
      </c>
      <c r="N3640" s="195" t="s">
        <v>1033</v>
      </c>
      <c r="O3640" s="199">
        <v>2</v>
      </c>
      <c r="P3640" s="188" t="s">
        <v>1152</v>
      </c>
      <c r="Q3640" s="174">
        <f>IF(ISNUMBER(VLOOKUP(A3640,NotghiID!A:A,1,FALSE)),1,0)</f>
        <v>1</v>
      </c>
      <c r="R3640" s="183"/>
    </row>
    <row r="3641" spans="1:18" ht="14.25" hidden="1"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1025</v>
      </c>
      <c r="K3641" s="187" t="s">
        <v>389</v>
      </c>
      <c r="L3641" s="195">
        <v>18.218610000000002</v>
      </c>
      <c r="M3641" s="195" t="s">
        <v>1089</v>
      </c>
      <c r="N3641" s="195" t="s">
        <v>1033</v>
      </c>
      <c r="O3641" s="199">
        <v>2</v>
      </c>
      <c r="P3641" s="188" t="s">
        <v>1152</v>
      </c>
      <c r="Q3641" s="174">
        <f>IF(ISNUMBER(VLOOKUP(A3641,NotghiID!A:A,1,FALSE)),1,0)</f>
        <v>1</v>
      </c>
      <c r="R3641" s="183"/>
    </row>
    <row r="3642" spans="1:18" ht="14.25" hidden="1"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1025</v>
      </c>
      <c r="K3642" s="187" t="s">
        <v>389</v>
      </c>
      <c r="L3642" s="195">
        <v>15.384600000000001</v>
      </c>
      <c r="M3642" s="195" t="s">
        <v>1089</v>
      </c>
      <c r="N3642" s="195" t="s">
        <v>1033</v>
      </c>
      <c r="O3642" s="199">
        <v>2</v>
      </c>
      <c r="P3642" s="188" t="s">
        <v>1152</v>
      </c>
      <c r="Q3642" s="174">
        <f>IF(ISNUMBER(VLOOKUP(A3642,NotghiID!A:A,1,FALSE)),1,0)</f>
        <v>1</v>
      </c>
      <c r="R3642" s="183"/>
    </row>
    <row r="3643" spans="1:18" ht="14.25" hidden="1"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1025</v>
      </c>
      <c r="K3643" s="187" t="s">
        <v>389</v>
      </c>
      <c r="L3643" s="195">
        <v>12.95547</v>
      </c>
      <c r="M3643" s="195" t="s">
        <v>1089</v>
      </c>
      <c r="N3643" s="195" t="s">
        <v>1033</v>
      </c>
      <c r="O3643" s="199">
        <v>2</v>
      </c>
      <c r="P3643" s="188" t="s">
        <v>1152</v>
      </c>
      <c r="Q3643" s="174">
        <f>IF(ISNUMBER(VLOOKUP(A3643,NotghiID!A:A,1,FALSE)),1,0)</f>
        <v>1</v>
      </c>
      <c r="R3643" s="183"/>
    </row>
    <row r="3644" spans="1:18" ht="14.25" hidden="1"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1025</v>
      </c>
      <c r="K3644" s="187" t="s">
        <v>389</v>
      </c>
      <c r="L3644" s="195">
        <v>11.74089</v>
      </c>
      <c r="M3644" s="195" t="s">
        <v>1089</v>
      </c>
      <c r="N3644" s="195" t="s">
        <v>1033</v>
      </c>
      <c r="O3644" s="199">
        <v>2</v>
      </c>
      <c r="P3644" s="188" t="s">
        <v>1152</v>
      </c>
      <c r="Q3644" s="174">
        <f>IF(ISNUMBER(VLOOKUP(A3644,NotghiID!A:A,1,FALSE)),1,0)</f>
        <v>1</v>
      </c>
      <c r="R3644" s="183"/>
    </row>
    <row r="3645" spans="1:18" ht="14.25" hidden="1"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1025</v>
      </c>
      <c r="K3645" s="187" t="s">
        <v>389</v>
      </c>
      <c r="L3645" s="195">
        <v>8.9068830000000005</v>
      </c>
      <c r="M3645" s="195" t="s">
        <v>1089</v>
      </c>
      <c r="N3645" s="195" t="s">
        <v>1033</v>
      </c>
      <c r="O3645" s="199">
        <v>2</v>
      </c>
      <c r="P3645" s="188" t="s">
        <v>1152</v>
      </c>
      <c r="Q3645" s="174">
        <f>IF(ISNUMBER(VLOOKUP(A3645,NotghiID!A:A,1,FALSE)),1,0)</f>
        <v>1</v>
      </c>
      <c r="R3645" s="183"/>
    </row>
    <row r="3646" spans="1:18" ht="14.25" hidden="1"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1025</v>
      </c>
      <c r="K3646" s="187" t="s">
        <v>389</v>
      </c>
      <c r="L3646" s="195">
        <v>6.4777339999999999</v>
      </c>
      <c r="M3646" s="195" t="s">
        <v>1089</v>
      </c>
      <c r="N3646" s="195" t="s">
        <v>1033</v>
      </c>
      <c r="O3646" s="199">
        <v>2</v>
      </c>
      <c r="P3646" s="188" t="s">
        <v>1152</v>
      </c>
      <c r="Q3646" s="174">
        <f>IF(ISNUMBER(VLOOKUP(A3646,NotghiID!A:A,1,FALSE)),1,0)</f>
        <v>1</v>
      </c>
      <c r="R3646" s="183"/>
    </row>
    <row r="3647" spans="1:18" ht="14.25" hidden="1"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1025</v>
      </c>
      <c r="K3647" s="187" t="s">
        <v>389</v>
      </c>
      <c r="L3647" s="195"/>
      <c r="M3647" s="195"/>
      <c r="N3647" s="195"/>
      <c r="O3647" s="199">
        <v>2</v>
      </c>
      <c r="P3647" s="188" t="s">
        <v>1152</v>
      </c>
      <c r="Q3647" s="174">
        <f>IF(ISNUMBER(VLOOKUP(A3647,NotghiID!A:A,1,FALSE)),1,0)</f>
        <v>1</v>
      </c>
      <c r="R3647" s="183"/>
    </row>
    <row r="3648" spans="1:18" ht="14.25" hidden="1"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1151</v>
      </c>
      <c r="J3648" s="187" t="s">
        <v>1025</v>
      </c>
      <c r="K3648" s="187" t="s">
        <v>389</v>
      </c>
      <c r="L3648" s="195"/>
      <c r="M3648" s="195"/>
      <c r="N3648" s="195"/>
      <c r="O3648" s="199">
        <v>2</v>
      </c>
      <c r="P3648" s="188" t="s">
        <v>1152</v>
      </c>
      <c r="Q3648" s="174">
        <f>IF(ISNUMBER(VLOOKUP(A3648,NotghiID!A:A,1,FALSE)),1,0)</f>
        <v>1</v>
      </c>
      <c r="R3648" s="183"/>
    </row>
    <row r="3649" spans="1:18" ht="14.25" hidden="1"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1025</v>
      </c>
      <c r="K3649" s="187" t="s">
        <v>389</v>
      </c>
      <c r="L3649" s="195">
        <v>23.481780000000001</v>
      </c>
      <c r="M3649" s="195" t="s">
        <v>1089</v>
      </c>
      <c r="N3649" s="195" t="s">
        <v>1033</v>
      </c>
      <c r="O3649" s="199">
        <v>2</v>
      </c>
      <c r="P3649" s="188" t="s">
        <v>1152</v>
      </c>
      <c r="Q3649" s="174">
        <f>IF(ISNUMBER(VLOOKUP(A3649,NotghiID!A:A,1,FALSE)),1,0)</f>
        <v>1</v>
      </c>
      <c r="R3649" s="183"/>
    </row>
    <row r="3650" spans="1:18" ht="14.25" hidden="1"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1025</v>
      </c>
      <c r="K3650" s="187" t="s">
        <v>389</v>
      </c>
      <c r="L3650" s="195">
        <v>20.647770000000001</v>
      </c>
      <c r="M3650" s="195" t="s">
        <v>1089</v>
      </c>
      <c r="N3650" s="195" t="s">
        <v>1033</v>
      </c>
      <c r="O3650" s="199">
        <v>2</v>
      </c>
      <c r="P3650" s="188" t="s">
        <v>1152</v>
      </c>
      <c r="Q3650" s="174">
        <f>IF(ISNUMBER(VLOOKUP(A3650,NotghiID!A:A,1,FALSE)),1,0)</f>
        <v>1</v>
      </c>
      <c r="R3650" s="183"/>
    </row>
    <row r="3651" spans="1:18" ht="14.25" hidden="1"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1025</v>
      </c>
      <c r="K3651" s="187" t="s">
        <v>389</v>
      </c>
      <c r="L3651" s="195">
        <v>18.218610000000002</v>
      </c>
      <c r="M3651" s="195" t="s">
        <v>1089</v>
      </c>
      <c r="N3651" s="195" t="s">
        <v>1033</v>
      </c>
      <c r="O3651" s="199">
        <v>2</v>
      </c>
      <c r="P3651" s="188" t="s">
        <v>1152</v>
      </c>
      <c r="Q3651" s="174">
        <f>IF(ISNUMBER(VLOOKUP(A3651,NotghiID!A:A,1,FALSE)),1,0)</f>
        <v>1</v>
      </c>
      <c r="R3651" s="183"/>
    </row>
    <row r="3652" spans="1:18" ht="14.25" hidden="1"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1025</v>
      </c>
      <c r="K3652" s="187" t="s">
        <v>389</v>
      </c>
      <c r="L3652" s="195">
        <v>17.004100000000001</v>
      </c>
      <c r="M3652" s="195" t="s">
        <v>1089</v>
      </c>
      <c r="N3652" s="195" t="s">
        <v>1033</v>
      </c>
      <c r="O3652" s="199">
        <v>2</v>
      </c>
      <c r="P3652" s="188" t="s">
        <v>1152</v>
      </c>
      <c r="Q3652" s="174">
        <f>IF(ISNUMBER(VLOOKUP(A3652,NotghiID!A:A,1,FALSE)),1,0)</f>
        <v>1</v>
      </c>
      <c r="R3652" s="183"/>
    </row>
    <row r="3653" spans="1:18" ht="14.25" hidden="1"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1025</v>
      </c>
      <c r="K3653" s="187" t="s">
        <v>389</v>
      </c>
      <c r="L3653" s="195">
        <v>14.979749999999999</v>
      </c>
      <c r="M3653" s="195" t="s">
        <v>1089</v>
      </c>
      <c r="N3653" s="195" t="s">
        <v>1033</v>
      </c>
      <c r="O3653" s="199">
        <v>2</v>
      </c>
      <c r="P3653" s="188" t="s">
        <v>1152</v>
      </c>
      <c r="Q3653" s="174">
        <f>IF(ISNUMBER(VLOOKUP(A3653,NotghiID!A:A,1,FALSE)),1,0)</f>
        <v>1</v>
      </c>
      <c r="R3653" s="183"/>
    </row>
    <row r="3654" spans="1:18" ht="14.25" hidden="1"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1025</v>
      </c>
      <c r="K3654" s="187" t="s">
        <v>389</v>
      </c>
      <c r="L3654" s="195">
        <v>12.14575</v>
      </c>
      <c r="M3654" s="195" t="s">
        <v>1089</v>
      </c>
      <c r="N3654" s="195" t="s">
        <v>1033</v>
      </c>
      <c r="O3654" s="199">
        <v>2</v>
      </c>
      <c r="P3654" s="188" t="s">
        <v>1152</v>
      </c>
      <c r="Q3654" s="174">
        <f>IF(ISNUMBER(VLOOKUP(A3654,NotghiID!A:A,1,FALSE)),1,0)</f>
        <v>1</v>
      </c>
      <c r="R3654" s="183"/>
    </row>
    <row r="3655" spans="1:18" ht="14.25" hidden="1"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1025</v>
      </c>
      <c r="K3655" s="187" t="s">
        <v>389</v>
      </c>
      <c r="L3655" s="195">
        <v>9.3117409999999996</v>
      </c>
      <c r="M3655" s="195" t="s">
        <v>1089</v>
      </c>
      <c r="N3655" s="195" t="s">
        <v>1033</v>
      </c>
      <c r="O3655" s="199">
        <v>2</v>
      </c>
      <c r="P3655" s="188" t="s">
        <v>1152</v>
      </c>
      <c r="Q3655" s="174">
        <f>IF(ISNUMBER(VLOOKUP(A3655,NotghiID!A:A,1,FALSE)),1,0)</f>
        <v>1</v>
      </c>
      <c r="R3655" s="183"/>
    </row>
    <row r="3656" spans="1:18" ht="14.25" hidden="1"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1025</v>
      </c>
      <c r="K3656" s="187" t="s">
        <v>389</v>
      </c>
      <c r="L3656" s="195">
        <v>8.5020220000000002</v>
      </c>
      <c r="M3656" s="195" t="s">
        <v>1089</v>
      </c>
      <c r="N3656" s="195" t="s">
        <v>1033</v>
      </c>
      <c r="O3656" s="199">
        <v>2</v>
      </c>
      <c r="P3656" s="188" t="s">
        <v>1152</v>
      </c>
      <c r="Q3656" s="174">
        <f>IF(ISNUMBER(VLOOKUP(A3656,NotghiID!A:A,1,FALSE)),1,0)</f>
        <v>1</v>
      </c>
      <c r="R3656" s="183"/>
    </row>
    <row r="3657" spans="1:18" ht="14.25" hidden="1"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1025</v>
      </c>
      <c r="K3657" s="187" t="s">
        <v>389</v>
      </c>
      <c r="L3657" s="195">
        <v>8.5020279999999993</v>
      </c>
      <c r="M3657" s="195" t="s">
        <v>1089</v>
      </c>
      <c r="N3657" s="195" t="s">
        <v>1033</v>
      </c>
      <c r="O3657" s="199">
        <v>2</v>
      </c>
      <c r="P3657" s="188" t="s">
        <v>1152</v>
      </c>
      <c r="Q3657" s="174">
        <f>IF(ISNUMBER(VLOOKUP(A3657,NotghiID!A:A,1,FALSE)),1,0)</f>
        <v>1</v>
      </c>
      <c r="R3657" s="183"/>
    </row>
    <row r="3658" spans="1:18" ht="14.25" hidden="1"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1025</v>
      </c>
      <c r="K3658" s="187" t="s">
        <v>389</v>
      </c>
      <c r="L3658" s="195">
        <v>6.8825950000000002</v>
      </c>
      <c r="M3658" s="195" t="s">
        <v>1089</v>
      </c>
      <c r="N3658" s="195" t="s">
        <v>1033</v>
      </c>
      <c r="O3658" s="199">
        <v>2</v>
      </c>
      <c r="P3658" s="188" t="s">
        <v>1152</v>
      </c>
      <c r="Q3658" s="174">
        <f>IF(ISNUMBER(VLOOKUP(A3658,NotghiID!A:A,1,FALSE)),1,0)</f>
        <v>1</v>
      </c>
      <c r="R3658" s="183"/>
    </row>
    <row r="3659" spans="1:18" ht="14.25" hidden="1"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1025</v>
      </c>
      <c r="K3659" s="187" t="s">
        <v>389</v>
      </c>
      <c r="L3659" s="195"/>
      <c r="M3659" s="195"/>
      <c r="N3659" s="195"/>
      <c r="O3659" s="199">
        <v>2</v>
      </c>
      <c r="P3659" s="188" t="s">
        <v>1152</v>
      </c>
      <c r="Q3659" s="174">
        <f>IF(ISNUMBER(VLOOKUP(A3659,NotghiID!A:A,1,FALSE)),1,0)</f>
        <v>1</v>
      </c>
      <c r="R3659" s="183"/>
    </row>
    <row r="3660" spans="1:18" ht="14.25" hidden="1" x14ac:dyDescent="0.2">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1053</v>
      </c>
      <c r="K3660" s="187" t="s">
        <v>389</v>
      </c>
      <c r="L3660" s="195"/>
      <c r="M3660" s="195"/>
      <c r="N3660" s="195"/>
      <c r="O3660" s="199">
        <v>0.2</v>
      </c>
      <c r="P3660" s="188"/>
      <c r="Q3660" s="174">
        <f>IF(ISNUMBER(VLOOKUP(A3660,NotghiID!A:A,1,FALSE)),1,0)</f>
        <v>1</v>
      </c>
      <c r="R3660" s="183"/>
    </row>
    <row r="3661" spans="1:18" ht="14.25" hidden="1" x14ac:dyDescent="0.2">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1053</v>
      </c>
      <c r="K3661" s="187" t="s">
        <v>389</v>
      </c>
      <c r="L3661" s="195">
        <v>3.69</v>
      </c>
      <c r="M3661" s="195" t="s">
        <v>1053</v>
      </c>
      <c r="N3661" s="195" t="s">
        <v>117</v>
      </c>
      <c r="O3661" s="199">
        <v>0.2</v>
      </c>
      <c r="P3661" s="188"/>
      <c r="Q3661" s="174">
        <f>IF(ISNUMBER(VLOOKUP(A3661,NotghiID!A:A,1,FALSE)),1,0)</f>
        <v>1</v>
      </c>
      <c r="R3661" s="183"/>
    </row>
    <row r="3662" spans="1:18" ht="14.25" hidden="1" x14ac:dyDescent="0.2">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1053</v>
      </c>
      <c r="K3662" s="187" t="s">
        <v>389</v>
      </c>
      <c r="L3662" s="195">
        <v>2.94</v>
      </c>
      <c r="M3662" s="195" t="s">
        <v>1053</v>
      </c>
      <c r="N3662" s="195" t="s">
        <v>117</v>
      </c>
      <c r="O3662" s="199">
        <v>0.2</v>
      </c>
      <c r="P3662" s="188"/>
      <c r="Q3662" s="174">
        <f>IF(ISNUMBER(VLOOKUP(A3662,NotghiID!A:A,1,FALSE)),1,0)</f>
        <v>1</v>
      </c>
      <c r="R3662" s="183"/>
    </row>
    <row r="3663" spans="1:18" ht="14.25" hidden="1" x14ac:dyDescent="0.2">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1053</v>
      </c>
      <c r="K3663" s="187" t="s">
        <v>389</v>
      </c>
      <c r="L3663" s="195">
        <v>2.94</v>
      </c>
      <c r="M3663" s="195" t="s">
        <v>1053</v>
      </c>
      <c r="N3663" s="195" t="s">
        <v>117</v>
      </c>
      <c r="O3663" s="199">
        <v>0.2</v>
      </c>
      <c r="P3663" s="188"/>
      <c r="Q3663" s="174">
        <f>IF(ISNUMBER(VLOOKUP(A3663,NotghiID!A:A,1,FALSE)),1,0)</f>
        <v>1</v>
      </c>
      <c r="R3663" s="183"/>
    </row>
    <row r="3664" spans="1:18" ht="14.25" hidden="1" x14ac:dyDescent="0.2">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1053</v>
      </c>
      <c r="K3664" s="187" t="s">
        <v>389</v>
      </c>
      <c r="L3664" s="195">
        <v>1.8</v>
      </c>
      <c r="M3664" s="195" t="s">
        <v>1053</v>
      </c>
      <c r="N3664" s="195" t="s">
        <v>117</v>
      </c>
      <c r="O3664" s="199">
        <v>0.2</v>
      </c>
      <c r="P3664" s="188"/>
      <c r="Q3664" s="174">
        <f>IF(ISNUMBER(VLOOKUP(A3664,NotghiID!A:A,1,FALSE)),1,0)</f>
        <v>1</v>
      </c>
      <c r="R3664" s="183"/>
    </row>
    <row r="3665" spans="1:17" ht="14.25" hidden="1" x14ac:dyDescent="0.2">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1053</v>
      </c>
      <c r="K3665" s="187" t="s">
        <v>389</v>
      </c>
      <c r="L3665" s="195">
        <v>1.94</v>
      </c>
      <c r="M3665" s="195" t="s">
        <v>1053</v>
      </c>
      <c r="N3665" s="195" t="s">
        <v>117</v>
      </c>
      <c r="O3665" s="199">
        <v>0.2</v>
      </c>
      <c r="P3665" s="188"/>
      <c r="Q3665" s="174">
        <f>IF(ISNUMBER(VLOOKUP(A3665,NotghiID!A:A,1,FALSE)),1,0)</f>
        <v>1</v>
      </c>
    </row>
    <row r="3666" spans="1:17" ht="14.25" hidden="1" x14ac:dyDescent="0.2">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1053</v>
      </c>
      <c r="K3666" s="187" t="s">
        <v>389</v>
      </c>
      <c r="L3666" s="195">
        <v>1.06</v>
      </c>
      <c r="M3666" s="195" t="s">
        <v>1053</v>
      </c>
      <c r="N3666" s="195" t="s">
        <v>117</v>
      </c>
      <c r="O3666" s="199">
        <v>0.2</v>
      </c>
      <c r="P3666" s="188"/>
      <c r="Q3666" s="174">
        <f>IF(ISNUMBER(VLOOKUP(A3666,NotghiID!A:A,1,FALSE)),1,0)</f>
        <v>1</v>
      </c>
    </row>
    <row r="3667" spans="1:17" ht="14.25" hidden="1" x14ac:dyDescent="0.2">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1053</v>
      </c>
      <c r="K3667" s="187" t="s">
        <v>389</v>
      </c>
      <c r="L3667" s="195">
        <v>1.08</v>
      </c>
      <c r="M3667" s="195" t="s">
        <v>1053</v>
      </c>
      <c r="N3667" s="195" t="s">
        <v>117</v>
      </c>
      <c r="O3667" s="199">
        <v>0.2</v>
      </c>
      <c r="P3667" s="188"/>
      <c r="Q3667" s="174">
        <f>IF(ISNUMBER(VLOOKUP(A3667,NotghiID!A:A,1,FALSE)),1,0)</f>
        <v>1</v>
      </c>
    </row>
    <row r="3668" spans="1:17" ht="14.25" hidden="1" x14ac:dyDescent="0.2">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1053</v>
      </c>
      <c r="K3668" s="187" t="s">
        <v>389</v>
      </c>
      <c r="L3668" s="195">
        <v>0.91</v>
      </c>
      <c r="M3668" s="195" t="s">
        <v>1053</v>
      </c>
      <c r="N3668" s="195" t="s">
        <v>117</v>
      </c>
      <c r="O3668" s="199">
        <v>0.2</v>
      </c>
      <c r="P3668" s="188"/>
      <c r="Q3668" s="174">
        <f>IF(ISNUMBER(VLOOKUP(A3668,NotghiID!A:A,1,FALSE)),1,0)</f>
        <v>1</v>
      </c>
    </row>
    <row r="3669" spans="1:17" ht="14.25" hidden="1" x14ac:dyDescent="0.2">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1053</v>
      </c>
      <c r="K3669" s="187" t="s">
        <v>389</v>
      </c>
      <c r="L3669" s="195">
        <v>0.79</v>
      </c>
      <c r="M3669" s="195" t="s">
        <v>1053</v>
      </c>
      <c r="N3669" s="195" t="s">
        <v>117</v>
      </c>
      <c r="O3669" s="199">
        <v>0.2</v>
      </c>
      <c r="P3669" s="188"/>
      <c r="Q3669" s="174">
        <f>IF(ISNUMBER(VLOOKUP(A3669,NotghiID!A:A,1,FALSE)),1,0)</f>
        <v>1</v>
      </c>
    </row>
    <row r="3670" spans="1:17" ht="14.25" hidden="1" x14ac:dyDescent="0.2">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1053</v>
      </c>
      <c r="K3670" s="187" t="s">
        <v>389</v>
      </c>
      <c r="L3670" s="195">
        <v>0.57999999999999996</v>
      </c>
      <c r="M3670" s="195" t="s">
        <v>1053</v>
      </c>
      <c r="N3670" s="195" t="s">
        <v>117</v>
      </c>
      <c r="O3670" s="199">
        <v>0.2</v>
      </c>
      <c r="P3670" s="188"/>
      <c r="Q3670" s="174">
        <f>IF(ISNUMBER(VLOOKUP(A3670,NotghiID!A:A,1,FALSE)),1,0)</f>
        <v>1</v>
      </c>
    </row>
    <row r="3671" spans="1:17" ht="14.25" hidden="1" x14ac:dyDescent="0.2">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1053</v>
      </c>
      <c r="K3671" s="187" t="s">
        <v>389</v>
      </c>
      <c r="L3671" s="195">
        <v>0.53</v>
      </c>
      <c r="M3671" s="195" t="s">
        <v>1053</v>
      </c>
      <c r="N3671" s="195" t="s">
        <v>117</v>
      </c>
      <c r="O3671" s="199">
        <v>0.2</v>
      </c>
      <c r="P3671" s="188"/>
      <c r="Q3671" s="174">
        <f>IF(ISNUMBER(VLOOKUP(A3671,NotghiID!A:A,1,FALSE)),1,0)</f>
        <v>1</v>
      </c>
    </row>
    <row r="3672" spans="1:17" ht="14.25" hidden="1" x14ac:dyDescent="0.2">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1053</v>
      </c>
      <c r="K3672" s="187" t="s">
        <v>389</v>
      </c>
      <c r="L3672" s="195"/>
      <c r="M3672" s="195"/>
      <c r="N3672" s="195"/>
      <c r="O3672" s="199">
        <v>0.2</v>
      </c>
      <c r="P3672" s="188"/>
      <c r="Q3672" s="174">
        <f>IF(ISNUMBER(VLOOKUP(A3672,NotghiID!A:A,1,FALSE)),1,0)</f>
        <v>1</v>
      </c>
    </row>
    <row r="3673" spans="1:17" ht="14.25" hidden="1" x14ac:dyDescent="0.2">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1053</v>
      </c>
      <c r="K3673" s="187" t="s">
        <v>389</v>
      </c>
      <c r="L3673" s="195">
        <v>2.66</v>
      </c>
      <c r="M3673" s="195" t="s">
        <v>1053</v>
      </c>
      <c r="N3673" s="195" t="s">
        <v>117</v>
      </c>
      <c r="O3673" s="199">
        <v>0.2</v>
      </c>
      <c r="P3673" s="188"/>
      <c r="Q3673" s="174">
        <f>IF(ISNUMBER(VLOOKUP(A3673,NotghiID!A:A,1,FALSE)),1,0)</f>
        <v>1</v>
      </c>
    </row>
    <row r="3674" spans="1:17" ht="14.25" hidden="1" x14ac:dyDescent="0.2">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1053</v>
      </c>
      <c r="K3674" s="187" t="s">
        <v>389</v>
      </c>
      <c r="L3674" s="195">
        <v>3.66</v>
      </c>
      <c r="M3674" s="195" t="s">
        <v>1053</v>
      </c>
      <c r="N3674" s="195" t="s">
        <v>117</v>
      </c>
      <c r="O3674" s="199">
        <v>0.2</v>
      </c>
      <c r="P3674" s="188"/>
      <c r="Q3674" s="174">
        <f>IF(ISNUMBER(VLOOKUP(A3674,NotghiID!A:A,1,FALSE)),1,0)</f>
        <v>1</v>
      </c>
    </row>
    <row r="3675" spans="1:17" ht="14.25" hidden="1" x14ac:dyDescent="0.2">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1053</v>
      </c>
      <c r="K3675" s="187" t="s">
        <v>389</v>
      </c>
      <c r="L3675" s="195">
        <v>2.42</v>
      </c>
      <c r="M3675" s="195" t="s">
        <v>1053</v>
      </c>
      <c r="N3675" s="195" t="s">
        <v>117</v>
      </c>
      <c r="O3675" s="199">
        <v>0.2</v>
      </c>
      <c r="P3675" s="188"/>
      <c r="Q3675" s="174">
        <f>IF(ISNUMBER(VLOOKUP(A3675,NotghiID!A:A,1,FALSE)),1,0)</f>
        <v>1</v>
      </c>
    </row>
    <row r="3676" spans="1:17" ht="14.25" hidden="1" x14ac:dyDescent="0.2">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1053</v>
      </c>
      <c r="K3676" s="187" t="s">
        <v>389</v>
      </c>
      <c r="L3676" s="195">
        <v>1.72</v>
      </c>
      <c r="M3676" s="195" t="s">
        <v>1053</v>
      </c>
      <c r="N3676" s="195" t="s">
        <v>117</v>
      </c>
      <c r="O3676" s="199">
        <v>0.2</v>
      </c>
      <c r="P3676" s="188"/>
      <c r="Q3676" s="174">
        <f>IF(ISNUMBER(VLOOKUP(A3676,NotghiID!A:A,1,FALSE)),1,0)</f>
        <v>1</v>
      </c>
    </row>
    <row r="3677" spans="1:17" ht="14.25" hidden="1" x14ac:dyDescent="0.2">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1053</v>
      </c>
      <c r="K3677" s="187" t="s">
        <v>389</v>
      </c>
      <c r="L3677" s="195">
        <v>1.57</v>
      </c>
      <c r="M3677" s="195" t="s">
        <v>1053</v>
      </c>
      <c r="N3677" s="195" t="s">
        <v>117</v>
      </c>
      <c r="O3677" s="199">
        <v>0.2</v>
      </c>
      <c r="P3677" s="188"/>
      <c r="Q3677" s="174">
        <f>IF(ISNUMBER(VLOOKUP(A3677,NotghiID!A:A,1,FALSE)),1,0)</f>
        <v>1</v>
      </c>
    </row>
    <row r="3678" spans="1:17" ht="14.25" hidden="1" x14ac:dyDescent="0.2">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1053</v>
      </c>
      <c r="K3678" s="187" t="s">
        <v>389</v>
      </c>
      <c r="L3678" s="195">
        <v>0.99</v>
      </c>
      <c r="M3678" s="195" t="s">
        <v>1053</v>
      </c>
      <c r="N3678" s="195" t="s">
        <v>117</v>
      </c>
      <c r="O3678" s="199">
        <v>0.2</v>
      </c>
      <c r="P3678" s="188"/>
      <c r="Q3678" s="174">
        <f>IF(ISNUMBER(VLOOKUP(A3678,NotghiID!A:A,1,FALSE)),1,0)</f>
        <v>1</v>
      </c>
    </row>
    <row r="3679" spans="1:17" ht="14.25" hidden="1" x14ac:dyDescent="0.2">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1053</v>
      </c>
      <c r="K3679" s="187" t="s">
        <v>389</v>
      </c>
      <c r="L3679" s="195">
        <v>1.21</v>
      </c>
      <c r="M3679" s="195" t="s">
        <v>1053</v>
      </c>
      <c r="N3679" s="195" t="s">
        <v>117</v>
      </c>
      <c r="O3679" s="199">
        <v>0.2</v>
      </c>
      <c r="P3679" s="188"/>
      <c r="Q3679" s="174">
        <f>IF(ISNUMBER(VLOOKUP(A3679,NotghiID!A:A,1,FALSE)),1,0)</f>
        <v>1</v>
      </c>
    </row>
    <row r="3680" spans="1:17" ht="14.25" hidden="1" x14ac:dyDescent="0.2">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1053</v>
      </c>
      <c r="K3680" s="187" t="s">
        <v>389</v>
      </c>
      <c r="L3680" s="195">
        <v>1.05</v>
      </c>
      <c r="M3680" s="195" t="s">
        <v>1053</v>
      </c>
      <c r="N3680" s="195" t="s">
        <v>117</v>
      </c>
      <c r="O3680" s="199">
        <v>0.2</v>
      </c>
      <c r="P3680" s="188"/>
      <c r="Q3680" s="174">
        <f>IF(ISNUMBER(VLOOKUP(A3680,NotghiID!A:A,1,FALSE)),1,0)</f>
        <v>1</v>
      </c>
    </row>
    <row r="3681" spans="1:17" ht="14.25" hidden="1" x14ac:dyDescent="0.2">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1053</v>
      </c>
      <c r="K3681" s="187" t="s">
        <v>389</v>
      </c>
      <c r="L3681" s="195">
        <v>0.97</v>
      </c>
      <c r="M3681" s="195" t="s">
        <v>1053</v>
      </c>
      <c r="N3681" s="195" t="s">
        <v>117</v>
      </c>
      <c r="O3681" s="199">
        <v>0.2</v>
      </c>
      <c r="P3681" s="188"/>
      <c r="Q3681" s="174">
        <f>IF(ISNUMBER(VLOOKUP(A3681,NotghiID!A:A,1,FALSE)),1,0)</f>
        <v>1</v>
      </c>
    </row>
    <row r="3682" spans="1:17" ht="14.25" hidden="1" x14ac:dyDescent="0.2">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1053</v>
      </c>
      <c r="K3682" s="187" t="s">
        <v>389</v>
      </c>
      <c r="L3682" s="195">
        <v>0.82</v>
      </c>
      <c r="M3682" s="195" t="s">
        <v>1053</v>
      </c>
      <c r="N3682" s="195" t="s">
        <v>117</v>
      </c>
      <c r="O3682" s="199">
        <v>0.2</v>
      </c>
      <c r="P3682" s="188"/>
      <c r="Q3682" s="174">
        <f>IF(ISNUMBER(VLOOKUP(A3682,NotghiID!A:A,1,FALSE)),1,0)</f>
        <v>1</v>
      </c>
    </row>
    <row r="3683" spans="1:17" ht="14.25" hidden="1" x14ac:dyDescent="0.2">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1053</v>
      </c>
      <c r="K3683" s="187" t="s">
        <v>389</v>
      </c>
      <c r="L3683" s="195">
        <v>0.65</v>
      </c>
      <c r="M3683" s="195" t="s">
        <v>1053</v>
      </c>
      <c r="N3683" s="195" t="s">
        <v>117</v>
      </c>
      <c r="O3683" s="199">
        <v>0.2</v>
      </c>
      <c r="P3683" s="188"/>
      <c r="Q3683" s="174">
        <f>IF(ISNUMBER(VLOOKUP(A3683,NotghiID!A:A,1,FALSE)),1,0)</f>
        <v>1</v>
      </c>
    </row>
    <row r="3684" spans="1:17" ht="14.25"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1127</v>
      </c>
      <c r="J3684" s="187" t="s">
        <v>1025</v>
      </c>
      <c r="K3684" s="187" t="s">
        <v>389</v>
      </c>
      <c r="L3684" s="195"/>
      <c r="M3684" s="195"/>
      <c r="N3684" s="195"/>
      <c r="O3684" s="199">
        <v>1</v>
      </c>
      <c r="P3684" s="188"/>
      <c r="Q3684" s="174">
        <f>IF(ISNUMBER(VLOOKUP(A3684,NotghiID!A:A,1,FALSE)),1,0)</f>
        <v>1</v>
      </c>
    </row>
    <row r="3685" spans="1:17" ht="14.25" x14ac:dyDescent="0.2">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1025</v>
      </c>
      <c r="K3685" s="187" t="s">
        <v>389</v>
      </c>
      <c r="L3685" s="195">
        <v>0.85631040000000003</v>
      </c>
      <c r="M3685" s="195" t="s">
        <v>1025</v>
      </c>
      <c r="N3685" s="195" t="s">
        <v>1033</v>
      </c>
      <c r="O3685" s="199">
        <v>1</v>
      </c>
      <c r="P3685" s="188"/>
      <c r="Q3685" s="174">
        <f>IF(ISNUMBER(VLOOKUP(A3685,NotghiID!A:A,1,FALSE)),1,0)</f>
        <v>1</v>
      </c>
    </row>
    <row r="3686" spans="1:17" ht="14.25" x14ac:dyDescent="0.2">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1025</v>
      </c>
      <c r="K3686" s="187" t="s">
        <v>389</v>
      </c>
      <c r="L3686" s="195">
        <v>1.586341</v>
      </c>
      <c r="M3686" s="195" t="s">
        <v>1025</v>
      </c>
      <c r="N3686" s="195" t="s">
        <v>1033</v>
      </c>
      <c r="O3686" s="199">
        <v>1</v>
      </c>
      <c r="P3686" s="188"/>
      <c r="Q3686" s="174">
        <f>IF(ISNUMBER(VLOOKUP(A3686,NotghiID!A:A,1,FALSE)),1,0)</f>
        <v>1</v>
      </c>
    </row>
    <row r="3687" spans="1:17" ht="14.25" x14ac:dyDescent="0.2">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1025</v>
      </c>
      <c r="K3687" s="187" t="s">
        <v>389</v>
      </c>
      <c r="L3687" s="195">
        <v>2.0373589999999999</v>
      </c>
      <c r="M3687" s="195" t="s">
        <v>1025</v>
      </c>
      <c r="N3687" s="195" t="s">
        <v>1033</v>
      </c>
      <c r="O3687" s="199">
        <v>1</v>
      </c>
      <c r="P3687" s="188"/>
      <c r="Q3687" s="174">
        <f>IF(ISNUMBER(VLOOKUP(A3687,NotghiID!A:A,1,FALSE)),1,0)</f>
        <v>1</v>
      </c>
    </row>
    <row r="3688" spans="1:17" ht="14.25" x14ac:dyDescent="0.2">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1025</v>
      </c>
      <c r="K3688" s="187" t="s">
        <v>389</v>
      </c>
      <c r="L3688" s="195">
        <v>1.2931509999999999</v>
      </c>
      <c r="M3688" s="195" t="s">
        <v>1025</v>
      </c>
      <c r="N3688" s="195" t="s">
        <v>1033</v>
      </c>
      <c r="O3688" s="199">
        <v>1</v>
      </c>
      <c r="P3688" s="188"/>
      <c r="Q3688" s="174">
        <f>IF(ISNUMBER(VLOOKUP(A3688,NotghiID!A:A,1,FALSE)),1,0)</f>
        <v>1</v>
      </c>
    </row>
    <row r="3689" spans="1:17" ht="14.25" x14ac:dyDescent="0.2">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1025</v>
      </c>
      <c r="K3689" s="187" t="s">
        <v>389</v>
      </c>
      <c r="L3689" s="195">
        <v>1.206161</v>
      </c>
      <c r="M3689" s="195" t="s">
        <v>1025</v>
      </c>
      <c r="N3689" s="195" t="s">
        <v>1033</v>
      </c>
      <c r="O3689" s="199">
        <v>1</v>
      </c>
      <c r="P3689" s="188"/>
      <c r="Q3689" s="174">
        <f>IF(ISNUMBER(VLOOKUP(A3689,NotghiID!A:A,1,FALSE)),1,0)</f>
        <v>1</v>
      </c>
    </row>
    <row r="3690" spans="1:17" ht="14.25" x14ac:dyDescent="0.2">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1025</v>
      </c>
      <c r="K3690" s="187" t="s">
        <v>389</v>
      </c>
      <c r="L3690" s="195">
        <v>0.9924965</v>
      </c>
      <c r="M3690" s="195" t="s">
        <v>1025</v>
      </c>
      <c r="N3690" s="195" t="s">
        <v>1033</v>
      </c>
      <c r="O3690" s="199">
        <v>1</v>
      </c>
      <c r="P3690" s="188"/>
      <c r="Q3690" s="174">
        <f>IF(ISNUMBER(VLOOKUP(A3690,NotghiID!A:A,1,FALSE)),1,0)</f>
        <v>1</v>
      </c>
    </row>
    <row r="3691" spans="1:17" ht="14.25" x14ac:dyDescent="0.2">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1025</v>
      </c>
      <c r="K3691" s="187" t="s">
        <v>389</v>
      </c>
      <c r="L3691" s="195">
        <v>0.75121119999999997</v>
      </c>
      <c r="M3691" s="195" t="s">
        <v>1025</v>
      </c>
      <c r="N3691" s="195" t="s">
        <v>1033</v>
      </c>
      <c r="O3691" s="199">
        <v>1</v>
      </c>
      <c r="P3691" s="188"/>
      <c r="Q3691" s="174">
        <f>IF(ISNUMBER(VLOOKUP(A3691,NotghiID!A:A,1,FALSE)),1,0)</f>
        <v>1</v>
      </c>
    </row>
    <row r="3692" spans="1:17" ht="14.25" x14ac:dyDescent="0.2">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1025</v>
      </c>
      <c r="K3692" s="187" t="s">
        <v>389</v>
      </c>
      <c r="L3692" s="195">
        <v>0.61813689999999999</v>
      </c>
      <c r="M3692" s="195" t="s">
        <v>1025</v>
      </c>
      <c r="N3692" s="195" t="s">
        <v>1033</v>
      </c>
      <c r="O3692" s="199">
        <v>1</v>
      </c>
      <c r="P3692" s="188"/>
      <c r="Q3692" s="174">
        <f>IF(ISNUMBER(VLOOKUP(A3692,NotghiID!A:A,1,FALSE)),1,0)</f>
        <v>1</v>
      </c>
    </row>
    <row r="3693" spans="1:17" ht="14.25" x14ac:dyDescent="0.2">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1025</v>
      </c>
      <c r="K3693" s="187" t="s">
        <v>389</v>
      </c>
      <c r="L3693" s="195">
        <v>0.50160170000000004</v>
      </c>
      <c r="M3693" s="195" t="s">
        <v>1025</v>
      </c>
      <c r="N3693" s="195" t="s">
        <v>1033</v>
      </c>
      <c r="O3693" s="199">
        <v>1</v>
      </c>
      <c r="P3693" s="188"/>
      <c r="Q3693" s="174">
        <f>IF(ISNUMBER(VLOOKUP(A3693,NotghiID!A:A,1,FALSE)),1,0)</f>
        <v>1</v>
      </c>
    </row>
    <row r="3694" spans="1:17" ht="14.25" x14ac:dyDescent="0.2">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1025</v>
      </c>
      <c r="K3694" s="187" t="s">
        <v>389</v>
      </c>
      <c r="L3694" s="195">
        <v>0.18075749999999999</v>
      </c>
      <c r="M3694" s="195" t="s">
        <v>1025</v>
      </c>
      <c r="N3694" s="195" t="s">
        <v>1033</v>
      </c>
      <c r="O3694" s="199">
        <v>1</v>
      </c>
      <c r="P3694" s="188"/>
      <c r="Q3694" s="174">
        <f>IF(ISNUMBER(VLOOKUP(A3694,NotghiID!A:A,1,FALSE)),1,0)</f>
        <v>1</v>
      </c>
    </row>
    <row r="3695" spans="1:17" ht="14.25" x14ac:dyDescent="0.2">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1025</v>
      </c>
      <c r="K3695" s="187" t="s">
        <v>389</v>
      </c>
      <c r="L3695" s="195">
        <v>0.18147849999999999</v>
      </c>
      <c r="M3695" s="195" t="s">
        <v>1025</v>
      </c>
      <c r="N3695" s="195" t="s">
        <v>1033</v>
      </c>
      <c r="O3695" s="199">
        <v>1</v>
      </c>
      <c r="P3695" s="188"/>
      <c r="Q3695" s="174">
        <f>IF(ISNUMBER(VLOOKUP(A3695,NotghiID!A:A,1,FALSE)),1,0)</f>
        <v>1</v>
      </c>
    </row>
    <row r="3696" spans="1:17" ht="14.25" x14ac:dyDescent="0.2">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1025</v>
      </c>
      <c r="K3696" s="187" t="s">
        <v>389</v>
      </c>
      <c r="L3696" s="195">
        <v>0.1025277</v>
      </c>
      <c r="M3696" s="195" t="s">
        <v>1025</v>
      </c>
      <c r="N3696" s="195" t="s">
        <v>1033</v>
      </c>
      <c r="O3696" s="199">
        <v>1</v>
      </c>
      <c r="P3696" s="188"/>
      <c r="Q3696" s="174">
        <f>IF(ISNUMBER(VLOOKUP(A3696,NotghiID!A:A,1,FALSE)),1,0)</f>
        <v>1</v>
      </c>
    </row>
    <row r="3697" spans="1:17" ht="14.25" x14ac:dyDescent="0.2">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1025</v>
      </c>
      <c r="K3697" s="187" t="s">
        <v>389</v>
      </c>
      <c r="L3697" s="195">
        <v>9.2539129999999997E-2</v>
      </c>
      <c r="M3697" s="195" t="s">
        <v>1025</v>
      </c>
      <c r="N3697" s="195" t="s">
        <v>1033</v>
      </c>
      <c r="O3697" s="199">
        <v>1</v>
      </c>
      <c r="P3697" s="188"/>
      <c r="Q3697" s="174">
        <f>IF(ISNUMBER(VLOOKUP(A3697,NotghiID!A:A,1,FALSE)),1,0)</f>
        <v>1</v>
      </c>
    </row>
    <row r="3698" spans="1:17" ht="14.25" x14ac:dyDescent="0.2">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1025</v>
      </c>
      <c r="K3698" s="187" t="s">
        <v>389</v>
      </c>
      <c r="L3698" s="195">
        <v>4.0922060000000003E-2</v>
      </c>
      <c r="M3698" s="195" t="s">
        <v>1025</v>
      </c>
      <c r="N3698" s="195" t="s">
        <v>1033</v>
      </c>
      <c r="O3698" s="199">
        <v>1</v>
      </c>
      <c r="P3698" s="188"/>
      <c r="Q3698" s="174">
        <f>IF(ISNUMBER(VLOOKUP(A3698,NotghiID!A:A,1,FALSE)),1,0)</f>
        <v>1</v>
      </c>
    </row>
    <row r="3699" spans="1:17" ht="14.25" x14ac:dyDescent="0.2">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1127</v>
      </c>
      <c r="J3699" s="187" t="s">
        <v>1025</v>
      </c>
      <c r="K3699" s="187" t="s">
        <v>389</v>
      </c>
      <c r="L3699" s="195"/>
      <c r="M3699" s="195"/>
      <c r="N3699" s="195"/>
      <c r="O3699" s="199">
        <v>1</v>
      </c>
      <c r="P3699" s="188"/>
      <c r="Q3699" s="174">
        <f>IF(ISNUMBER(VLOOKUP(A3699,NotghiID!A:A,1,FALSE)),1,0)</f>
        <v>1</v>
      </c>
    </row>
    <row r="3700" spans="1:17" ht="14.25" x14ac:dyDescent="0.2">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1025</v>
      </c>
      <c r="K3700" s="187" t="s">
        <v>389</v>
      </c>
      <c r="L3700" s="195">
        <v>1.630795</v>
      </c>
      <c r="M3700" s="195" t="s">
        <v>1025</v>
      </c>
      <c r="N3700" s="195" t="s">
        <v>1033</v>
      </c>
      <c r="O3700" s="199">
        <v>1</v>
      </c>
      <c r="P3700" s="188"/>
      <c r="Q3700" s="174">
        <f>IF(ISNUMBER(VLOOKUP(A3700,NotghiID!A:A,1,FALSE)),1,0)</f>
        <v>1</v>
      </c>
    </row>
    <row r="3701" spans="1:17" ht="14.25" x14ac:dyDescent="0.2">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1025</v>
      </c>
      <c r="K3701" s="187" t="s">
        <v>389</v>
      </c>
      <c r="L3701" s="195">
        <v>1.7072430000000001</v>
      </c>
      <c r="M3701" s="195" t="s">
        <v>1025</v>
      </c>
      <c r="N3701" s="195" t="s">
        <v>1033</v>
      </c>
      <c r="O3701" s="199">
        <v>1</v>
      </c>
      <c r="P3701" s="188"/>
      <c r="Q3701" s="174">
        <f>IF(ISNUMBER(VLOOKUP(A3701,NotghiID!A:A,1,FALSE)),1,0)</f>
        <v>1</v>
      </c>
    </row>
    <row r="3702" spans="1:17" ht="14.25" x14ac:dyDescent="0.2">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1025</v>
      </c>
      <c r="K3702" s="187" t="s">
        <v>389</v>
      </c>
      <c r="L3702" s="195">
        <v>1.3838619999999999</v>
      </c>
      <c r="M3702" s="195" t="s">
        <v>1025</v>
      </c>
      <c r="N3702" s="195" t="s">
        <v>1033</v>
      </c>
      <c r="O3702" s="199">
        <v>1</v>
      </c>
      <c r="P3702" s="188"/>
      <c r="Q3702" s="174">
        <f>IF(ISNUMBER(VLOOKUP(A3702,NotghiID!A:A,1,FALSE)),1,0)</f>
        <v>1</v>
      </c>
    </row>
    <row r="3703" spans="1:17" ht="14.25" x14ac:dyDescent="0.2">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1025</v>
      </c>
      <c r="K3703" s="187" t="s">
        <v>389</v>
      </c>
      <c r="L3703" s="195">
        <v>0.86150360000000004</v>
      </c>
      <c r="M3703" s="195" t="s">
        <v>1025</v>
      </c>
      <c r="N3703" s="195" t="s">
        <v>1033</v>
      </c>
      <c r="O3703" s="199">
        <v>1</v>
      </c>
      <c r="P3703" s="188"/>
      <c r="Q3703" s="174">
        <f>IF(ISNUMBER(VLOOKUP(A3703,NotghiID!A:A,1,FALSE)),1,0)</f>
        <v>1</v>
      </c>
    </row>
    <row r="3704" spans="1:17" ht="14.25" x14ac:dyDescent="0.2">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1025</v>
      </c>
      <c r="K3704" s="187" t="s">
        <v>389</v>
      </c>
      <c r="L3704" s="195">
        <v>0.92517090000000002</v>
      </c>
      <c r="M3704" s="195" t="s">
        <v>1025</v>
      </c>
      <c r="N3704" s="195" t="s">
        <v>1033</v>
      </c>
      <c r="O3704" s="199">
        <v>1</v>
      </c>
      <c r="P3704" s="188"/>
      <c r="Q3704" s="174">
        <f>IF(ISNUMBER(VLOOKUP(A3704,NotghiID!A:A,1,FALSE)),1,0)</f>
        <v>1</v>
      </c>
    </row>
    <row r="3705" spans="1:17" ht="14.25" x14ac:dyDescent="0.2">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1025</v>
      </c>
      <c r="K3705" s="187" t="s">
        <v>389</v>
      </c>
      <c r="L3705" s="195">
        <v>0.71003249999999996</v>
      </c>
      <c r="M3705" s="195" t="s">
        <v>1025</v>
      </c>
      <c r="N3705" s="195" t="s">
        <v>1033</v>
      </c>
      <c r="O3705" s="199">
        <v>1</v>
      </c>
      <c r="P3705" s="188"/>
      <c r="Q3705" s="174">
        <f>IF(ISNUMBER(VLOOKUP(A3705,NotghiID!A:A,1,FALSE)),1,0)</f>
        <v>1</v>
      </c>
    </row>
    <row r="3706" spans="1:17" ht="14.25" x14ac:dyDescent="0.2">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1025</v>
      </c>
      <c r="K3706" s="187" t="s">
        <v>389</v>
      </c>
      <c r="L3706" s="195">
        <v>0.56101509999999999</v>
      </c>
      <c r="M3706" s="195" t="s">
        <v>1025</v>
      </c>
      <c r="N3706" s="195" t="s">
        <v>1033</v>
      </c>
      <c r="O3706" s="199">
        <v>1</v>
      </c>
      <c r="P3706" s="188"/>
      <c r="Q3706" s="174">
        <f>IF(ISNUMBER(VLOOKUP(A3706,NotghiID!A:A,1,FALSE)),1,0)</f>
        <v>1</v>
      </c>
    </row>
    <row r="3707" spans="1:17" ht="14.25" x14ac:dyDescent="0.2">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1025</v>
      </c>
      <c r="K3707" s="187" t="s">
        <v>389</v>
      </c>
      <c r="L3707" s="195">
        <v>0.47528930000000003</v>
      </c>
      <c r="M3707" s="195" t="s">
        <v>1025</v>
      </c>
      <c r="N3707" s="195" t="s">
        <v>1033</v>
      </c>
      <c r="O3707" s="199">
        <v>1</v>
      </c>
      <c r="P3707" s="188"/>
      <c r="Q3707" s="174">
        <f>IF(ISNUMBER(VLOOKUP(A3707,NotghiID!A:A,1,FALSE)),1,0)</f>
        <v>1</v>
      </c>
    </row>
    <row r="3708" spans="1:17" ht="14.25" x14ac:dyDescent="0.2">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1025</v>
      </c>
      <c r="K3708" s="187" t="s">
        <v>389</v>
      </c>
      <c r="L3708" s="195">
        <v>9.1568469999999999E-2</v>
      </c>
      <c r="M3708" s="195" t="s">
        <v>1025</v>
      </c>
      <c r="N3708" s="195" t="s">
        <v>1033</v>
      </c>
      <c r="O3708" s="199">
        <v>1</v>
      </c>
      <c r="P3708" s="188"/>
      <c r="Q3708" s="174">
        <f>IF(ISNUMBER(VLOOKUP(A3708,NotghiID!A:A,1,FALSE)),1,0)</f>
        <v>1</v>
      </c>
    </row>
    <row r="3709" spans="1:17" ht="14.25" x14ac:dyDescent="0.2">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1025</v>
      </c>
      <c r="K3709" s="187" t="s">
        <v>389</v>
      </c>
      <c r="L3709" s="195">
        <v>0.2000093</v>
      </c>
      <c r="M3709" s="195" t="s">
        <v>1025</v>
      </c>
      <c r="N3709" s="195" t="s">
        <v>1033</v>
      </c>
      <c r="O3709" s="199">
        <v>1</v>
      </c>
      <c r="P3709" s="188"/>
      <c r="Q3709" s="174">
        <f>IF(ISNUMBER(VLOOKUP(A3709,NotghiID!A:A,1,FALSE)),1,0)</f>
        <v>1</v>
      </c>
    </row>
    <row r="3710" spans="1:17" ht="14.25" x14ac:dyDescent="0.2">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1025</v>
      </c>
      <c r="K3710" s="187" t="s">
        <v>389</v>
      </c>
      <c r="L3710" s="195">
        <v>0.15000530000000001</v>
      </c>
      <c r="M3710" s="195" t="s">
        <v>1025</v>
      </c>
      <c r="N3710" s="195" t="s">
        <v>1033</v>
      </c>
      <c r="O3710" s="199">
        <v>1</v>
      </c>
      <c r="P3710" s="188"/>
      <c r="Q3710" s="174">
        <f>IF(ISNUMBER(VLOOKUP(A3710,NotghiID!A:A,1,FALSE)),1,0)</f>
        <v>1</v>
      </c>
    </row>
    <row r="3711" spans="1:17" ht="14.25" x14ac:dyDescent="0.2">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1025</v>
      </c>
      <c r="K3711" s="187" t="s">
        <v>389</v>
      </c>
      <c r="L3711" s="195">
        <v>0.13498840000000001</v>
      </c>
      <c r="M3711" s="195" t="s">
        <v>1025</v>
      </c>
      <c r="N3711" s="195" t="s">
        <v>1033</v>
      </c>
      <c r="O3711" s="199">
        <v>1</v>
      </c>
      <c r="P3711" s="188"/>
      <c r="Q3711" s="174">
        <f>IF(ISNUMBER(VLOOKUP(A3711,NotghiID!A:A,1,FALSE)),1,0)</f>
        <v>1</v>
      </c>
    </row>
    <row r="3712" spans="1:17" ht="14.25" x14ac:dyDescent="0.2">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1025</v>
      </c>
      <c r="K3712" s="187" t="s">
        <v>389</v>
      </c>
      <c r="L3712" s="195">
        <v>0.1063794</v>
      </c>
      <c r="M3712" s="195" t="s">
        <v>1025</v>
      </c>
      <c r="N3712" s="195" t="s">
        <v>1033</v>
      </c>
      <c r="O3712" s="199">
        <v>1</v>
      </c>
      <c r="P3712" s="188"/>
      <c r="Q3712" s="174">
        <f>IF(ISNUMBER(VLOOKUP(A3712,NotghiID!A:A,1,FALSE)),1,0)</f>
        <v>1</v>
      </c>
    </row>
    <row r="3713" spans="1:17" ht="14.25" x14ac:dyDescent="0.2">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1025</v>
      </c>
      <c r="K3713" s="187" t="s">
        <v>389</v>
      </c>
      <c r="L3713" s="195">
        <v>3.5121020000000003E-2</v>
      </c>
      <c r="M3713" s="195" t="s">
        <v>1025</v>
      </c>
      <c r="N3713" s="195" t="s">
        <v>1033</v>
      </c>
      <c r="O3713" s="199">
        <v>1</v>
      </c>
      <c r="P3713" s="188"/>
      <c r="Q3713" s="174">
        <f>IF(ISNUMBER(VLOOKUP(A3713,NotghiID!A:A,1,FALSE)),1,0)</f>
        <v>1</v>
      </c>
    </row>
    <row r="3714" spans="1:17" ht="14.25" x14ac:dyDescent="0.2">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1153</v>
      </c>
      <c r="J3714" s="187" t="s">
        <v>1025</v>
      </c>
      <c r="K3714" s="187" t="s">
        <v>389</v>
      </c>
      <c r="L3714" s="195"/>
      <c r="M3714" s="195"/>
      <c r="N3714" s="195"/>
      <c r="O3714" s="199">
        <v>25</v>
      </c>
      <c r="P3714" s="188"/>
      <c r="Q3714" s="174">
        <f>IF(ISNUMBER(VLOOKUP(A3714,NotghiID!A:A,1,FALSE)),1,0)</f>
        <v>1</v>
      </c>
    </row>
    <row r="3715" spans="1:17" ht="14.25" x14ac:dyDescent="0.2">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1025</v>
      </c>
      <c r="K3715" s="187" t="s">
        <v>389</v>
      </c>
      <c r="L3715" s="195"/>
      <c r="M3715" s="195"/>
      <c r="N3715" s="195"/>
      <c r="O3715" s="199">
        <v>25</v>
      </c>
      <c r="P3715" s="188"/>
      <c r="Q3715" s="174">
        <f>IF(ISNUMBER(VLOOKUP(A3715,NotghiID!A:A,1,FALSE)),1,0)</f>
        <v>1</v>
      </c>
    </row>
    <row r="3716" spans="1:17" ht="14.25" x14ac:dyDescent="0.2">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1025</v>
      </c>
      <c r="K3716" s="187" t="s">
        <v>389</v>
      </c>
      <c r="L3716" s="195">
        <v>4.8828100000000002E-4</v>
      </c>
      <c r="M3716" s="195" t="s">
        <v>1025</v>
      </c>
      <c r="N3716" s="195" t="s">
        <v>1033</v>
      </c>
      <c r="O3716" s="199">
        <v>25</v>
      </c>
      <c r="P3716" s="188"/>
      <c r="Q3716" s="174">
        <f>IF(ISNUMBER(VLOOKUP(A3716,NotghiID!A:A,1,FALSE)),1,0)</f>
        <v>1</v>
      </c>
    </row>
    <row r="3717" spans="1:17" ht="14.25" x14ac:dyDescent="0.2">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1025</v>
      </c>
      <c r="K3717" s="187" t="s">
        <v>389</v>
      </c>
      <c r="L3717" s="195">
        <v>100.6919</v>
      </c>
      <c r="M3717" s="195" t="s">
        <v>1025</v>
      </c>
      <c r="N3717" s="195" t="s">
        <v>1033</v>
      </c>
      <c r="O3717" s="199">
        <v>25</v>
      </c>
      <c r="P3717" s="188"/>
      <c r="Q3717" s="174">
        <f>IF(ISNUMBER(VLOOKUP(A3717,NotghiID!A:A,1,FALSE)),1,0)</f>
        <v>1</v>
      </c>
    </row>
    <row r="3718" spans="1:17" ht="13.8" x14ac:dyDescent="0.25">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1025</v>
      </c>
      <c r="K3718" s="187" t="s">
        <v>389</v>
      </c>
      <c r="L3718" s="195">
        <v>285.51659999999998</v>
      </c>
      <c r="M3718" s="195" t="s">
        <v>1025</v>
      </c>
      <c r="N3718" s="195" t="s">
        <v>1033</v>
      </c>
      <c r="O3718" s="199">
        <v>25</v>
      </c>
      <c r="P3718" s="188"/>
      <c r="Q3718" s="174">
        <f>IF(ISNUMBER(VLOOKUP(A3718,NotghiID!A:A,1,FALSE)),1,0)</f>
        <v>1</v>
      </c>
    </row>
    <row r="3719" spans="1:17" ht="13.8" x14ac:dyDescent="0.25">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1025</v>
      </c>
      <c r="K3719" s="187" t="s">
        <v>389</v>
      </c>
      <c r="L3719" s="195">
        <v>172.8657</v>
      </c>
      <c r="M3719" s="195" t="s">
        <v>1025</v>
      </c>
      <c r="N3719" s="195" t="s">
        <v>1033</v>
      </c>
      <c r="O3719" s="199">
        <v>25</v>
      </c>
      <c r="P3719" s="188"/>
      <c r="Q3719" s="174">
        <f>IF(ISNUMBER(VLOOKUP(A3719,NotghiID!A:A,1,FALSE)),1,0)</f>
        <v>1</v>
      </c>
    </row>
    <row r="3720" spans="1:17" ht="13.8" x14ac:dyDescent="0.25">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1025</v>
      </c>
      <c r="K3720" s="187" t="s">
        <v>389</v>
      </c>
      <c r="L3720" s="195">
        <v>80.082759999999993</v>
      </c>
      <c r="M3720" s="195" t="s">
        <v>1025</v>
      </c>
      <c r="N3720" s="195" t="s">
        <v>1033</v>
      </c>
      <c r="O3720" s="199">
        <v>25</v>
      </c>
      <c r="P3720" s="188"/>
      <c r="Q3720" s="174">
        <f>IF(ISNUMBER(VLOOKUP(A3720,NotghiID!A:A,1,FALSE)),1,0)</f>
        <v>1</v>
      </c>
    </row>
    <row r="3721" spans="1:17" ht="13.8" x14ac:dyDescent="0.25">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1025</v>
      </c>
      <c r="K3721" s="187" t="s">
        <v>389</v>
      </c>
      <c r="L3721" s="195">
        <v>72.769779999999997</v>
      </c>
      <c r="M3721" s="195" t="s">
        <v>1025</v>
      </c>
      <c r="N3721" s="195" t="s">
        <v>1033</v>
      </c>
      <c r="O3721" s="199">
        <v>25</v>
      </c>
      <c r="P3721" s="188"/>
      <c r="Q3721" s="174">
        <f>IF(ISNUMBER(VLOOKUP(A3721,NotghiID!A:A,1,FALSE)),1,0)</f>
        <v>1</v>
      </c>
    </row>
    <row r="3722" spans="1:17" ht="13.8" x14ac:dyDescent="0.25">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1025</v>
      </c>
      <c r="K3722" s="187" t="s">
        <v>389</v>
      </c>
      <c r="L3722" s="195">
        <v>114.8032</v>
      </c>
      <c r="M3722" s="195" t="s">
        <v>1025</v>
      </c>
      <c r="N3722" s="195" t="s">
        <v>1033</v>
      </c>
      <c r="O3722" s="199">
        <v>25</v>
      </c>
      <c r="P3722" s="188"/>
      <c r="Q3722" s="174">
        <f>IF(ISNUMBER(VLOOKUP(A3722,NotghiID!A:A,1,FALSE)),1,0)</f>
        <v>1</v>
      </c>
    </row>
    <row r="3723" spans="1:17" ht="13.8" x14ac:dyDescent="0.25">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1025</v>
      </c>
      <c r="K3723" s="187" t="s">
        <v>389</v>
      </c>
      <c r="L3723" s="195">
        <v>80.602419999999995</v>
      </c>
      <c r="M3723" s="195" t="s">
        <v>1025</v>
      </c>
      <c r="N3723" s="195" t="s">
        <v>1033</v>
      </c>
      <c r="O3723" s="199">
        <v>25</v>
      </c>
      <c r="P3723" s="188"/>
      <c r="Q3723" s="174">
        <f>IF(ISNUMBER(VLOOKUP(A3723,NotghiID!A:A,1,FALSE)),1,0)</f>
        <v>1</v>
      </c>
    </row>
    <row r="3724" spans="1:17" ht="13.8" x14ac:dyDescent="0.25">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1025</v>
      </c>
      <c r="K3724" s="187" t="s">
        <v>389</v>
      </c>
      <c r="L3724" s="195">
        <v>110.8544</v>
      </c>
      <c r="M3724" s="195" t="s">
        <v>1025</v>
      </c>
      <c r="N3724" s="195" t="s">
        <v>1033</v>
      </c>
      <c r="O3724" s="199">
        <v>25</v>
      </c>
      <c r="P3724" s="188"/>
      <c r="Q3724" s="174">
        <f>IF(ISNUMBER(VLOOKUP(A3724,NotghiID!A:A,1,FALSE)),1,0)</f>
        <v>1</v>
      </c>
    </row>
    <row r="3725" spans="1:17" ht="13.8" x14ac:dyDescent="0.25">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1025</v>
      </c>
      <c r="K3725" s="187" t="s">
        <v>389</v>
      </c>
      <c r="L3725" s="195">
        <v>75.009950000000003</v>
      </c>
      <c r="M3725" s="195" t="s">
        <v>1025</v>
      </c>
      <c r="N3725" s="195" t="s">
        <v>1033</v>
      </c>
      <c r="O3725" s="199">
        <v>25</v>
      </c>
      <c r="P3725" s="188"/>
      <c r="Q3725" s="174">
        <f>IF(ISNUMBER(VLOOKUP(A3725,NotghiID!A:A,1,FALSE)),1,0)</f>
        <v>1</v>
      </c>
    </row>
    <row r="3726" spans="1:17" ht="13.8" x14ac:dyDescent="0.25">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1025</v>
      </c>
      <c r="K3726" s="187" t="s">
        <v>389</v>
      </c>
      <c r="L3726" s="195">
        <v>36.053249999999998</v>
      </c>
      <c r="M3726" s="195" t="s">
        <v>1025</v>
      </c>
      <c r="N3726" s="195" t="s">
        <v>1033</v>
      </c>
      <c r="O3726" s="199">
        <v>25</v>
      </c>
      <c r="P3726" s="188"/>
      <c r="Q3726" s="174">
        <f>IF(ISNUMBER(VLOOKUP(A3726,NotghiID!A:A,1,FALSE)),1,0)</f>
        <v>1</v>
      </c>
    </row>
    <row r="3727" spans="1:17" ht="13.8" x14ac:dyDescent="0.25">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1025</v>
      </c>
      <c r="K3727" s="187" t="s">
        <v>389</v>
      </c>
      <c r="L3727" s="195">
        <v>36.034289999999999</v>
      </c>
      <c r="M3727" s="195" t="s">
        <v>1025</v>
      </c>
      <c r="N3727" s="195" t="s">
        <v>1033</v>
      </c>
      <c r="O3727" s="199">
        <v>25</v>
      </c>
      <c r="P3727" s="188"/>
      <c r="Q3727" s="174">
        <f>IF(ISNUMBER(VLOOKUP(A3727,NotghiID!A:A,1,FALSE)),1,0)</f>
        <v>1</v>
      </c>
    </row>
    <row r="3728" spans="1:17" ht="13.8" x14ac:dyDescent="0.25">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1025</v>
      </c>
      <c r="K3728" s="187" t="s">
        <v>389</v>
      </c>
      <c r="L3728" s="195">
        <v>17.590430000000001</v>
      </c>
      <c r="M3728" s="195" t="s">
        <v>1025</v>
      </c>
      <c r="N3728" s="195" t="s">
        <v>1033</v>
      </c>
      <c r="O3728" s="199">
        <v>25</v>
      </c>
      <c r="P3728" s="188"/>
      <c r="Q3728" s="174">
        <f>IF(ISNUMBER(VLOOKUP(A3728,NotghiID!A:A,1,FALSE)),1,0)</f>
        <v>1</v>
      </c>
    </row>
    <row r="3729" spans="1:17" ht="14.25" hidden="1"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1089</v>
      </c>
      <c r="K3729" s="187" t="s">
        <v>389</v>
      </c>
      <c r="L3729" s="195">
        <v>10.54974</v>
      </c>
      <c r="M3729" s="195" t="s">
        <v>1089</v>
      </c>
      <c r="N3729" s="195" t="s">
        <v>117</v>
      </c>
      <c r="O3729" s="199">
        <v>1</v>
      </c>
      <c r="P3729" s="188"/>
      <c r="Q3729" s="174">
        <f>IF(ISNUMBER(VLOOKUP(A3729,NotghiID!A:A,1,FALSE)),1,0)</f>
        <v>1</v>
      </c>
    </row>
    <row r="3730" spans="1:17" ht="14.25" hidden="1"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1089</v>
      </c>
      <c r="K3730" s="187" t="s">
        <v>389</v>
      </c>
      <c r="L3730" s="195">
        <v>6.25528</v>
      </c>
      <c r="M3730" s="195" t="s">
        <v>1089</v>
      </c>
      <c r="N3730" s="195" t="s">
        <v>117</v>
      </c>
      <c r="O3730" s="199">
        <v>1</v>
      </c>
      <c r="P3730" s="188"/>
      <c r="Q3730" s="174">
        <f>IF(ISNUMBER(VLOOKUP(A3730,NotghiID!A:A,1,FALSE)),1,0)</f>
        <v>1</v>
      </c>
    </row>
    <row r="3731" spans="1:17" ht="14.25" hidden="1"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1025</v>
      </c>
      <c r="K3731" s="187" t="s">
        <v>389</v>
      </c>
      <c r="L3731" s="195">
        <v>6.9421239999999997</v>
      </c>
      <c r="M3731" s="195" t="s">
        <v>1089</v>
      </c>
      <c r="N3731" s="195" t="s">
        <v>117</v>
      </c>
      <c r="O3731" s="199">
        <v>1</v>
      </c>
      <c r="P3731" s="188"/>
      <c r="Q3731" s="174">
        <f>IF(ISNUMBER(VLOOKUP(A3731,NotghiID!A:A,1,FALSE)),1,0)</f>
        <v>1</v>
      </c>
    </row>
    <row r="3732" spans="1:17" ht="14.25" hidden="1"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1025</v>
      </c>
      <c r="K3732" s="187" t="s">
        <v>389</v>
      </c>
      <c r="L3732" s="195">
        <v>5.1217879999999996</v>
      </c>
      <c r="M3732" s="195" t="s">
        <v>1089</v>
      </c>
      <c r="N3732" s="195" t="s">
        <v>117</v>
      </c>
      <c r="O3732" s="199">
        <v>1</v>
      </c>
      <c r="P3732" s="188"/>
      <c r="Q3732" s="174">
        <f>IF(ISNUMBER(VLOOKUP(A3732,NotghiID!A:A,1,FALSE)),1,0)</f>
        <v>1</v>
      </c>
    </row>
    <row r="3733" spans="1:17" ht="14.25" hidden="1"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1025</v>
      </c>
      <c r="K3733" s="187" t="s">
        <v>389</v>
      </c>
      <c r="L3733" s="195">
        <v>4.9181350000000004</v>
      </c>
      <c r="M3733" s="195" t="s">
        <v>1089</v>
      </c>
      <c r="N3733" s="195" t="s">
        <v>117</v>
      </c>
      <c r="O3733" s="199">
        <v>1</v>
      </c>
      <c r="P3733" s="188"/>
      <c r="Q3733" s="174">
        <f>IF(ISNUMBER(VLOOKUP(A3733,NotghiID!A:A,1,FALSE)),1,0)</f>
        <v>1</v>
      </c>
    </row>
    <row r="3734" spans="1:17" ht="14.25" hidden="1"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1025</v>
      </c>
      <c r="K3734" s="187" t="s">
        <v>389</v>
      </c>
      <c r="L3734" s="195">
        <v>3.9628619999999999</v>
      </c>
      <c r="M3734" s="195" t="s">
        <v>1089</v>
      </c>
      <c r="N3734" s="195" t="s">
        <v>117</v>
      </c>
      <c r="O3734" s="199">
        <v>1</v>
      </c>
      <c r="P3734" s="188"/>
      <c r="Q3734" s="174">
        <f>IF(ISNUMBER(VLOOKUP(A3734,NotghiID!A:A,1,FALSE)),1,0)</f>
        <v>1</v>
      </c>
    </row>
    <row r="3735" spans="1:17" ht="14.25" hidden="1"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1025</v>
      </c>
      <c r="K3735" s="187" t="s">
        <v>389</v>
      </c>
      <c r="L3735" s="195">
        <v>2.3223980000000002</v>
      </c>
      <c r="M3735" s="195" t="s">
        <v>1089</v>
      </c>
      <c r="N3735" s="195" t="s">
        <v>117</v>
      </c>
      <c r="O3735" s="199">
        <v>1</v>
      </c>
      <c r="P3735" s="188"/>
      <c r="Q3735" s="174">
        <f>IF(ISNUMBER(VLOOKUP(A3735,NotghiID!A:A,1,FALSE)),1,0)</f>
        <v>1</v>
      </c>
    </row>
    <row r="3736" spans="1:17" ht="14.25" hidden="1"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1025</v>
      </c>
      <c r="K3736" s="187" t="s">
        <v>389</v>
      </c>
      <c r="L3736" s="195">
        <v>1.8479540000000001</v>
      </c>
      <c r="M3736" s="195" t="s">
        <v>1089</v>
      </c>
      <c r="N3736" s="195" t="s">
        <v>117</v>
      </c>
      <c r="O3736" s="199">
        <v>1</v>
      </c>
      <c r="P3736" s="188"/>
      <c r="Q3736" s="174">
        <f>IF(ISNUMBER(VLOOKUP(A3736,NotghiID!A:A,1,FALSE)),1,0)</f>
        <v>1</v>
      </c>
    </row>
    <row r="3737" spans="1:17" ht="14.25" hidden="1"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1025</v>
      </c>
      <c r="K3737" s="187" t="s">
        <v>389</v>
      </c>
      <c r="L3737" s="195">
        <v>1.025698</v>
      </c>
      <c r="M3737" s="195" t="s">
        <v>1089</v>
      </c>
      <c r="N3737" s="195" t="s">
        <v>117</v>
      </c>
      <c r="O3737" s="199">
        <v>1</v>
      </c>
      <c r="P3737" s="189" t="s">
        <v>1154</v>
      </c>
      <c r="Q3737" s="174">
        <f>IF(ISNUMBER(VLOOKUP(A3737,NotghiID!A:A,1,FALSE)),1,0)</f>
        <v>1</v>
      </c>
    </row>
    <row r="3738" spans="1:17" ht="14.25" hidden="1"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1025</v>
      </c>
      <c r="K3738" s="187" t="s">
        <v>389</v>
      </c>
      <c r="L3738" s="195">
        <v>1.1651370000000001</v>
      </c>
      <c r="M3738" s="195" t="s">
        <v>1089</v>
      </c>
      <c r="N3738" s="195" t="s">
        <v>117</v>
      </c>
      <c r="O3738" s="199">
        <v>1</v>
      </c>
      <c r="P3738" s="188"/>
      <c r="Q3738" s="174">
        <f>IF(ISNUMBER(VLOOKUP(A3738,NotghiID!A:A,1,FALSE)),1,0)</f>
        <v>1</v>
      </c>
    </row>
    <row r="3739" spans="1:17" ht="14.25" hidden="1"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1025</v>
      </c>
      <c r="K3739" s="187" t="s">
        <v>389</v>
      </c>
      <c r="L3739" s="195">
        <v>1.1456310000000001</v>
      </c>
      <c r="M3739" s="195" t="s">
        <v>1089</v>
      </c>
      <c r="N3739" s="195" t="s">
        <v>117</v>
      </c>
      <c r="O3739" s="199">
        <v>1</v>
      </c>
      <c r="P3739" s="188"/>
      <c r="Q3739" s="174">
        <f>IF(ISNUMBER(VLOOKUP(A3739,NotghiID!A:A,1,FALSE)),1,0)</f>
        <v>1</v>
      </c>
    </row>
    <row r="3740" spans="1:17" ht="14.25" hidden="1"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1025</v>
      </c>
      <c r="K3740" s="187" t="s">
        <v>389</v>
      </c>
      <c r="L3740" s="195">
        <v>0.2440872</v>
      </c>
      <c r="M3740" s="195" t="s">
        <v>1089</v>
      </c>
      <c r="N3740" s="195" t="s">
        <v>117</v>
      </c>
      <c r="O3740" s="199">
        <v>1</v>
      </c>
      <c r="P3740" s="188"/>
      <c r="Q3740" s="174">
        <f>IF(ISNUMBER(VLOOKUP(A3740,NotghiID!A:A,1,FALSE)),1,0)</f>
        <v>1</v>
      </c>
    </row>
    <row r="3741" spans="1:17" ht="14.25" hidden="1"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1025</v>
      </c>
      <c r="K3741" s="187" t="s">
        <v>389</v>
      </c>
      <c r="L3741" s="195">
        <v>20.622479999999999</v>
      </c>
      <c r="M3741" s="195" t="s">
        <v>1089</v>
      </c>
      <c r="N3741" s="195" t="s">
        <v>117</v>
      </c>
      <c r="O3741" s="199">
        <v>1</v>
      </c>
      <c r="P3741" s="188"/>
      <c r="Q3741" s="174">
        <f>IF(ISNUMBER(VLOOKUP(A3741,NotghiID!A:A,1,FALSE)),1,0)</f>
        <v>1</v>
      </c>
    </row>
    <row r="3742" spans="1:17" ht="14.25" hidden="1"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1025</v>
      </c>
      <c r="K3742" s="187" t="s">
        <v>389</v>
      </c>
      <c r="L3742" s="195">
        <v>25.840499999999999</v>
      </c>
      <c r="M3742" s="195" t="s">
        <v>1089</v>
      </c>
      <c r="N3742" s="195" t="s">
        <v>117</v>
      </c>
      <c r="O3742" s="199">
        <v>1</v>
      </c>
      <c r="P3742" s="188"/>
      <c r="Q3742" s="174">
        <f>IF(ISNUMBER(VLOOKUP(A3742,NotghiID!A:A,1,FALSE)),1,0)</f>
        <v>1</v>
      </c>
    </row>
    <row r="3743" spans="1:17" ht="14.25" hidden="1"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1025</v>
      </c>
      <c r="K3743" s="187" t="s">
        <v>389</v>
      </c>
      <c r="L3743" s="195">
        <v>20.494949999999999</v>
      </c>
      <c r="M3743" s="195" t="s">
        <v>1089</v>
      </c>
      <c r="N3743" s="195" t="s">
        <v>117</v>
      </c>
      <c r="O3743" s="199">
        <v>1</v>
      </c>
      <c r="P3743" s="188"/>
      <c r="Q3743" s="174">
        <f>IF(ISNUMBER(VLOOKUP(A3743,NotghiID!A:A,1,FALSE)),1,0)</f>
        <v>1</v>
      </c>
    </row>
    <row r="3744" spans="1:17" ht="14.25" hidden="1"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1025</v>
      </c>
      <c r="K3744" s="187" t="s">
        <v>389</v>
      </c>
      <c r="L3744" s="195">
        <v>17.20309</v>
      </c>
      <c r="M3744" s="195" t="s">
        <v>1089</v>
      </c>
      <c r="N3744" s="195" t="s">
        <v>117</v>
      </c>
      <c r="O3744" s="199">
        <v>1</v>
      </c>
      <c r="P3744" s="188"/>
      <c r="Q3744" s="174">
        <f>IF(ISNUMBER(VLOOKUP(A3744,NotghiID!A:A,1,FALSE)),1,0)</f>
        <v>1</v>
      </c>
    </row>
    <row r="3745" spans="1:17" ht="14.25" hidden="1"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1025</v>
      </c>
      <c r="K3745" s="187" t="s">
        <v>389</v>
      </c>
      <c r="L3745" s="195">
        <v>15.113939999999999</v>
      </c>
      <c r="M3745" s="195" t="s">
        <v>1089</v>
      </c>
      <c r="N3745" s="195" t="s">
        <v>117</v>
      </c>
      <c r="O3745" s="199">
        <v>1</v>
      </c>
      <c r="P3745" s="188"/>
      <c r="Q3745" s="174">
        <f>IF(ISNUMBER(VLOOKUP(A3745,NotghiID!A:A,1,FALSE)),1,0)</f>
        <v>1</v>
      </c>
    </row>
    <row r="3746" spans="1:17" ht="14.25" hidden="1"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1025</v>
      </c>
      <c r="K3746" s="187" t="s">
        <v>389</v>
      </c>
      <c r="L3746" s="195">
        <v>12.5687</v>
      </c>
      <c r="M3746" s="195" t="s">
        <v>1089</v>
      </c>
      <c r="N3746" s="195" t="s">
        <v>117</v>
      </c>
      <c r="O3746" s="199">
        <v>1</v>
      </c>
      <c r="P3746" s="188"/>
      <c r="Q3746" s="174">
        <f>IF(ISNUMBER(VLOOKUP(A3746,NotghiID!A:A,1,FALSE)),1,0)</f>
        <v>1</v>
      </c>
    </row>
    <row r="3747" spans="1:17" ht="14.25" hidden="1"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1025</v>
      </c>
      <c r="K3747" s="187" t="s">
        <v>389</v>
      </c>
      <c r="L3747" s="195">
        <v>9.4182950000000005</v>
      </c>
      <c r="M3747" s="195" t="s">
        <v>1089</v>
      </c>
      <c r="N3747" s="195" t="s">
        <v>117</v>
      </c>
      <c r="O3747" s="199">
        <v>1</v>
      </c>
      <c r="P3747" s="188"/>
      <c r="Q3747" s="174">
        <f>IF(ISNUMBER(VLOOKUP(A3747,NotghiID!A:A,1,FALSE)),1,0)</f>
        <v>1</v>
      </c>
    </row>
    <row r="3748" spans="1:17" ht="14.25" hidden="1"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1025</v>
      </c>
      <c r="K3748" s="187" t="s">
        <v>389</v>
      </c>
      <c r="L3748" s="195">
        <v>8.4889700000000001</v>
      </c>
      <c r="M3748" s="195" t="s">
        <v>1089</v>
      </c>
      <c r="N3748" s="195" t="s">
        <v>117</v>
      </c>
      <c r="O3748" s="199">
        <v>1</v>
      </c>
      <c r="P3748" s="188"/>
      <c r="Q3748" s="174">
        <f>IF(ISNUMBER(VLOOKUP(A3748,NotghiID!A:A,1,FALSE)),1,0)</f>
        <v>1</v>
      </c>
    </row>
    <row r="3749" spans="1:17" ht="14.25" hidden="1"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1025</v>
      </c>
      <c r="K3749" s="187" t="s">
        <v>389</v>
      </c>
      <c r="L3749" s="195">
        <v>6.4798049999999998</v>
      </c>
      <c r="M3749" s="195" t="s">
        <v>1089</v>
      </c>
      <c r="N3749" s="195" t="s">
        <v>117</v>
      </c>
      <c r="O3749" s="199">
        <v>1</v>
      </c>
      <c r="P3749" s="189" t="s">
        <v>1155</v>
      </c>
      <c r="Q3749" s="174">
        <f>IF(ISNUMBER(VLOOKUP(A3749,NotghiID!A:A,1,FALSE)),1,0)</f>
        <v>1</v>
      </c>
    </row>
    <row r="3750" spans="1:17" ht="14.25" hidden="1"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1025</v>
      </c>
      <c r="K3750" s="187" t="s">
        <v>389</v>
      </c>
      <c r="L3750" s="195">
        <v>8.6539839999999995</v>
      </c>
      <c r="M3750" s="195" t="s">
        <v>1089</v>
      </c>
      <c r="N3750" s="195" t="s">
        <v>117</v>
      </c>
      <c r="O3750" s="199">
        <v>1</v>
      </c>
      <c r="P3750" s="188"/>
      <c r="Q3750" s="174">
        <f>IF(ISNUMBER(VLOOKUP(A3750,NotghiID!A:A,1,FALSE)),1,0)</f>
        <v>1</v>
      </c>
    </row>
    <row r="3751" spans="1:17" ht="14.25" hidden="1"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1025</v>
      </c>
      <c r="K3751" s="187" t="s">
        <v>389</v>
      </c>
      <c r="L3751" s="195">
        <v>6.3170359999999999</v>
      </c>
      <c r="M3751" s="195" t="s">
        <v>1089</v>
      </c>
      <c r="N3751" s="195" t="s">
        <v>117</v>
      </c>
      <c r="O3751" s="199">
        <v>1</v>
      </c>
      <c r="P3751" s="188"/>
      <c r="Q3751" s="174">
        <f>IF(ISNUMBER(VLOOKUP(A3751,NotghiID!A:A,1,FALSE)),1,0)</f>
        <v>1</v>
      </c>
    </row>
    <row r="3752" spans="1:17" ht="14.25" hidden="1"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1025</v>
      </c>
      <c r="K3752" s="187" t="s">
        <v>389</v>
      </c>
      <c r="L3752" s="195">
        <v>5.0536659999999998</v>
      </c>
      <c r="M3752" s="195" t="s">
        <v>1089</v>
      </c>
      <c r="N3752" s="195" t="s">
        <v>117</v>
      </c>
      <c r="O3752" s="199">
        <v>1</v>
      </c>
      <c r="P3752" s="188"/>
      <c r="Q3752" s="174">
        <f>IF(ISNUMBER(VLOOKUP(A3752,NotghiID!A:A,1,FALSE)),1,0)</f>
        <v>1</v>
      </c>
    </row>
    <row r="3753" spans="1:17" ht="14.25" hidden="1"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1025</v>
      </c>
      <c r="K3753" s="187" t="s">
        <v>389</v>
      </c>
      <c r="L3753" s="195">
        <v>5.0315209999999997</v>
      </c>
      <c r="M3753" s="195" t="s">
        <v>1089</v>
      </c>
      <c r="N3753" s="195" t="s">
        <v>117</v>
      </c>
      <c r="O3753" s="199">
        <v>1</v>
      </c>
      <c r="P3753" s="188"/>
      <c r="Q3753" s="174">
        <f>IF(ISNUMBER(VLOOKUP(A3753,NotghiID!A:A,1,FALSE)),1,0)</f>
        <v>1</v>
      </c>
    </row>
    <row r="3754" spans="1:17" ht="14.25" hidden="1"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1025</v>
      </c>
      <c r="K3754" s="187" t="s">
        <v>389</v>
      </c>
      <c r="L3754" s="195">
        <v>10.245240000000001</v>
      </c>
      <c r="M3754" s="195" t="s">
        <v>1089</v>
      </c>
      <c r="N3754" s="195" t="s">
        <v>117</v>
      </c>
      <c r="O3754" s="199">
        <v>1</v>
      </c>
      <c r="P3754" s="188"/>
      <c r="Q3754" s="174">
        <f>IF(ISNUMBER(VLOOKUP(A3754,NotghiID!A:A,1,FALSE)),1,0)</f>
        <v>1</v>
      </c>
    </row>
    <row r="3755" spans="1:17" ht="14.25" hidden="1"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1025</v>
      </c>
      <c r="K3755" s="187" t="s">
        <v>389</v>
      </c>
      <c r="L3755" s="195">
        <v>15.901540000000001</v>
      </c>
      <c r="M3755" s="195" t="s">
        <v>1089</v>
      </c>
      <c r="N3755" s="195" t="s">
        <v>117</v>
      </c>
      <c r="O3755" s="199">
        <v>1</v>
      </c>
      <c r="P3755" s="188"/>
      <c r="Q3755" s="174">
        <f>IF(ISNUMBER(VLOOKUP(A3755,NotghiID!A:A,1,FALSE)),1,0)</f>
        <v>1</v>
      </c>
    </row>
    <row r="3756" spans="1:17" ht="14.25" hidden="1"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1025</v>
      </c>
      <c r="K3756" s="187" t="s">
        <v>389</v>
      </c>
      <c r="L3756" s="195">
        <v>15.6974</v>
      </c>
      <c r="M3756" s="195" t="s">
        <v>1089</v>
      </c>
      <c r="N3756" s="195" t="s">
        <v>117</v>
      </c>
      <c r="O3756" s="199">
        <v>1</v>
      </c>
      <c r="P3756" s="188"/>
      <c r="Q3756" s="174">
        <f>IF(ISNUMBER(VLOOKUP(A3756,NotghiID!A:A,1,FALSE)),1,0)</f>
        <v>1</v>
      </c>
    </row>
    <row r="3757" spans="1:17" ht="14.25" hidden="1"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1025</v>
      </c>
      <c r="K3757" s="187" t="s">
        <v>389</v>
      </c>
      <c r="L3757" s="195">
        <v>19.536480000000001</v>
      </c>
      <c r="M3757" s="195" t="s">
        <v>1089</v>
      </c>
      <c r="N3757" s="195" t="s">
        <v>117</v>
      </c>
      <c r="O3757" s="199">
        <v>1</v>
      </c>
      <c r="P3757" s="188"/>
      <c r="Q3757" s="174">
        <f>IF(ISNUMBER(VLOOKUP(A3757,NotghiID!A:A,1,FALSE)),1,0)</f>
        <v>1</v>
      </c>
    </row>
    <row r="3758" spans="1:17" ht="14.25" hidden="1"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1025</v>
      </c>
      <c r="K3758" s="187" t="s">
        <v>389</v>
      </c>
      <c r="L3758" s="195">
        <v>9.2179900000000004</v>
      </c>
      <c r="M3758" s="195" t="s">
        <v>1089</v>
      </c>
      <c r="N3758" s="195" t="s">
        <v>117</v>
      </c>
      <c r="O3758" s="199">
        <v>1</v>
      </c>
      <c r="P3758" s="188"/>
      <c r="Q3758" s="174">
        <f>IF(ISNUMBER(VLOOKUP(A3758,NotghiID!A:A,1,FALSE)),1,0)</f>
        <v>1</v>
      </c>
    </row>
    <row r="3759" spans="1:17" ht="14.25" hidden="1"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1025</v>
      </c>
      <c r="K3759" s="187" t="s">
        <v>389</v>
      </c>
      <c r="L3759" s="195">
        <v>7.6119120000000002</v>
      </c>
      <c r="M3759" s="195" t="s">
        <v>1089</v>
      </c>
      <c r="N3759" s="195" t="s">
        <v>117</v>
      </c>
      <c r="O3759" s="199">
        <v>1</v>
      </c>
      <c r="P3759" s="188"/>
      <c r="Q3759" s="174">
        <f>IF(ISNUMBER(VLOOKUP(A3759,NotghiID!A:A,1,FALSE)),1,0)</f>
        <v>1</v>
      </c>
    </row>
    <row r="3760" spans="1:17" ht="14.25" hidden="1"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1025</v>
      </c>
      <c r="K3760" s="187" t="s">
        <v>389</v>
      </c>
      <c r="L3760" s="195">
        <v>8.2366790000000005</v>
      </c>
      <c r="M3760" s="195" t="s">
        <v>1089</v>
      </c>
      <c r="N3760" s="195" t="s">
        <v>117</v>
      </c>
      <c r="O3760" s="199">
        <v>1</v>
      </c>
      <c r="P3760" s="188"/>
      <c r="Q3760" s="174">
        <f>IF(ISNUMBER(VLOOKUP(A3760,NotghiID!A:A,1,FALSE)),1,0)</f>
        <v>1</v>
      </c>
    </row>
    <row r="3761" spans="1:17" ht="14.25" hidden="1"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1025</v>
      </c>
      <c r="K3761" s="187" t="s">
        <v>389</v>
      </c>
      <c r="L3761" s="195">
        <v>7.9170280000000002</v>
      </c>
      <c r="M3761" s="195" t="s">
        <v>1089</v>
      </c>
      <c r="N3761" s="195" t="s">
        <v>117</v>
      </c>
      <c r="O3761" s="199">
        <v>1</v>
      </c>
      <c r="P3761" s="188"/>
      <c r="Q3761" s="174">
        <f>IF(ISNUMBER(VLOOKUP(A3761,NotghiID!A:A,1,FALSE)),1,0)</f>
        <v>1</v>
      </c>
    </row>
    <row r="3762" spans="1:17" ht="14.25" hidden="1"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1025</v>
      </c>
      <c r="K3762" s="187" t="s">
        <v>389</v>
      </c>
      <c r="L3762" s="195">
        <v>7.6653260000000003</v>
      </c>
      <c r="M3762" s="195" t="s">
        <v>1089</v>
      </c>
      <c r="N3762" s="195" t="s">
        <v>117</v>
      </c>
      <c r="O3762" s="199">
        <v>1</v>
      </c>
      <c r="P3762" s="188"/>
      <c r="Q3762" s="174">
        <f>IF(ISNUMBER(VLOOKUP(A3762,NotghiID!A:A,1,FALSE)),1,0)</f>
        <v>1</v>
      </c>
    </row>
    <row r="3763" spans="1:17" ht="14.25" hidden="1"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1025</v>
      </c>
      <c r="K3763" s="187" t="s">
        <v>389</v>
      </c>
      <c r="L3763" s="195">
        <v>5.2232969999999996</v>
      </c>
      <c r="M3763" s="195" t="s">
        <v>1089</v>
      </c>
      <c r="N3763" s="195" t="s">
        <v>117</v>
      </c>
      <c r="O3763" s="199">
        <v>1</v>
      </c>
      <c r="P3763" s="189" t="s">
        <v>1156</v>
      </c>
      <c r="Q3763" s="174">
        <f>IF(ISNUMBER(VLOOKUP(A3763,NotghiID!A:A,1,FALSE)),1,0)</f>
        <v>1</v>
      </c>
    </row>
    <row r="3764" spans="1:17" ht="14.25" hidden="1"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1025</v>
      </c>
      <c r="K3764" s="187" t="s">
        <v>389</v>
      </c>
      <c r="L3764" s="195">
        <v>2.7281710000000001</v>
      </c>
      <c r="M3764" s="195" t="s">
        <v>1089</v>
      </c>
      <c r="N3764" s="195" t="s">
        <v>117</v>
      </c>
      <c r="O3764" s="199">
        <v>1</v>
      </c>
      <c r="P3764" s="188"/>
      <c r="Q3764" s="174">
        <f>IF(ISNUMBER(VLOOKUP(A3764,NotghiID!A:A,1,FALSE)),1,0)</f>
        <v>1</v>
      </c>
    </row>
    <row r="3765" spans="1:17" ht="14.25" hidden="1"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1025</v>
      </c>
      <c r="K3765" s="187" t="s">
        <v>389</v>
      </c>
      <c r="L3765" s="195">
        <v>2.5200330000000002</v>
      </c>
      <c r="M3765" s="195" t="s">
        <v>1089</v>
      </c>
      <c r="N3765" s="195" t="s">
        <v>117</v>
      </c>
      <c r="O3765" s="199">
        <v>1</v>
      </c>
      <c r="P3765" s="188"/>
      <c r="Q3765" s="174">
        <f>IF(ISNUMBER(VLOOKUP(A3765,NotghiID!A:A,1,FALSE)),1,0)</f>
        <v>1</v>
      </c>
    </row>
    <row r="3766" spans="1:17" ht="14.25" hidden="1"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1025</v>
      </c>
      <c r="K3766" s="187" t="s">
        <v>389</v>
      </c>
      <c r="L3766" s="195">
        <v>1.7034819999999999</v>
      </c>
      <c r="M3766" s="195" t="s">
        <v>1089</v>
      </c>
      <c r="N3766" s="195" t="s">
        <v>117</v>
      </c>
      <c r="O3766" s="199">
        <v>1</v>
      </c>
      <c r="P3766" s="188"/>
      <c r="Q3766" s="174">
        <f>IF(ISNUMBER(VLOOKUP(A3766,NotghiID!A:A,1,FALSE)),1,0)</f>
        <v>1</v>
      </c>
    </row>
    <row r="3767" spans="1:17" ht="14.25" hidden="1"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1025</v>
      </c>
      <c r="K3767" s="187" t="s">
        <v>389</v>
      </c>
      <c r="L3767" s="195">
        <v>11.86153</v>
      </c>
      <c r="M3767" s="195" t="s">
        <v>1089</v>
      </c>
      <c r="N3767" s="195" t="s">
        <v>117</v>
      </c>
      <c r="O3767" s="199">
        <v>1</v>
      </c>
      <c r="P3767" s="188"/>
      <c r="Q3767" s="174">
        <f>IF(ISNUMBER(VLOOKUP(A3767,NotghiID!A:A,1,FALSE)),1,0)</f>
        <v>1</v>
      </c>
    </row>
    <row r="3768" spans="1:17" ht="14.25" hidden="1"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1025</v>
      </c>
      <c r="K3768" s="187" t="s">
        <v>389</v>
      </c>
      <c r="L3768" s="195">
        <v>17.537859999999998</v>
      </c>
      <c r="M3768" s="195" t="s">
        <v>1089</v>
      </c>
      <c r="N3768" s="195" t="s">
        <v>117</v>
      </c>
      <c r="O3768" s="199">
        <v>1</v>
      </c>
      <c r="P3768" s="188"/>
      <c r="Q3768" s="174">
        <f>IF(ISNUMBER(VLOOKUP(A3768,NotghiID!A:A,1,FALSE)),1,0)</f>
        <v>1</v>
      </c>
    </row>
    <row r="3769" spans="1:17" ht="14.25" hidden="1"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1025</v>
      </c>
      <c r="K3769" s="187" t="s">
        <v>389</v>
      </c>
      <c r="L3769" s="195">
        <v>23.584340000000001</v>
      </c>
      <c r="M3769" s="195" t="s">
        <v>1089</v>
      </c>
      <c r="N3769" s="195" t="s">
        <v>117</v>
      </c>
      <c r="O3769" s="199">
        <v>1</v>
      </c>
      <c r="P3769" s="188"/>
      <c r="Q3769" s="174">
        <f>IF(ISNUMBER(VLOOKUP(A3769,NotghiID!A:A,1,FALSE)),1,0)</f>
        <v>1</v>
      </c>
    </row>
    <row r="3770" spans="1:17" ht="14.25" hidden="1"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1025</v>
      </c>
      <c r="K3770" s="187" t="s">
        <v>389</v>
      </c>
      <c r="L3770" s="195">
        <v>10.1342</v>
      </c>
      <c r="M3770" s="195" t="s">
        <v>1089</v>
      </c>
      <c r="N3770" s="195" t="s">
        <v>117</v>
      </c>
      <c r="O3770" s="199">
        <v>1</v>
      </c>
      <c r="P3770" s="188"/>
      <c r="Q3770" s="174">
        <f>IF(ISNUMBER(VLOOKUP(A3770,NotghiID!A:A,1,FALSE)),1,0)</f>
        <v>1</v>
      </c>
    </row>
    <row r="3771" spans="1:17" ht="14.25" hidden="1"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1025</v>
      </c>
      <c r="K3771" s="187" t="s">
        <v>389</v>
      </c>
      <c r="L3771" s="195">
        <v>8.7926640000000003</v>
      </c>
      <c r="M3771" s="195" t="s">
        <v>1089</v>
      </c>
      <c r="N3771" s="195" t="s">
        <v>117</v>
      </c>
      <c r="O3771" s="199">
        <v>1</v>
      </c>
      <c r="P3771" s="188"/>
      <c r="Q3771" s="174">
        <f>IF(ISNUMBER(VLOOKUP(A3771,NotghiID!A:A,1,FALSE)),1,0)</f>
        <v>1</v>
      </c>
    </row>
    <row r="3772" spans="1:17" ht="14.25" hidden="1"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1025</v>
      </c>
      <c r="K3772" s="187" t="s">
        <v>389</v>
      </c>
      <c r="L3772" s="195">
        <v>7.9753509999999999</v>
      </c>
      <c r="M3772" s="195" t="s">
        <v>1089</v>
      </c>
      <c r="N3772" s="195" t="s">
        <v>117</v>
      </c>
      <c r="O3772" s="199">
        <v>1</v>
      </c>
      <c r="P3772" s="188"/>
      <c r="Q3772" s="174">
        <f>IF(ISNUMBER(VLOOKUP(A3772,NotghiID!A:A,1,FALSE)),1,0)</f>
        <v>1</v>
      </c>
    </row>
    <row r="3773" spans="1:17" ht="14.25" hidden="1"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1025</v>
      </c>
      <c r="K3773" s="187" t="s">
        <v>389</v>
      </c>
      <c r="L3773" s="195">
        <v>6.1848409999999996</v>
      </c>
      <c r="M3773" s="195" t="s">
        <v>1089</v>
      </c>
      <c r="N3773" s="195" t="s">
        <v>117</v>
      </c>
      <c r="O3773" s="199">
        <v>1</v>
      </c>
      <c r="P3773" s="188"/>
      <c r="Q3773" s="174">
        <f>IF(ISNUMBER(VLOOKUP(A3773,NotghiID!A:A,1,FALSE)),1,0)</f>
        <v>1</v>
      </c>
    </row>
    <row r="3774" spans="1:17" ht="14.25" hidden="1"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1025</v>
      </c>
      <c r="K3774" s="187" t="s">
        <v>389</v>
      </c>
      <c r="L3774" s="195">
        <v>6.3555279999999996</v>
      </c>
      <c r="M3774" s="195" t="s">
        <v>1089</v>
      </c>
      <c r="N3774" s="195" t="s">
        <v>117</v>
      </c>
      <c r="O3774" s="199">
        <v>1</v>
      </c>
      <c r="P3774" s="188"/>
      <c r="Q3774" s="174">
        <f>IF(ISNUMBER(VLOOKUP(A3774,NotghiID!A:A,1,FALSE)),1,0)</f>
        <v>1</v>
      </c>
    </row>
    <row r="3775" spans="1:17" ht="14.25" hidden="1"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1025</v>
      </c>
      <c r="K3775" s="187" t="s">
        <v>389</v>
      </c>
      <c r="L3775" s="195">
        <v>5.0070839999999999</v>
      </c>
      <c r="M3775" s="195" t="s">
        <v>1089</v>
      </c>
      <c r="N3775" s="195" t="s">
        <v>117</v>
      </c>
      <c r="O3775" s="199">
        <v>1</v>
      </c>
      <c r="P3775" s="188"/>
      <c r="Q3775" s="174">
        <f>IF(ISNUMBER(VLOOKUP(A3775,NotghiID!A:A,1,FALSE)),1,0)</f>
        <v>1</v>
      </c>
    </row>
    <row r="3776" spans="1:17" ht="14.25" hidden="1"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1025</v>
      </c>
      <c r="K3776" s="187" t="s">
        <v>389</v>
      </c>
      <c r="L3776" s="195">
        <v>3.4811399999999999</v>
      </c>
      <c r="M3776" s="195" t="s">
        <v>1089</v>
      </c>
      <c r="N3776" s="195" t="s">
        <v>117</v>
      </c>
      <c r="O3776" s="199">
        <v>1</v>
      </c>
      <c r="P3776" s="189" t="s">
        <v>1155</v>
      </c>
      <c r="Q3776" s="174">
        <f>IF(ISNUMBER(VLOOKUP(A3776,NotghiID!A:A,1,FALSE)),1,0)</f>
        <v>1</v>
      </c>
    </row>
    <row r="3777" spans="1:17" ht="14.25" hidden="1"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1025</v>
      </c>
      <c r="K3777" s="187" t="s">
        <v>389</v>
      </c>
      <c r="L3777" s="195">
        <v>4.8702480000000001</v>
      </c>
      <c r="M3777" s="195" t="s">
        <v>1089</v>
      </c>
      <c r="N3777" s="195" t="s">
        <v>117</v>
      </c>
      <c r="O3777" s="199">
        <v>1</v>
      </c>
      <c r="P3777" s="188"/>
      <c r="Q3777" s="174">
        <f>IF(ISNUMBER(VLOOKUP(A3777,NotghiID!A:A,1,FALSE)),1,0)</f>
        <v>1</v>
      </c>
    </row>
    <row r="3778" spans="1:17" ht="14.25" hidden="1"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1025</v>
      </c>
      <c r="K3778" s="187" t="s">
        <v>389</v>
      </c>
      <c r="L3778" s="195">
        <v>3.3645640000000001</v>
      </c>
      <c r="M3778" s="195" t="s">
        <v>1089</v>
      </c>
      <c r="N3778" s="195" t="s">
        <v>117</v>
      </c>
      <c r="O3778" s="199">
        <v>1</v>
      </c>
      <c r="P3778" s="188"/>
      <c r="Q3778" s="174">
        <f>IF(ISNUMBER(VLOOKUP(A3778,NotghiID!A:A,1,FALSE)),1,0)</f>
        <v>1</v>
      </c>
    </row>
    <row r="3779" spans="1:17" ht="14.25" hidden="1"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1025</v>
      </c>
      <c r="K3779" s="187" t="s">
        <v>389</v>
      </c>
      <c r="L3779" s="195">
        <v>3.363038</v>
      </c>
      <c r="M3779" s="195" t="s">
        <v>1089</v>
      </c>
      <c r="N3779" s="195" t="s">
        <v>117</v>
      </c>
      <c r="O3779" s="199">
        <v>1</v>
      </c>
      <c r="P3779" s="188"/>
      <c r="Q3779" s="174">
        <f>IF(ISNUMBER(VLOOKUP(A3779,NotghiID!A:A,1,FALSE)),1,0)</f>
        <v>1</v>
      </c>
    </row>
    <row r="3780" spans="1:17" ht="14.25" hidden="1"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1025</v>
      </c>
      <c r="K3780" s="187" t="s">
        <v>389</v>
      </c>
      <c r="L3780" s="195">
        <v>4.5913190000000004</v>
      </c>
      <c r="M3780" s="195" t="s">
        <v>1089</v>
      </c>
      <c r="N3780" s="195" t="s">
        <v>117</v>
      </c>
      <c r="O3780" s="199">
        <v>1</v>
      </c>
      <c r="P3780" s="188"/>
      <c r="Q3780" s="174">
        <f>IF(ISNUMBER(VLOOKUP(A3780,NotghiID!A:A,1,FALSE)),1,0)</f>
        <v>1</v>
      </c>
    </row>
    <row r="3781" spans="1:17" ht="14.25" hidden="1" x14ac:dyDescent="0.2">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1062</v>
      </c>
      <c r="K3781" s="187" t="s">
        <v>389</v>
      </c>
      <c r="L3781" s="195">
        <v>0.62516459999999996</v>
      </c>
      <c r="M3781" s="195" t="s">
        <v>1062</v>
      </c>
      <c r="N3781" s="195" t="s">
        <v>117</v>
      </c>
      <c r="O3781" s="199">
        <v>0.25</v>
      </c>
      <c r="P3781" s="188"/>
      <c r="Q3781" s="174">
        <f>IF(ISNUMBER(VLOOKUP(A3781,NotghiID!A:A,1,FALSE)),1,0)</f>
        <v>1</v>
      </c>
    </row>
    <row r="3782" spans="1:17" ht="14.25" hidden="1" x14ac:dyDescent="0.2">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1062</v>
      </c>
      <c r="K3782" s="187" t="s">
        <v>389</v>
      </c>
      <c r="L3782" s="195">
        <v>5.2633609999999997</v>
      </c>
      <c r="M3782" s="195" t="s">
        <v>1062</v>
      </c>
      <c r="N3782" s="195" t="s">
        <v>117</v>
      </c>
      <c r="O3782" s="199">
        <v>0.25</v>
      </c>
      <c r="P3782" s="188"/>
      <c r="Q3782" s="174">
        <f>IF(ISNUMBER(VLOOKUP(A3782,NotghiID!A:A,1,FALSE)),1,0)</f>
        <v>1</v>
      </c>
    </row>
    <row r="3783" spans="1:17" ht="14.25" hidden="1" x14ac:dyDescent="0.2">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1062</v>
      </c>
      <c r="K3783" s="187" t="s">
        <v>389</v>
      </c>
      <c r="L3783" s="195">
        <v>5.5206299999999997</v>
      </c>
      <c r="M3783" s="195" t="s">
        <v>1062</v>
      </c>
      <c r="N3783" s="195" t="s">
        <v>117</v>
      </c>
      <c r="O3783" s="199">
        <v>0.25</v>
      </c>
      <c r="P3783" s="188"/>
      <c r="Q3783" s="174">
        <f>IF(ISNUMBER(VLOOKUP(A3783,NotghiID!A:A,1,FALSE)),1,0)</f>
        <v>1</v>
      </c>
    </row>
    <row r="3784" spans="1:17" ht="14.25" hidden="1" x14ac:dyDescent="0.2">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1062</v>
      </c>
      <c r="K3784" s="187" t="s">
        <v>389</v>
      </c>
      <c r="L3784" s="195">
        <v>4.5096660000000002</v>
      </c>
      <c r="M3784" s="195" t="s">
        <v>1062</v>
      </c>
      <c r="N3784" s="195" t="s">
        <v>117</v>
      </c>
      <c r="O3784" s="199">
        <v>0.25</v>
      </c>
      <c r="P3784" s="188"/>
      <c r="Q3784" s="174">
        <f>IF(ISNUMBER(VLOOKUP(A3784,NotghiID!A:A,1,FALSE)),1,0)</f>
        <v>1</v>
      </c>
    </row>
    <row r="3785" spans="1:17" ht="14.25" hidden="1" x14ac:dyDescent="0.2">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1062</v>
      </c>
      <c r="K3785" s="187" t="s">
        <v>389</v>
      </c>
      <c r="L3785" s="195">
        <v>3.9141349999999999</v>
      </c>
      <c r="M3785" s="195" t="s">
        <v>1062</v>
      </c>
      <c r="N3785" s="195" t="s">
        <v>117</v>
      </c>
      <c r="O3785" s="199">
        <v>0.25</v>
      </c>
      <c r="P3785" s="188"/>
      <c r="Q3785" s="174">
        <f>IF(ISNUMBER(VLOOKUP(A3785,NotghiID!A:A,1,FALSE)),1,0)</f>
        <v>1</v>
      </c>
    </row>
    <row r="3786" spans="1:17" ht="14.25" hidden="1" x14ac:dyDescent="0.2">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1062</v>
      </c>
      <c r="K3786" s="187" t="s">
        <v>389</v>
      </c>
      <c r="L3786" s="195">
        <v>3.2531460000000001</v>
      </c>
      <c r="M3786" s="195" t="s">
        <v>1062</v>
      </c>
      <c r="N3786" s="195" t="s">
        <v>117</v>
      </c>
      <c r="O3786" s="199">
        <v>0.25</v>
      </c>
      <c r="P3786" s="188"/>
      <c r="Q3786" s="174">
        <f>IF(ISNUMBER(VLOOKUP(A3786,NotghiID!A:A,1,FALSE)),1,0)</f>
        <v>1</v>
      </c>
    </row>
    <row r="3787" spans="1:17" ht="14.25" hidden="1" x14ac:dyDescent="0.2">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1062</v>
      </c>
      <c r="K3787" s="187" t="s">
        <v>389</v>
      </c>
      <c r="L3787" s="195">
        <v>2.855518</v>
      </c>
      <c r="M3787" s="195" t="s">
        <v>1062</v>
      </c>
      <c r="N3787" s="195" t="s">
        <v>117</v>
      </c>
      <c r="O3787" s="199">
        <v>0.25</v>
      </c>
      <c r="P3787" s="188"/>
      <c r="Q3787" s="174">
        <f>IF(ISNUMBER(VLOOKUP(A3787,NotghiID!A:A,1,FALSE)),1,0)</f>
        <v>1</v>
      </c>
    </row>
    <row r="3788" spans="1:17" ht="14.25" hidden="1" x14ac:dyDescent="0.2">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1062</v>
      </c>
      <c r="K3788" s="187" t="s">
        <v>389</v>
      </c>
      <c r="L3788" s="195">
        <v>2.9367679999999998</v>
      </c>
      <c r="M3788" s="195" t="s">
        <v>1062</v>
      </c>
      <c r="N3788" s="195" t="s">
        <v>117</v>
      </c>
      <c r="O3788" s="199">
        <v>0.25</v>
      </c>
      <c r="P3788" s="188"/>
      <c r="Q3788" s="174">
        <f>IF(ISNUMBER(VLOOKUP(A3788,NotghiID!A:A,1,FALSE)),1,0)</f>
        <v>1</v>
      </c>
    </row>
    <row r="3789" spans="1:17" ht="14.25" hidden="1" x14ac:dyDescent="0.2">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1062</v>
      </c>
      <c r="K3789" s="187" t="s">
        <v>389</v>
      </c>
      <c r="L3789" s="195">
        <v>2.2002730000000001</v>
      </c>
      <c r="M3789" s="195" t="s">
        <v>1062</v>
      </c>
      <c r="N3789" s="195" t="s">
        <v>117</v>
      </c>
      <c r="O3789" s="199">
        <v>0.25</v>
      </c>
      <c r="P3789" s="188"/>
      <c r="Q3789" s="174">
        <f>IF(ISNUMBER(VLOOKUP(A3789,NotghiID!A:A,1,FALSE)),1,0)</f>
        <v>1</v>
      </c>
    </row>
    <row r="3790" spans="1:17" ht="14.25" hidden="1" x14ac:dyDescent="0.2">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1062</v>
      </c>
      <c r="K3790" s="187" t="s">
        <v>389</v>
      </c>
      <c r="L3790" s="195">
        <v>1.837388</v>
      </c>
      <c r="M3790" s="195" t="s">
        <v>1062</v>
      </c>
      <c r="N3790" s="195" t="s">
        <v>117</v>
      </c>
      <c r="O3790" s="199">
        <v>0.25</v>
      </c>
      <c r="P3790" s="188"/>
      <c r="Q3790" s="174">
        <f>IF(ISNUMBER(VLOOKUP(A3790,NotghiID!A:A,1,FALSE)),1,0)</f>
        <v>1</v>
      </c>
    </row>
    <row r="3791" spans="1:17" ht="14.25" hidden="1" x14ac:dyDescent="0.2">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1062</v>
      </c>
      <c r="K3791" s="187" t="s">
        <v>389</v>
      </c>
      <c r="L3791" s="195">
        <v>1.221479</v>
      </c>
      <c r="M3791" s="195" t="s">
        <v>1062</v>
      </c>
      <c r="N3791" s="195" t="s">
        <v>117</v>
      </c>
      <c r="O3791" s="199">
        <v>0.25</v>
      </c>
      <c r="P3791" s="188"/>
      <c r="Q3791" s="174">
        <f>IF(ISNUMBER(VLOOKUP(A3791,NotghiID!A:A,1,FALSE)),1,0)</f>
        <v>1</v>
      </c>
    </row>
    <row r="3792" spans="1:17" ht="14.25" hidden="1" x14ac:dyDescent="0.2">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1062</v>
      </c>
      <c r="K3792" s="187" t="s">
        <v>389</v>
      </c>
      <c r="L3792" s="195">
        <v>1.01237</v>
      </c>
      <c r="M3792" s="195" t="s">
        <v>1062</v>
      </c>
      <c r="N3792" s="195" t="s">
        <v>117</v>
      </c>
      <c r="O3792" s="199">
        <v>0.25</v>
      </c>
      <c r="P3792" s="188"/>
      <c r="Q3792" s="174">
        <f>IF(ISNUMBER(VLOOKUP(A3792,NotghiID!A:A,1,FALSE)),1,0)</f>
        <v>1</v>
      </c>
    </row>
    <row r="3793" spans="1:17" ht="14.25" hidden="1" x14ac:dyDescent="0.2">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1062</v>
      </c>
      <c r="K3793" s="187" t="s">
        <v>389</v>
      </c>
      <c r="L3793" s="195">
        <v>0.76937140000000004</v>
      </c>
      <c r="M3793" s="195" t="s">
        <v>1062</v>
      </c>
      <c r="N3793" s="195" t="s">
        <v>117</v>
      </c>
      <c r="O3793" s="199">
        <v>0.25</v>
      </c>
      <c r="P3793" s="189" t="s">
        <v>1157</v>
      </c>
      <c r="Q3793" s="174">
        <f>IF(ISNUMBER(VLOOKUP(A3793,NotghiID!A:A,1,FALSE)),1,0)</f>
        <v>1</v>
      </c>
    </row>
    <row r="3794" spans="1:17" ht="14.25" hidden="1" x14ac:dyDescent="0.2">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1062</v>
      </c>
      <c r="K3794" s="187" t="s">
        <v>389</v>
      </c>
      <c r="L3794" s="195">
        <v>0.67075739999999995</v>
      </c>
      <c r="M3794" s="195" t="s">
        <v>1062</v>
      </c>
      <c r="N3794" s="195" t="s">
        <v>117</v>
      </c>
      <c r="O3794" s="199">
        <v>0.25</v>
      </c>
      <c r="P3794" s="188"/>
      <c r="Q3794" s="174">
        <f>IF(ISNUMBER(VLOOKUP(A3794,NotghiID!A:A,1,FALSE)),1,0)</f>
        <v>1</v>
      </c>
    </row>
    <row r="3795" spans="1:17" ht="14.25" hidden="1" x14ac:dyDescent="0.2">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1062</v>
      </c>
      <c r="K3795" s="187" t="s">
        <v>389</v>
      </c>
      <c r="L3795" s="195">
        <v>1.1425209999999999</v>
      </c>
      <c r="M3795" s="195" t="s">
        <v>1062</v>
      </c>
      <c r="N3795" s="195" t="s">
        <v>117</v>
      </c>
      <c r="O3795" s="199">
        <v>0.25</v>
      </c>
      <c r="P3795" s="188"/>
      <c r="Q3795" s="174">
        <f>IF(ISNUMBER(VLOOKUP(A3795,NotghiID!A:A,1,FALSE)),1,0)</f>
        <v>1</v>
      </c>
    </row>
    <row r="3796" spans="1:17" ht="14.25" hidden="1" x14ac:dyDescent="0.2">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1062</v>
      </c>
      <c r="K3796" s="187" t="s">
        <v>389</v>
      </c>
      <c r="L3796" s="195">
        <v>1.2835799999999999</v>
      </c>
      <c r="M3796" s="195" t="s">
        <v>1062</v>
      </c>
      <c r="N3796" s="195" t="s">
        <v>117</v>
      </c>
      <c r="O3796" s="199">
        <v>0.25</v>
      </c>
      <c r="P3796" s="188"/>
      <c r="Q3796" s="174">
        <f>IF(ISNUMBER(VLOOKUP(A3796,NotghiID!A:A,1,FALSE)),1,0)</f>
        <v>1</v>
      </c>
    </row>
    <row r="3797" spans="1:17" ht="14.25" hidden="1" x14ac:dyDescent="0.2">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1062</v>
      </c>
      <c r="K3797" s="187" t="s">
        <v>389</v>
      </c>
      <c r="L3797" s="195">
        <v>1.410676</v>
      </c>
      <c r="M3797" s="195" t="s">
        <v>1062</v>
      </c>
      <c r="N3797" s="195" t="s">
        <v>117</v>
      </c>
      <c r="O3797" s="199">
        <v>0.25</v>
      </c>
      <c r="P3797" s="188"/>
      <c r="Q3797" s="174">
        <f>IF(ISNUMBER(VLOOKUP(A3797,NotghiID!A:A,1,FALSE)),1,0)</f>
        <v>1</v>
      </c>
    </row>
    <row r="3798" spans="1:17" ht="14.25" hidden="1" x14ac:dyDescent="0.2">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1062</v>
      </c>
      <c r="K3798" s="187" t="s">
        <v>389</v>
      </c>
      <c r="L3798" s="195">
        <v>1.1405320000000001</v>
      </c>
      <c r="M3798" s="195" t="s">
        <v>1062</v>
      </c>
      <c r="N3798" s="195" t="s">
        <v>117</v>
      </c>
      <c r="O3798" s="199">
        <v>0.25</v>
      </c>
      <c r="P3798" s="188"/>
      <c r="Q3798" s="174">
        <f>IF(ISNUMBER(VLOOKUP(A3798,NotghiID!A:A,1,FALSE)),1,0)</f>
        <v>1</v>
      </c>
    </row>
    <row r="3799" spans="1:17" ht="14.25" hidden="1" x14ac:dyDescent="0.2">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1062</v>
      </c>
      <c r="K3799" s="187" t="s">
        <v>389</v>
      </c>
      <c r="L3799" s="195">
        <v>0.81918880000000005</v>
      </c>
      <c r="M3799" s="195" t="s">
        <v>1062</v>
      </c>
      <c r="N3799" s="195" t="s">
        <v>117</v>
      </c>
      <c r="O3799" s="199">
        <v>0.25</v>
      </c>
      <c r="P3799" s="188"/>
      <c r="Q3799" s="174">
        <f>IF(ISNUMBER(VLOOKUP(A3799,NotghiID!A:A,1,FALSE)),1,0)</f>
        <v>1</v>
      </c>
    </row>
    <row r="3800" spans="1:17" ht="14.25" hidden="1" x14ac:dyDescent="0.2">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1062</v>
      </c>
      <c r="K3800" s="187" t="s">
        <v>389</v>
      </c>
      <c r="L3800" s="195">
        <v>0.62361100000000003</v>
      </c>
      <c r="M3800" s="195" t="s">
        <v>1062</v>
      </c>
      <c r="N3800" s="195" t="s">
        <v>117</v>
      </c>
      <c r="O3800" s="199">
        <v>0.25</v>
      </c>
      <c r="P3800" s="188"/>
      <c r="Q3800" s="174">
        <f>IF(ISNUMBER(VLOOKUP(A3800,NotghiID!A:A,1,FALSE)),1,0)</f>
        <v>1</v>
      </c>
    </row>
    <row r="3801" spans="1:17" ht="14.25" hidden="1" x14ac:dyDescent="0.2">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1062</v>
      </c>
      <c r="K3801" s="187" t="s">
        <v>389</v>
      </c>
      <c r="L3801" s="195">
        <v>0.8434218</v>
      </c>
      <c r="M3801" s="195" t="s">
        <v>1062</v>
      </c>
      <c r="N3801" s="195" t="s">
        <v>117</v>
      </c>
      <c r="O3801" s="199">
        <v>0.25</v>
      </c>
      <c r="P3801" s="188"/>
      <c r="Q3801" s="174">
        <f>IF(ISNUMBER(VLOOKUP(A3801,NotghiID!A:A,1,FALSE)),1,0)</f>
        <v>1</v>
      </c>
    </row>
    <row r="3802" spans="1:17" ht="14.25" hidden="1" x14ac:dyDescent="0.2">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1062</v>
      </c>
      <c r="K3802" s="187" t="s">
        <v>389</v>
      </c>
      <c r="L3802" s="195">
        <v>0.57273560000000001</v>
      </c>
      <c r="M3802" s="195" t="s">
        <v>1062</v>
      </c>
      <c r="N3802" s="195" t="s">
        <v>117</v>
      </c>
      <c r="O3802" s="199">
        <v>0.25</v>
      </c>
      <c r="P3802" s="188"/>
      <c r="Q3802" s="174">
        <f>IF(ISNUMBER(VLOOKUP(A3802,NotghiID!A:A,1,FALSE)),1,0)</f>
        <v>1</v>
      </c>
    </row>
    <row r="3803" spans="1:17" ht="14.25" hidden="1" x14ac:dyDescent="0.2">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1062</v>
      </c>
      <c r="K3803" s="187" t="s">
        <v>389</v>
      </c>
      <c r="L3803" s="195">
        <v>0.48606080000000002</v>
      </c>
      <c r="M3803" s="195" t="s">
        <v>1062</v>
      </c>
      <c r="N3803" s="195" t="s">
        <v>117</v>
      </c>
      <c r="O3803" s="199">
        <v>0.25</v>
      </c>
      <c r="P3803" s="188"/>
      <c r="Q3803" s="174">
        <f>IF(ISNUMBER(VLOOKUP(A3803,NotghiID!A:A,1,FALSE)),1,0)</f>
        <v>1</v>
      </c>
    </row>
    <row r="3804" spans="1:17" ht="14.25" hidden="1" x14ac:dyDescent="0.2">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1062</v>
      </c>
      <c r="K3804" s="187" t="s">
        <v>389</v>
      </c>
      <c r="L3804" s="195">
        <v>0.31508789999999998</v>
      </c>
      <c r="M3804" s="195" t="s">
        <v>1062</v>
      </c>
      <c r="N3804" s="195" t="s">
        <v>117</v>
      </c>
      <c r="O3804" s="199">
        <v>0.25</v>
      </c>
      <c r="P3804" s="188"/>
      <c r="Q3804" s="174">
        <f>IF(ISNUMBER(VLOOKUP(A3804,NotghiID!A:A,1,FALSE)),1,0)</f>
        <v>1</v>
      </c>
    </row>
    <row r="3805" spans="1:17" ht="14.25" hidden="1" x14ac:dyDescent="0.2">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1062</v>
      </c>
      <c r="K3805" s="187" t="s">
        <v>389</v>
      </c>
      <c r="L3805" s="195">
        <v>0.29328189999999998</v>
      </c>
      <c r="M3805" s="195" t="s">
        <v>1062</v>
      </c>
      <c r="N3805" s="195" t="s">
        <v>117</v>
      </c>
      <c r="O3805" s="199">
        <v>0.25</v>
      </c>
      <c r="P3805" s="188"/>
      <c r="Q3805" s="174">
        <f>IF(ISNUMBER(VLOOKUP(A3805,NotghiID!A:A,1,FALSE)),1,0)</f>
        <v>1</v>
      </c>
    </row>
    <row r="3806" spans="1:17" ht="14.25" hidden="1" x14ac:dyDescent="0.2">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1062</v>
      </c>
      <c r="K3806" s="187" t="s">
        <v>389</v>
      </c>
      <c r="L3806" s="195">
        <v>0.25905489999999998</v>
      </c>
      <c r="M3806" s="195" t="s">
        <v>1062</v>
      </c>
      <c r="N3806" s="195" t="s">
        <v>117</v>
      </c>
      <c r="O3806" s="199">
        <v>0.25</v>
      </c>
      <c r="P3806" s="188"/>
      <c r="Q3806" s="174">
        <f>IF(ISNUMBER(VLOOKUP(A3806,NotghiID!A:A,1,FALSE)),1,0)</f>
        <v>1</v>
      </c>
    </row>
    <row r="3807" spans="1:17" ht="14.25" hidden="1" x14ac:dyDescent="0.2">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1062</v>
      </c>
      <c r="K3807" s="187" t="s">
        <v>389</v>
      </c>
      <c r="L3807" s="195">
        <v>0.27229520000000002</v>
      </c>
      <c r="M3807" s="195" t="s">
        <v>1062</v>
      </c>
      <c r="N3807" s="195" t="s">
        <v>117</v>
      </c>
      <c r="O3807" s="199">
        <v>0.25</v>
      </c>
      <c r="P3807" s="189" t="s">
        <v>1158</v>
      </c>
      <c r="Q3807" s="174">
        <f>IF(ISNUMBER(VLOOKUP(A3807,NotghiID!A:A,1,FALSE)),1,0)</f>
        <v>1</v>
      </c>
    </row>
    <row r="3808" spans="1:17" ht="14.25" hidden="1" x14ac:dyDescent="0.2">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1062</v>
      </c>
      <c r="K3808" s="187" t="s">
        <v>389</v>
      </c>
      <c r="L3808" s="195">
        <v>3.6819380000000002</v>
      </c>
      <c r="M3808" s="195" t="s">
        <v>1062</v>
      </c>
      <c r="N3808" s="195" t="s">
        <v>117</v>
      </c>
      <c r="O3808" s="199">
        <v>0.25</v>
      </c>
      <c r="P3808" s="188"/>
      <c r="Q3808" s="174">
        <f>IF(ISNUMBER(VLOOKUP(A3808,NotghiID!A:A,1,FALSE)),1,0)</f>
        <v>1</v>
      </c>
    </row>
    <row r="3809" spans="1:17" ht="14.25" hidden="1" x14ac:dyDescent="0.2">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1062</v>
      </c>
      <c r="K3809" s="187" t="s">
        <v>389</v>
      </c>
      <c r="L3809" s="195">
        <v>12.0054</v>
      </c>
      <c r="M3809" s="195" t="s">
        <v>1062</v>
      </c>
      <c r="N3809" s="195" t="s">
        <v>117</v>
      </c>
      <c r="O3809" s="199">
        <v>0.25</v>
      </c>
      <c r="P3809" s="188"/>
      <c r="Q3809" s="174">
        <f>IF(ISNUMBER(VLOOKUP(A3809,NotghiID!A:A,1,FALSE)),1,0)</f>
        <v>1</v>
      </c>
    </row>
    <row r="3810" spans="1:17" ht="14.25" hidden="1" x14ac:dyDescent="0.2">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1062</v>
      </c>
      <c r="K3810" s="187" t="s">
        <v>389</v>
      </c>
      <c r="L3810" s="195">
        <v>14.31668</v>
      </c>
      <c r="M3810" s="195" t="s">
        <v>1062</v>
      </c>
      <c r="N3810" s="195" t="s">
        <v>117</v>
      </c>
      <c r="O3810" s="199">
        <v>0.25</v>
      </c>
      <c r="P3810" s="188"/>
      <c r="Q3810" s="174">
        <f>IF(ISNUMBER(VLOOKUP(A3810,NotghiID!A:A,1,FALSE)),1,0)</f>
        <v>1</v>
      </c>
    </row>
    <row r="3811" spans="1:17" ht="14.25" hidden="1" x14ac:dyDescent="0.2">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1062</v>
      </c>
      <c r="K3811" s="187" t="s">
        <v>389</v>
      </c>
      <c r="L3811" s="195">
        <v>8.9163490000000003</v>
      </c>
      <c r="M3811" s="195" t="s">
        <v>1062</v>
      </c>
      <c r="N3811" s="195" t="s">
        <v>117</v>
      </c>
      <c r="O3811" s="199">
        <v>0.25</v>
      </c>
      <c r="P3811" s="188"/>
      <c r="Q3811" s="174">
        <f>IF(ISNUMBER(VLOOKUP(A3811,NotghiID!A:A,1,FALSE)),1,0)</f>
        <v>1</v>
      </c>
    </row>
    <row r="3812" spans="1:17" ht="14.25" hidden="1" x14ac:dyDescent="0.2">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1062</v>
      </c>
      <c r="K3812" s="187" t="s">
        <v>389</v>
      </c>
      <c r="L3812" s="195">
        <v>7.024572</v>
      </c>
      <c r="M3812" s="195" t="s">
        <v>1062</v>
      </c>
      <c r="N3812" s="195" t="s">
        <v>117</v>
      </c>
      <c r="O3812" s="199">
        <v>0.25</v>
      </c>
      <c r="P3812" s="188"/>
      <c r="Q3812" s="174">
        <f>IF(ISNUMBER(VLOOKUP(A3812,NotghiID!A:A,1,FALSE)),1,0)</f>
        <v>1</v>
      </c>
    </row>
    <row r="3813" spans="1:17" ht="14.25" hidden="1" x14ac:dyDescent="0.2">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1062</v>
      </c>
      <c r="K3813" s="187" t="s">
        <v>389</v>
      </c>
      <c r="L3813" s="195">
        <v>13.57058</v>
      </c>
      <c r="M3813" s="195" t="s">
        <v>1062</v>
      </c>
      <c r="N3813" s="195" t="s">
        <v>117</v>
      </c>
      <c r="O3813" s="199">
        <v>0.25</v>
      </c>
      <c r="P3813" s="188"/>
      <c r="Q3813" s="174">
        <f>IF(ISNUMBER(VLOOKUP(A3813,NotghiID!A:A,1,FALSE)),1,0)</f>
        <v>1</v>
      </c>
    </row>
    <row r="3814" spans="1:17" ht="14.25" hidden="1" x14ac:dyDescent="0.2">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1062</v>
      </c>
      <c r="K3814" s="187" t="s">
        <v>389</v>
      </c>
      <c r="L3814" s="195">
        <v>9.4504760000000001</v>
      </c>
      <c r="M3814" s="195" t="s">
        <v>1062</v>
      </c>
      <c r="N3814" s="195" t="s">
        <v>117</v>
      </c>
      <c r="O3814" s="199">
        <v>0.25</v>
      </c>
      <c r="P3814" s="188"/>
      <c r="Q3814" s="174">
        <f>IF(ISNUMBER(VLOOKUP(A3814,NotghiID!A:A,1,FALSE)),1,0)</f>
        <v>1</v>
      </c>
    </row>
    <row r="3815" spans="1:17" ht="14.25" hidden="1" x14ac:dyDescent="0.2">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1062</v>
      </c>
      <c r="K3815" s="187" t="s">
        <v>389</v>
      </c>
      <c r="L3815" s="195">
        <v>7.5903960000000001</v>
      </c>
      <c r="M3815" s="195" t="s">
        <v>1062</v>
      </c>
      <c r="N3815" s="195" t="s">
        <v>117</v>
      </c>
      <c r="O3815" s="199">
        <v>0.25</v>
      </c>
      <c r="P3815" s="188"/>
      <c r="Q3815" s="174">
        <f>IF(ISNUMBER(VLOOKUP(A3815,NotghiID!A:A,1,FALSE)),1,0)</f>
        <v>1</v>
      </c>
    </row>
    <row r="3816" spans="1:17" ht="14.25" hidden="1" x14ac:dyDescent="0.2">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1062</v>
      </c>
      <c r="K3816" s="187" t="s">
        <v>389</v>
      </c>
      <c r="L3816" s="195">
        <v>5.2969900000000001</v>
      </c>
      <c r="M3816" s="195" t="s">
        <v>1062</v>
      </c>
      <c r="N3816" s="195" t="s">
        <v>117</v>
      </c>
      <c r="O3816" s="199">
        <v>0.25</v>
      </c>
      <c r="P3816" s="188"/>
      <c r="Q3816" s="174">
        <f>IF(ISNUMBER(VLOOKUP(A3816,NotghiID!A:A,1,FALSE)),1,0)</f>
        <v>1</v>
      </c>
    </row>
    <row r="3817" spans="1:17" ht="14.25" hidden="1" x14ac:dyDescent="0.2">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1062</v>
      </c>
      <c r="K3817" s="187" t="s">
        <v>389</v>
      </c>
      <c r="L3817" s="195">
        <v>5.0100530000000001</v>
      </c>
      <c r="M3817" s="195" t="s">
        <v>1062</v>
      </c>
      <c r="N3817" s="195" t="s">
        <v>117</v>
      </c>
      <c r="O3817" s="199">
        <v>0.25</v>
      </c>
      <c r="P3817" s="188"/>
      <c r="Q3817" s="174">
        <f>IF(ISNUMBER(VLOOKUP(A3817,NotghiID!A:A,1,FALSE)),1,0)</f>
        <v>1</v>
      </c>
    </row>
    <row r="3818" spans="1:17" ht="14.25" hidden="1" x14ac:dyDescent="0.2">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1062</v>
      </c>
      <c r="K3818" s="187" t="s">
        <v>389</v>
      </c>
      <c r="L3818" s="195">
        <v>5.4765290000000002</v>
      </c>
      <c r="M3818" s="195" t="s">
        <v>1062</v>
      </c>
      <c r="N3818" s="195" t="s">
        <v>117</v>
      </c>
      <c r="O3818" s="199">
        <v>0.25</v>
      </c>
      <c r="P3818" s="188"/>
      <c r="Q3818" s="174">
        <f>IF(ISNUMBER(VLOOKUP(A3818,NotghiID!A:A,1,FALSE)),1,0)</f>
        <v>1</v>
      </c>
    </row>
    <row r="3819" spans="1:17" ht="14.25" hidden="1" x14ac:dyDescent="0.2">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1062</v>
      </c>
      <c r="K3819" s="187" t="s">
        <v>389</v>
      </c>
      <c r="L3819" s="195">
        <v>2.1050149999999999</v>
      </c>
      <c r="M3819" s="195" t="s">
        <v>1062</v>
      </c>
      <c r="N3819" s="195" t="s">
        <v>117</v>
      </c>
      <c r="O3819" s="199">
        <v>0.25</v>
      </c>
      <c r="P3819" s="188"/>
      <c r="Q3819" s="174">
        <f>IF(ISNUMBER(VLOOKUP(A3819,NotghiID!A:A,1,FALSE)),1,0)</f>
        <v>1</v>
      </c>
    </row>
    <row r="3820" spans="1:17" ht="14.25" hidden="1" x14ac:dyDescent="0.2">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1062</v>
      </c>
      <c r="K3820" s="187" t="s">
        <v>389</v>
      </c>
      <c r="L3820" s="195">
        <v>1.6904330000000001</v>
      </c>
      <c r="M3820" s="195" t="s">
        <v>1062</v>
      </c>
      <c r="N3820" s="195" t="s">
        <v>117</v>
      </c>
      <c r="O3820" s="199">
        <v>0.25</v>
      </c>
      <c r="P3820" s="189" t="s">
        <v>1157</v>
      </c>
      <c r="Q3820" s="174">
        <f>IF(ISNUMBER(VLOOKUP(A3820,NotghiID!A:A,1,FALSE)),1,0)</f>
        <v>1</v>
      </c>
    </row>
    <row r="3821" spans="1:17" ht="14.25" hidden="1" x14ac:dyDescent="0.2">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1062</v>
      </c>
      <c r="K3821" s="187" t="s">
        <v>389</v>
      </c>
      <c r="L3821" s="195">
        <v>1.90735E-6</v>
      </c>
      <c r="M3821" s="195" t="s">
        <v>1062</v>
      </c>
      <c r="N3821" s="195" t="s">
        <v>117</v>
      </c>
      <c r="O3821" s="199">
        <v>0.25</v>
      </c>
      <c r="P3821" s="189" t="s">
        <v>1159</v>
      </c>
      <c r="Q3821" s="174">
        <f>IF(ISNUMBER(VLOOKUP(A3821,NotghiID!A:A,1,FALSE)),1,0)</f>
        <v>1</v>
      </c>
    </row>
    <row r="3822" spans="1:17" ht="14.25" hidden="1" x14ac:dyDescent="0.2">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1062</v>
      </c>
      <c r="K3822" s="187" t="s">
        <v>389</v>
      </c>
      <c r="L3822" s="195">
        <v>0.57727810000000002</v>
      </c>
      <c r="M3822" s="195" t="s">
        <v>1062</v>
      </c>
      <c r="N3822" s="195" t="s">
        <v>117</v>
      </c>
      <c r="O3822" s="199">
        <v>0.25</v>
      </c>
      <c r="P3822" s="188"/>
      <c r="Q3822" s="174">
        <f>IF(ISNUMBER(VLOOKUP(A3822,NotghiID!A:A,1,FALSE)),1,0)</f>
        <v>1</v>
      </c>
    </row>
    <row r="3823" spans="1:17" ht="14.25" hidden="1" x14ac:dyDescent="0.2">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1062</v>
      </c>
      <c r="K3823" s="187" t="s">
        <v>389</v>
      </c>
      <c r="L3823" s="195">
        <v>20.332370000000001</v>
      </c>
      <c r="M3823" s="195" t="s">
        <v>1062</v>
      </c>
      <c r="N3823" s="195" t="s">
        <v>117</v>
      </c>
      <c r="O3823" s="199">
        <v>0.25</v>
      </c>
      <c r="P3823" s="188"/>
      <c r="Q3823" s="174">
        <f>IF(ISNUMBER(VLOOKUP(A3823,NotghiID!A:A,1,FALSE)),1,0)</f>
        <v>1</v>
      </c>
    </row>
    <row r="3824" spans="1:17" ht="14.25" hidden="1" x14ac:dyDescent="0.2">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1062</v>
      </c>
      <c r="K3824" s="187" t="s">
        <v>389</v>
      </c>
      <c r="L3824" s="195">
        <v>3.8885480000000001</v>
      </c>
      <c r="M3824" s="195" t="s">
        <v>1062</v>
      </c>
      <c r="N3824" s="195" t="s">
        <v>117</v>
      </c>
      <c r="O3824" s="199">
        <v>0.25</v>
      </c>
      <c r="P3824" s="188"/>
      <c r="Q3824" s="174">
        <f>IF(ISNUMBER(VLOOKUP(A3824,NotghiID!A:A,1,FALSE)),1,0)</f>
        <v>1</v>
      </c>
    </row>
    <row r="3825" spans="1:17" ht="14.25" hidden="1" x14ac:dyDescent="0.2">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1062</v>
      </c>
      <c r="K3825" s="187" t="s">
        <v>389</v>
      </c>
      <c r="L3825" s="195">
        <v>3.699551</v>
      </c>
      <c r="M3825" s="195" t="s">
        <v>1062</v>
      </c>
      <c r="N3825" s="195" t="s">
        <v>117</v>
      </c>
      <c r="O3825" s="199">
        <v>0.25</v>
      </c>
      <c r="P3825" s="188"/>
      <c r="Q3825" s="174">
        <f>IF(ISNUMBER(VLOOKUP(A3825,NotghiID!A:A,1,FALSE)),1,0)</f>
        <v>1</v>
      </c>
    </row>
    <row r="3826" spans="1:17" ht="14.25" hidden="1" x14ac:dyDescent="0.2">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1062</v>
      </c>
      <c r="K3826" s="187" t="s">
        <v>389</v>
      </c>
      <c r="L3826" s="195">
        <v>2.9702169999999999</v>
      </c>
      <c r="M3826" s="195" t="s">
        <v>1062</v>
      </c>
      <c r="N3826" s="195" t="s">
        <v>117</v>
      </c>
      <c r="O3826" s="199">
        <v>0.25</v>
      </c>
      <c r="P3826" s="188"/>
      <c r="Q3826" s="174">
        <f>IF(ISNUMBER(VLOOKUP(A3826,NotghiID!A:A,1,FALSE)),1,0)</f>
        <v>1</v>
      </c>
    </row>
    <row r="3827" spans="1:17" ht="14.25" hidden="1" x14ac:dyDescent="0.2">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1062</v>
      </c>
      <c r="K3827" s="187" t="s">
        <v>389</v>
      </c>
      <c r="L3827" s="195">
        <v>2.420693</v>
      </c>
      <c r="M3827" s="195" t="s">
        <v>1062</v>
      </c>
      <c r="N3827" s="195" t="s">
        <v>117</v>
      </c>
      <c r="O3827" s="199">
        <v>0.25</v>
      </c>
      <c r="P3827" s="188"/>
      <c r="Q3827" s="174">
        <f>IF(ISNUMBER(VLOOKUP(A3827,NotghiID!A:A,1,FALSE)),1,0)</f>
        <v>1</v>
      </c>
    </row>
    <row r="3828" spans="1:17" ht="14.25" hidden="1" x14ac:dyDescent="0.2">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1062</v>
      </c>
      <c r="K3828" s="187" t="s">
        <v>389</v>
      </c>
      <c r="L3828" s="195">
        <v>2.3810150000000001</v>
      </c>
      <c r="M3828" s="195" t="s">
        <v>1062</v>
      </c>
      <c r="N3828" s="195" t="s">
        <v>117</v>
      </c>
      <c r="O3828" s="199">
        <v>0.25</v>
      </c>
      <c r="P3828" s="188"/>
      <c r="Q3828" s="174">
        <f>IF(ISNUMBER(VLOOKUP(A3828,NotghiID!A:A,1,FALSE)),1,0)</f>
        <v>1</v>
      </c>
    </row>
    <row r="3829" spans="1:17" ht="14.25" hidden="1" x14ac:dyDescent="0.2">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1062</v>
      </c>
      <c r="K3829" s="187" t="s">
        <v>389</v>
      </c>
      <c r="L3829" s="195">
        <v>3.962828</v>
      </c>
      <c r="M3829" s="195" t="s">
        <v>1062</v>
      </c>
      <c r="N3829" s="195" t="s">
        <v>117</v>
      </c>
      <c r="O3829" s="199">
        <v>0.25</v>
      </c>
      <c r="P3829" s="188"/>
      <c r="Q3829" s="174">
        <f>IF(ISNUMBER(VLOOKUP(A3829,NotghiID!A:A,1,FALSE)),1,0)</f>
        <v>1</v>
      </c>
    </row>
    <row r="3830" spans="1:17" ht="14.25" hidden="1" x14ac:dyDescent="0.2">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1062</v>
      </c>
      <c r="K3830" s="187" t="s">
        <v>389</v>
      </c>
      <c r="L3830" s="195">
        <v>2.2335199999999999</v>
      </c>
      <c r="M3830" s="195" t="s">
        <v>1062</v>
      </c>
      <c r="N3830" s="195" t="s">
        <v>117</v>
      </c>
      <c r="O3830" s="199">
        <v>0.25</v>
      </c>
      <c r="P3830" s="188"/>
      <c r="Q3830" s="174">
        <f>IF(ISNUMBER(VLOOKUP(A3830,NotghiID!A:A,1,FALSE)),1,0)</f>
        <v>1</v>
      </c>
    </row>
    <row r="3831" spans="1:17" ht="14.25" hidden="1" x14ac:dyDescent="0.2">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1062</v>
      </c>
      <c r="K3831" s="187" t="s">
        <v>389</v>
      </c>
      <c r="L3831" s="195">
        <v>1.4124270000000001</v>
      </c>
      <c r="M3831" s="195" t="s">
        <v>1062</v>
      </c>
      <c r="N3831" s="195" t="s">
        <v>117</v>
      </c>
      <c r="O3831" s="199">
        <v>0.25</v>
      </c>
      <c r="P3831" s="188"/>
      <c r="Q3831" s="174">
        <f>IF(ISNUMBER(VLOOKUP(A3831,NotghiID!A:A,1,FALSE)),1,0)</f>
        <v>1</v>
      </c>
    </row>
    <row r="3832" spans="1:17" ht="14.25" hidden="1" x14ac:dyDescent="0.2">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1062</v>
      </c>
      <c r="K3832" s="187" t="s">
        <v>389</v>
      </c>
      <c r="L3832" s="195">
        <v>1.372965</v>
      </c>
      <c r="M3832" s="195" t="s">
        <v>1062</v>
      </c>
      <c r="N3832" s="195" t="s">
        <v>117</v>
      </c>
      <c r="O3832" s="199">
        <v>0.25</v>
      </c>
      <c r="P3832" s="188"/>
      <c r="Q3832" s="174">
        <f>IF(ISNUMBER(VLOOKUP(A3832,NotghiID!A:A,1,FALSE)),1,0)</f>
        <v>1</v>
      </c>
    </row>
    <row r="3833" spans="1:17" ht="14.25" hidden="1" x14ac:dyDescent="0.2">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1062</v>
      </c>
      <c r="K3833" s="187" t="s">
        <v>389</v>
      </c>
      <c r="L3833" s="195">
        <v>1.248729</v>
      </c>
      <c r="M3833" s="195" t="s">
        <v>1062</v>
      </c>
      <c r="N3833" s="195" t="s">
        <v>117</v>
      </c>
      <c r="O3833" s="199">
        <v>0.25</v>
      </c>
      <c r="P3833" s="188"/>
      <c r="Q3833" s="174">
        <f>IF(ISNUMBER(VLOOKUP(A3833,NotghiID!A:A,1,FALSE)),1,0)</f>
        <v>1</v>
      </c>
    </row>
    <row r="3834" spans="1:17" ht="14.25" hidden="1" x14ac:dyDescent="0.2">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1062</v>
      </c>
      <c r="K3834" s="187" t="s">
        <v>389</v>
      </c>
      <c r="L3834" s="195">
        <v>0.79461610000000005</v>
      </c>
      <c r="M3834" s="195" t="s">
        <v>1062</v>
      </c>
      <c r="N3834" s="195" t="s">
        <v>117</v>
      </c>
      <c r="O3834" s="199">
        <v>0.25</v>
      </c>
      <c r="P3834" s="188"/>
      <c r="Q3834" s="174">
        <f>IF(ISNUMBER(VLOOKUP(A3834,NotghiID!A:A,1,FALSE)),1,0)</f>
        <v>1</v>
      </c>
    </row>
    <row r="3835" spans="1:17" ht="14.25" hidden="1"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1025</v>
      </c>
      <c r="K3835" s="187" t="s">
        <v>264</v>
      </c>
      <c r="L3835" s="195"/>
      <c r="M3835" s="195"/>
      <c r="N3835" s="195"/>
      <c r="O3835" s="199"/>
      <c r="P3835" s="188"/>
      <c r="Q3835" s="174">
        <f>IF(ISNUMBER(VLOOKUP(A3835,NotghiID!A:A,1,FALSE)),1,0)</f>
        <v>1</v>
      </c>
    </row>
    <row r="3836" spans="1:17" ht="14.25" hidden="1"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1025</v>
      </c>
      <c r="K3836" s="187" t="s">
        <v>264</v>
      </c>
      <c r="L3836" s="195"/>
      <c r="M3836" s="195"/>
      <c r="N3836" s="195"/>
      <c r="O3836" s="199"/>
      <c r="P3836" s="188"/>
      <c r="Q3836" s="174">
        <f>IF(ISNUMBER(VLOOKUP(A3836,NotghiID!A:A,1,FALSE)),1,0)</f>
        <v>1</v>
      </c>
    </row>
    <row r="3837" spans="1:17" ht="14.25" hidden="1"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1025</v>
      </c>
      <c r="K3837" s="187" t="s">
        <v>264</v>
      </c>
      <c r="L3837" s="195"/>
      <c r="M3837" s="195"/>
      <c r="N3837" s="195"/>
      <c r="O3837" s="199"/>
      <c r="P3837" s="188"/>
      <c r="Q3837" s="174">
        <f>IF(ISNUMBER(VLOOKUP(A3837,NotghiID!A:A,1,FALSE)),1,0)</f>
        <v>1</v>
      </c>
    </row>
    <row r="3838" spans="1:17" ht="14.25" hidden="1"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1025</v>
      </c>
      <c r="K3838" s="187" t="s">
        <v>264</v>
      </c>
      <c r="L3838" s="195"/>
      <c r="M3838" s="195"/>
      <c r="N3838" s="195"/>
      <c r="O3838" s="199"/>
      <c r="P3838" s="188"/>
      <c r="Q3838" s="174">
        <f>IF(ISNUMBER(VLOOKUP(A3838,NotghiID!A:A,1,FALSE)),1,0)</f>
        <v>1</v>
      </c>
    </row>
    <row r="3839" spans="1:17" ht="14.25" hidden="1"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1025</v>
      </c>
      <c r="K3839" s="187" t="s">
        <v>264</v>
      </c>
      <c r="L3839" s="195"/>
      <c r="M3839" s="195"/>
      <c r="N3839" s="195"/>
      <c r="O3839" s="199"/>
      <c r="P3839" s="188"/>
      <c r="Q3839" s="174">
        <f>IF(ISNUMBER(VLOOKUP(A3839,NotghiID!A:A,1,FALSE)),1,0)</f>
        <v>1</v>
      </c>
    </row>
    <row r="3840" spans="1:17" ht="14.25" hidden="1"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1025</v>
      </c>
      <c r="K3840" s="187" t="s">
        <v>264</v>
      </c>
      <c r="L3840" s="195"/>
      <c r="M3840" s="195"/>
      <c r="N3840" s="195"/>
      <c r="O3840" s="199"/>
      <c r="P3840" s="188"/>
      <c r="Q3840" s="174">
        <f>IF(ISNUMBER(VLOOKUP(A3840,NotghiID!A:A,1,FALSE)),1,0)</f>
        <v>1</v>
      </c>
    </row>
    <row r="3841" spans="1:17" ht="14.25" hidden="1"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1025</v>
      </c>
      <c r="K3841" s="187" t="s">
        <v>264</v>
      </c>
      <c r="L3841" s="195"/>
      <c r="M3841" s="195"/>
      <c r="N3841" s="195"/>
      <c r="O3841" s="199"/>
      <c r="P3841" s="188"/>
      <c r="Q3841" s="174">
        <f>IF(ISNUMBER(VLOOKUP(A3841,NotghiID!A:A,1,FALSE)),1,0)</f>
        <v>1</v>
      </c>
    </row>
    <row r="3842" spans="1:17" ht="14.25" hidden="1"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1025</v>
      </c>
      <c r="K3842" s="187" t="s">
        <v>264</v>
      </c>
      <c r="L3842" s="195"/>
      <c r="M3842" s="195"/>
      <c r="N3842" s="195"/>
      <c r="O3842" s="199"/>
      <c r="P3842" s="188"/>
      <c r="Q3842" s="174">
        <f>IF(ISNUMBER(VLOOKUP(A3842,NotghiID!A:A,1,FALSE)),1,0)</f>
        <v>1</v>
      </c>
    </row>
    <row r="3843" spans="1:17" ht="14.25" hidden="1"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1025</v>
      </c>
      <c r="K3843" s="187" t="s">
        <v>264</v>
      </c>
      <c r="L3843" s="195"/>
      <c r="M3843" s="195"/>
      <c r="N3843" s="195"/>
      <c r="O3843" s="199"/>
      <c r="P3843" s="188"/>
      <c r="Q3843" s="174">
        <f>IF(ISNUMBER(VLOOKUP(A3843,NotghiID!A:A,1,FALSE)),1,0)</f>
        <v>1</v>
      </c>
    </row>
    <row r="3844" spans="1:17" ht="14.25" hidden="1"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1025</v>
      </c>
      <c r="K3844" s="187" t="s">
        <v>264</v>
      </c>
      <c r="L3844" s="195"/>
      <c r="M3844" s="195"/>
      <c r="N3844" s="195"/>
      <c r="O3844" s="199"/>
      <c r="P3844" s="188"/>
      <c r="Q3844" s="174">
        <f>IF(ISNUMBER(VLOOKUP(A3844,NotghiID!A:A,1,FALSE)),1,0)</f>
        <v>1</v>
      </c>
    </row>
    <row r="3845" spans="1:17" ht="14.25" hidden="1"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1025</v>
      </c>
      <c r="K3845" s="187" t="s">
        <v>264</v>
      </c>
      <c r="L3845" s="195"/>
      <c r="M3845" s="195"/>
      <c r="N3845" s="195"/>
      <c r="O3845" s="199"/>
      <c r="P3845" s="188"/>
      <c r="Q3845" s="174">
        <f>IF(ISNUMBER(VLOOKUP(A3845,NotghiID!A:A,1,FALSE)),1,0)</f>
        <v>1</v>
      </c>
    </row>
    <row r="3846" spans="1:17" ht="14.25" hidden="1"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1025</v>
      </c>
      <c r="K3846" s="187" t="s">
        <v>264</v>
      </c>
      <c r="L3846" s="195"/>
      <c r="M3846" s="195"/>
      <c r="N3846" s="195"/>
      <c r="O3846" s="199"/>
      <c r="P3846" s="188"/>
      <c r="Q3846" s="174">
        <f>IF(ISNUMBER(VLOOKUP(A3846,NotghiID!A:A,1,FALSE)),1,0)</f>
        <v>1</v>
      </c>
    </row>
    <row r="3847" spans="1:17" ht="14.25" hidden="1"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1025</v>
      </c>
      <c r="K3847" s="187" t="s">
        <v>264</v>
      </c>
      <c r="L3847" s="195"/>
      <c r="M3847" s="195"/>
      <c r="N3847" s="195"/>
      <c r="O3847" s="199"/>
      <c r="P3847" s="188"/>
      <c r="Q3847" s="174">
        <f>IF(ISNUMBER(VLOOKUP(A3847,NotghiID!A:A,1,FALSE)),1,0)</f>
        <v>1</v>
      </c>
    </row>
    <row r="3848" spans="1:17" ht="14.25" hidden="1"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1025</v>
      </c>
      <c r="K3848" s="187" t="s">
        <v>264</v>
      </c>
      <c r="L3848" s="195"/>
      <c r="M3848" s="195"/>
      <c r="N3848" s="195"/>
      <c r="O3848" s="199"/>
      <c r="P3848" s="188"/>
      <c r="Q3848" s="174">
        <f>IF(ISNUMBER(VLOOKUP(A3848,NotghiID!A:A,1,FALSE)),1,0)</f>
        <v>1</v>
      </c>
    </row>
    <row r="3849" spans="1:17" ht="14.25" hidden="1"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1025</v>
      </c>
      <c r="K3849" s="187" t="s">
        <v>264</v>
      </c>
      <c r="L3849" s="195"/>
      <c r="M3849" s="195"/>
      <c r="N3849" s="195"/>
      <c r="O3849" s="199"/>
      <c r="P3849" s="188"/>
      <c r="Q3849" s="174">
        <f>IF(ISNUMBER(VLOOKUP(A3849,NotghiID!A:A,1,FALSE)),1,0)</f>
        <v>1</v>
      </c>
    </row>
    <row r="3850" spans="1:17" ht="14.25" hidden="1"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1025</v>
      </c>
      <c r="K3850" s="187" t="s">
        <v>264</v>
      </c>
      <c r="L3850" s="195"/>
      <c r="M3850" s="195"/>
      <c r="N3850" s="195"/>
      <c r="O3850" s="199"/>
      <c r="P3850" s="188"/>
      <c r="Q3850" s="174">
        <f>IF(ISNUMBER(VLOOKUP(A3850,NotghiID!A:A,1,FALSE)),1,0)</f>
        <v>1</v>
      </c>
    </row>
    <row r="3851" spans="1:17" ht="14.25" hidden="1"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1025</v>
      </c>
      <c r="K3851" s="187" t="s">
        <v>264</v>
      </c>
      <c r="L3851" s="195"/>
      <c r="M3851" s="195"/>
      <c r="N3851" s="195"/>
      <c r="O3851" s="199"/>
      <c r="P3851" s="188"/>
      <c r="Q3851" s="174">
        <f>IF(ISNUMBER(VLOOKUP(A3851,NotghiID!A:A,1,FALSE)),1,0)</f>
        <v>1</v>
      </c>
    </row>
    <row r="3852" spans="1:17" ht="14.25" hidden="1"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1025</v>
      </c>
      <c r="K3852" s="187" t="s">
        <v>264</v>
      </c>
      <c r="L3852" s="195"/>
      <c r="M3852" s="195"/>
      <c r="N3852" s="195"/>
      <c r="O3852" s="199"/>
      <c r="P3852" s="188"/>
      <c r="Q3852" s="174">
        <f>IF(ISNUMBER(VLOOKUP(A3852,NotghiID!A:A,1,FALSE)),1,0)</f>
        <v>1</v>
      </c>
    </row>
    <row r="3853" spans="1:17" ht="14.25" hidden="1"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1025</v>
      </c>
      <c r="K3853" s="187" t="s">
        <v>264</v>
      </c>
      <c r="L3853" s="195"/>
      <c r="M3853" s="195"/>
      <c r="N3853" s="195"/>
      <c r="O3853" s="199"/>
      <c r="P3853" s="188"/>
      <c r="Q3853" s="174">
        <f>IF(ISNUMBER(VLOOKUP(A3853,NotghiID!A:A,1,FALSE)),1,0)</f>
        <v>1</v>
      </c>
    </row>
    <row r="3854" spans="1:17" ht="14.25" hidden="1"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1025</v>
      </c>
      <c r="K3854" s="187" t="s">
        <v>264</v>
      </c>
      <c r="L3854" s="195"/>
      <c r="M3854" s="195"/>
      <c r="N3854" s="195"/>
      <c r="O3854" s="199"/>
      <c r="P3854" s="188"/>
      <c r="Q3854" s="174">
        <f>IF(ISNUMBER(VLOOKUP(A3854,NotghiID!A:A,1,FALSE)),1,0)</f>
        <v>1</v>
      </c>
    </row>
    <row r="3855" spans="1:17" ht="14.25" hidden="1"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1025</v>
      </c>
      <c r="K3855" s="187" t="s">
        <v>264</v>
      </c>
      <c r="L3855" s="195"/>
      <c r="M3855" s="195"/>
      <c r="N3855" s="195"/>
      <c r="O3855" s="199"/>
      <c r="P3855" s="188"/>
      <c r="Q3855" s="174">
        <f>IF(ISNUMBER(VLOOKUP(A3855,NotghiID!A:A,1,FALSE)),1,0)</f>
        <v>1</v>
      </c>
    </row>
    <row r="3856" spans="1:17" ht="14.25" hidden="1"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1025</v>
      </c>
      <c r="K3856" s="187" t="s">
        <v>264</v>
      </c>
      <c r="L3856" s="195"/>
      <c r="M3856" s="195"/>
      <c r="N3856" s="195"/>
      <c r="O3856" s="199"/>
      <c r="P3856" s="188"/>
      <c r="Q3856" s="174">
        <f>IF(ISNUMBER(VLOOKUP(A3856,NotghiID!A:A,1,FALSE)),1,0)</f>
        <v>1</v>
      </c>
    </row>
    <row r="3857" spans="1:17" ht="14.25" hidden="1"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1025</v>
      </c>
      <c r="K3857" s="187" t="s">
        <v>264</v>
      </c>
      <c r="L3857" s="195"/>
      <c r="M3857" s="195"/>
      <c r="N3857" s="195"/>
      <c r="O3857" s="199"/>
      <c r="P3857" s="188"/>
      <c r="Q3857" s="174">
        <f>IF(ISNUMBER(VLOOKUP(A3857,NotghiID!A:A,1,FALSE)),1,0)</f>
        <v>1</v>
      </c>
    </row>
    <row r="3858" spans="1:17" ht="14.25" hidden="1"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1025</v>
      </c>
      <c r="K3858" s="187" t="s">
        <v>264</v>
      </c>
      <c r="L3858" s="195"/>
      <c r="M3858" s="195"/>
      <c r="N3858" s="195"/>
      <c r="O3858" s="199"/>
      <c r="P3858" s="188"/>
      <c r="Q3858" s="174">
        <f>IF(ISNUMBER(VLOOKUP(A3858,NotghiID!A:A,1,FALSE)),1,0)</f>
        <v>1</v>
      </c>
    </row>
    <row r="3859" spans="1:17" ht="14.25" hidden="1"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1025</v>
      </c>
      <c r="K3859" s="187" t="s">
        <v>264</v>
      </c>
      <c r="L3859" s="195"/>
      <c r="M3859" s="195"/>
      <c r="N3859" s="195"/>
      <c r="O3859" s="199"/>
      <c r="P3859" s="188"/>
      <c r="Q3859" s="174">
        <f>IF(ISNUMBER(VLOOKUP(A3859,NotghiID!A:A,1,FALSE)),1,0)</f>
        <v>1</v>
      </c>
    </row>
    <row r="3860" spans="1:17" ht="14.25" hidden="1"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1025</v>
      </c>
      <c r="K3860" s="187" t="s">
        <v>264</v>
      </c>
      <c r="L3860" s="195"/>
      <c r="M3860" s="195"/>
      <c r="N3860" s="195"/>
      <c r="O3860" s="199"/>
      <c r="P3860" s="188"/>
      <c r="Q3860" s="174">
        <f>IF(ISNUMBER(VLOOKUP(A3860,NotghiID!A:A,1,FALSE)),1,0)</f>
        <v>1</v>
      </c>
    </row>
    <row r="3861" spans="1:17" ht="14.25" hidden="1"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1025</v>
      </c>
      <c r="K3861" s="187" t="s">
        <v>264</v>
      </c>
      <c r="L3861" s="195"/>
      <c r="M3861" s="195"/>
      <c r="N3861" s="195"/>
      <c r="O3861" s="199"/>
      <c r="P3861" s="189" t="s">
        <v>1160</v>
      </c>
      <c r="Q3861" s="174">
        <f>IF(ISNUMBER(VLOOKUP(A3861,NotghiID!A:A,1,FALSE)),1,0)</f>
        <v>1</v>
      </c>
    </row>
    <row r="3862" spans="1:17" ht="14.25" hidden="1"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1025</v>
      </c>
      <c r="K3862" s="187" t="s">
        <v>264</v>
      </c>
      <c r="L3862" s="195"/>
      <c r="M3862" s="195"/>
      <c r="N3862" s="195"/>
      <c r="O3862" s="199"/>
      <c r="P3862" s="188"/>
      <c r="Q3862" s="174">
        <f>IF(ISNUMBER(VLOOKUP(A3862,NotghiID!A:A,1,FALSE)),1,0)</f>
        <v>1</v>
      </c>
    </row>
    <row r="3863" spans="1:17" ht="14.25" hidden="1"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1025</v>
      </c>
      <c r="K3863" s="187" t="s">
        <v>264</v>
      </c>
      <c r="L3863" s="195"/>
      <c r="M3863" s="195"/>
      <c r="N3863" s="195"/>
      <c r="O3863" s="199"/>
      <c r="P3863" s="188"/>
      <c r="Q3863" s="174">
        <f>IF(ISNUMBER(VLOOKUP(A3863,NotghiID!A:A,1,FALSE)),1,0)</f>
        <v>1</v>
      </c>
    </row>
    <row r="3864" spans="1:17" ht="14.25" hidden="1"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1025</v>
      </c>
      <c r="K3864" s="187" t="s">
        <v>264</v>
      </c>
      <c r="L3864" s="195"/>
      <c r="M3864" s="195"/>
      <c r="N3864" s="195"/>
      <c r="O3864" s="199"/>
      <c r="P3864" s="188"/>
      <c r="Q3864" s="174">
        <f>IF(ISNUMBER(VLOOKUP(A3864,NotghiID!A:A,1,FALSE)),1,0)</f>
        <v>1</v>
      </c>
    </row>
    <row r="3865" spans="1:17" ht="14.25" hidden="1"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1025</v>
      </c>
      <c r="K3865" s="187" t="s">
        <v>264</v>
      </c>
      <c r="L3865" s="195"/>
      <c r="M3865" s="195"/>
      <c r="N3865" s="195"/>
      <c r="O3865" s="199"/>
      <c r="P3865" s="188"/>
      <c r="Q3865" s="174">
        <f>IF(ISNUMBER(VLOOKUP(A3865,NotghiID!A:A,1,FALSE)),1,0)</f>
        <v>1</v>
      </c>
    </row>
    <row r="3866" spans="1:17" ht="14.25" hidden="1"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1025</v>
      </c>
      <c r="K3866" s="187" t="s">
        <v>264</v>
      </c>
      <c r="L3866" s="195"/>
      <c r="M3866" s="195"/>
      <c r="N3866" s="195"/>
      <c r="O3866" s="199"/>
      <c r="P3866" s="189" t="s">
        <v>1161</v>
      </c>
      <c r="Q3866" s="174">
        <f>IF(ISNUMBER(VLOOKUP(A3866,NotghiID!A:A,1,FALSE)),1,0)</f>
        <v>1</v>
      </c>
    </row>
    <row r="3867" spans="1:17" ht="14.25" hidden="1"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1025</v>
      </c>
      <c r="K3867" s="187" t="s">
        <v>264</v>
      </c>
      <c r="L3867" s="195"/>
      <c r="M3867" s="195"/>
      <c r="N3867" s="195"/>
      <c r="O3867" s="199"/>
      <c r="P3867" s="188"/>
      <c r="Q3867" s="174">
        <f>IF(ISNUMBER(VLOOKUP(A3867,NotghiID!A:A,1,FALSE)),1,0)</f>
        <v>1</v>
      </c>
    </row>
    <row r="3868" spans="1:17" ht="14.25" hidden="1"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1025</v>
      </c>
      <c r="K3868" s="187" t="s">
        <v>264</v>
      </c>
      <c r="L3868" s="195"/>
      <c r="M3868" s="195"/>
      <c r="N3868" s="195"/>
      <c r="O3868" s="199"/>
      <c r="P3868" s="188"/>
      <c r="Q3868" s="174">
        <f>IF(ISNUMBER(VLOOKUP(A3868,NotghiID!A:A,1,FALSE)),1,0)</f>
        <v>1</v>
      </c>
    </row>
    <row r="3869" spans="1:17" ht="14.25" hidden="1"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1025</v>
      </c>
      <c r="K3869" s="187" t="s">
        <v>264</v>
      </c>
      <c r="L3869" s="195"/>
      <c r="M3869" s="195"/>
      <c r="N3869" s="195"/>
      <c r="O3869" s="199"/>
      <c r="P3869" s="188"/>
      <c r="Q3869" s="174">
        <f>IF(ISNUMBER(VLOOKUP(A3869,NotghiID!A:A,1,FALSE)),1,0)</f>
        <v>1</v>
      </c>
    </row>
    <row r="3870" spans="1:17" ht="14.25" hidden="1"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1025</v>
      </c>
      <c r="K3870" s="187" t="s">
        <v>264</v>
      </c>
      <c r="L3870" s="195"/>
      <c r="M3870" s="195"/>
      <c r="N3870" s="195"/>
      <c r="O3870" s="199"/>
      <c r="P3870" s="188"/>
      <c r="Q3870" s="174">
        <f>IF(ISNUMBER(VLOOKUP(A3870,NotghiID!A:A,1,FALSE)),1,0)</f>
        <v>1</v>
      </c>
    </row>
    <row r="3871" spans="1:17" ht="14.25" hidden="1"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1025</v>
      </c>
      <c r="K3871" s="187" t="s">
        <v>264</v>
      </c>
      <c r="L3871" s="195"/>
      <c r="M3871" s="195"/>
      <c r="N3871" s="195"/>
      <c r="O3871" s="199"/>
      <c r="P3871" s="188"/>
      <c r="Q3871" s="174">
        <f>IF(ISNUMBER(VLOOKUP(A3871,NotghiID!A:A,1,FALSE)),1,0)</f>
        <v>1</v>
      </c>
    </row>
    <row r="3872" spans="1:17" ht="14.25" hidden="1"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1025</v>
      </c>
      <c r="K3872" s="187" t="s">
        <v>264</v>
      </c>
      <c r="L3872" s="195"/>
      <c r="M3872" s="195"/>
      <c r="N3872" s="195"/>
      <c r="O3872" s="199"/>
      <c r="P3872" s="188"/>
      <c r="Q3872" s="174">
        <f>IF(ISNUMBER(VLOOKUP(A3872,NotghiID!A:A,1,FALSE)),1,0)</f>
        <v>1</v>
      </c>
    </row>
    <row r="3873" spans="1:17" ht="14.25" hidden="1"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1025</v>
      </c>
      <c r="K3873" s="187" t="s">
        <v>264</v>
      </c>
      <c r="L3873" s="195"/>
      <c r="M3873" s="195"/>
      <c r="N3873" s="195"/>
      <c r="O3873" s="199"/>
      <c r="P3873" s="188"/>
      <c r="Q3873" s="174">
        <f>IF(ISNUMBER(VLOOKUP(A3873,NotghiID!A:A,1,FALSE)),1,0)</f>
        <v>1</v>
      </c>
    </row>
    <row r="3874" spans="1:17" ht="14.25" hidden="1"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1025</v>
      </c>
      <c r="K3874" s="187" t="s">
        <v>264</v>
      </c>
      <c r="L3874" s="195"/>
      <c r="M3874" s="195"/>
      <c r="N3874" s="195"/>
      <c r="O3874" s="199"/>
      <c r="P3874" s="188"/>
      <c r="Q3874" s="174">
        <f>IF(ISNUMBER(VLOOKUP(A3874,NotghiID!A:A,1,FALSE)),1,0)</f>
        <v>1</v>
      </c>
    </row>
    <row r="3875" spans="1:17" ht="14.25" hidden="1"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1025</v>
      </c>
      <c r="K3875" s="187" t="s">
        <v>264</v>
      </c>
      <c r="L3875" s="195"/>
      <c r="M3875" s="195"/>
      <c r="N3875" s="195"/>
      <c r="O3875" s="199"/>
      <c r="P3875" s="188"/>
      <c r="Q3875" s="174">
        <f>IF(ISNUMBER(VLOOKUP(A3875,NotghiID!A:A,1,FALSE)),1,0)</f>
        <v>1</v>
      </c>
    </row>
    <row r="3876" spans="1:17" ht="14.25" hidden="1"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1025</v>
      </c>
      <c r="K3876" s="187" t="s">
        <v>264</v>
      </c>
      <c r="L3876" s="195"/>
      <c r="M3876" s="195"/>
      <c r="N3876" s="195"/>
      <c r="O3876" s="199"/>
      <c r="P3876" s="188"/>
      <c r="Q3876" s="174">
        <f>IF(ISNUMBER(VLOOKUP(A3876,NotghiID!A:A,1,FALSE)),1,0)</f>
        <v>1</v>
      </c>
    </row>
    <row r="3877" spans="1:17" ht="14.25" hidden="1"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1025</v>
      </c>
      <c r="K3877" s="187" t="s">
        <v>264</v>
      </c>
      <c r="L3877" s="195"/>
      <c r="M3877" s="195"/>
      <c r="N3877" s="195"/>
      <c r="O3877" s="199"/>
      <c r="P3877" s="188"/>
      <c r="Q3877" s="174">
        <f>IF(ISNUMBER(VLOOKUP(A3877,NotghiID!A:A,1,FALSE)),1,0)</f>
        <v>1</v>
      </c>
    </row>
    <row r="3878" spans="1:17" ht="14.25" hidden="1"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1025</v>
      </c>
      <c r="K3878" s="187" t="s">
        <v>264</v>
      </c>
      <c r="L3878" s="195"/>
      <c r="M3878" s="195"/>
      <c r="N3878" s="195"/>
      <c r="O3878" s="199"/>
      <c r="P3878" s="188"/>
      <c r="Q3878" s="174">
        <f>IF(ISNUMBER(VLOOKUP(A3878,NotghiID!A:A,1,FALSE)),1,0)</f>
        <v>1</v>
      </c>
    </row>
    <row r="3879" spans="1:17" ht="14.25" hidden="1"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1025</v>
      </c>
      <c r="K3879" s="187" t="s">
        <v>264</v>
      </c>
      <c r="L3879" s="195"/>
      <c r="M3879" s="195"/>
      <c r="N3879" s="195"/>
      <c r="O3879" s="199"/>
      <c r="P3879" s="188"/>
      <c r="Q3879" s="174">
        <f>IF(ISNUMBER(VLOOKUP(A3879,NotghiID!A:A,1,FALSE)),1,0)</f>
        <v>1</v>
      </c>
    </row>
    <row r="3880" spans="1:17" ht="14.25" hidden="1"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1025</v>
      </c>
      <c r="K3880" s="187" t="s">
        <v>264</v>
      </c>
      <c r="L3880" s="195"/>
      <c r="M3880" s="195"/>
      <c r="N3880" s="195"/>
      <c r="O3880" s="199"/>
      <c r="P3880" s="188"/>
      <c r="Q3880" s="174">
        <f>IF(ISNUMBER(VLOOKUP(A3880,NotghiID!A:A,1,FALSE)),1,0)</f>
        <v>1</v>
      </c>
    </row>
    <row r="3881" spans="1:17" ht="14.25" hidden="1"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1025</v>
      </c>
      <c r="K3881" s="187" t="s">
        <v>264</v>
      </c>
      <c r="L3881" s="195"/>
      <c r="M3881" s="195"/>
      <c r="N3881" s="195"/>
      <c r="O3881" s="199"/>
      <c r="P3881" s="188"/>
      <c r="Q3881" s="174">
        <f>IF(ISNUMBER(VLOOKUP(A3881,NotghiID!A:A,1,FALSE)),1,0)</f>
        <v>1</v>
      </c>
    </row>
    <row r="3882" spans="1:17" ht="14.25" hidden="1"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1025</v>
      </c>
      <c r="K3882" s="187" t="s">
        <v>264</v>
      </c>
      <c r="L3882" s="195"/>
      <c r="M3882" s="195"/>
      <c r="N3882" s="195"/>
      <c r="O3882" s="199"/>
      <c r="P3882" s="188"/>
      <c r="Q3882" s="174">
        <f>IF(ISNUMBER(VLOOKUP(A3882,NotghiID!A:A,1,FALSE)),1,0)</f>
        <v>1</v>
      </c>
    </row>
    <row r="3883" spans="1:17" ht="14.25" hidden="1"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1025</v>
      </c>
      <c r="K3883" s="187" t="s">
        <v>264</v>
      </c>
      <c r="L3883" s="195"/>
      <c r="M3883" s="195"/>
      <c r="N3883" s="195"/>
      <c r="O3883" s="199"/>
      <c r="P3883" s="188"/>
      <c r="Q3883" s="174">
        <f>IF(ISNUMBER(VLOOKUP(A3883,NotghiID!A:A,1,FALSE)),1,0)</f>
        <v>1</v>
      </c>
    </row>
    <row r="3884" spans="1:17" ht="14.25" hidden="1"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1025</v>
      </c>
      <c r="K3884" s="187" t="s">
        <v>264</v>
      </c>
      <c r="L3884" s="195"/>
      <c r="M3884" s="195"/>
      <c r="N3884" s="195"/>
      <c r="O3884" s="199"/>
      <c r="P3884" s="188"/>
      <c r="Q3884" s="174">
        <f>IF(ISNUMBER(VLOOKUP(A3884,NotghiID!A:A,1,FALSE)),1,0)</f>
        <v>1</v>
      </c>
    </row>
    <row r="3885" spans="1:17" ht="14.25" hidden="1"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1025</v>
      </c>
      <c r="K3885" s="187" t="s">
        <v>264</v>
      </c>
      <c r="L3885" s="195"/>
      <c r="M3885" s="195"/>
      <c r="N3885" s="195"/>
      <c r="O3885" s="199"/>
      <c r="P3885" s="188"/>
      <c r="Q3885" s="174">
        <f>IF(ISNUMBER(VLOOKUP(A3885,NotghiID!A:A,1,FALSE)),1,0)</f>
        <v>1</v>
      </c>
    </row>
    <row r="3886" spans="1:17" ht="14.25" hidden="1"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1025</v>
      </c>
      <c r="K3886" s="187" t="s">
        <v>264</v>
      </c>
      <c r="L3886" s="195"/>
      <c r="M3886" s="195"/>
      <c r="N3886" s="195"/>
      <c r="O3886" s="199"/>
      <c r="P3886" s="188"/>
      <c r="Q3886" s="174">
        <f>IF(ISNUMBER(VLOOKUP(A3886,NotghiID!A:A,1,FALSE)),1,0)</f>
        <v>1</v>
      </c>
    </row>
    <row r="3887" spans="1:17" ht="14.25" hidden="1"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1025</v>
      </c>
      <c r="K3887" s="187" t="s">
        <v>264</v>
      </c>
      <c r="L3887" s="195"/>
      <c r="M3887" s="195"/>
      <c r="N3887" s="195"/>
      <c r="O3887" s="199"/>
      <c r="P3887" s="189" t="s">
        <v>1162</v>
      </c>
      <c r="Q3887" s="174">
        <f>IF(ISNUMBER(VLOOKUP(A3887,NotghiID!A:A,1,FALSE)),1,0)</f>
        <v>1</v>
      </c>
    </row>
    <row r="3888" spans="1:17" ht="14.25" hidden="1"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1025</v>
      </c>
      <c r="K3888" s="187" t="s">
        <v>264</v>
      </c>
      <c r="L3888" s="195"/>
      <c r="M3888" s="195"/>
      <c r="N3888" s="195"/>
      <c r="O3888" s="199"/>
      <c r="P3888" s="188"/>
      <c r="Q3888" s="174">
        <f>IF(ISNUMBER(VLOOKUP(A3888,NotghiID!A:A,1,FALSE)),1,0)</f>
        <v>1</v>
      </c>
    </row>
    <row r="3889" spans="1:17" ht="14.25" hidden="1"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1025</v>
      </c>
      <c r="K3889" s="187" t="s">
        <v>264</v>
      </c>
      <c r="L3889" s="195"/>
      <c r="M3889" s="195"/>
      <c r="N3889" s="195"/>
      <c r="O3889" s="199"/>
      <c r="P3889" s="188"/>
      <c r="Q3889" s="174">
        <f>IF(ISNUMBER(VLOOKUP(A3889,NotghiID!A:A,1,FALSE)),1,0)</f>
        <v>1</v>
      </c>
    </row>
    <row r="3890" spans="1:17" ht="14.25" hidden="1"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1025</v>
      </c>
      <c r="K3890" s="187" t="s">
        <v>264</v>
      </c>
      <c r="L3890" s="195"/>
      <c r="M3890" s="195"/>
      <c r="N3890" s="195"/>
      <c r="O3890" s="199"/>
      <c r="P3890" s="188"/>
      <c r="Q3890" s="174">
        <f>IF(ISNUMBER(VLOOKUP(A3890,NotghiID!A:A,1,FALSE)),1,0)</f>
        <v>1</v>
      </c>
    </row>
    <row r="3891" spans="1:17" ht="14.25" hidden="1"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1025</v>
      </c>
      <c r="K3891" s="187" t="s">
        <v>264</v>
      </c>
      <c r="L3891" s="195"/>
      <c r="M3891" s="195"/>
      <c r="N3891" s="195"/>
      <c r="O3891" s="199"/>
      <c r="P3891" s="188"/>
      <c r="Q3891" s="174">
        <f>IF(ISNUMBER(VLOOKUP(A3891,NotghiID!A:A,1,FALSE)),1,0)</f>
        <v>1</v>
      </c>
    </row>
    <row r="3892" spans="1:17" ht="14.25" hidden="1"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1025</v>
      </c>
      <c r="K3892" s="187" t="s">
        <v>264</v>
      </c>
      <c r="L3892" s="195"/>
      <c r="M3892" s="195"/>
      <c r="N3892" s="195"/>
      <c r="O3892" s="199"/>
      <c r="P3892" s="188"/>
      <c r="Q3892" s="174">
        <f>IF(ISNUMBER(VLOOKUP(A3892,NotghiID!A:A,1,FALSE)),1,0)</f>
        <v>1</v>
      </c>
    </row>
    <row r="3893" spans="1:17" ht="14.25" hidden="1"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1025</v>
      </c>
      <c r="K3893" s="187" t="s">
        <v>264</v>
      </c>
      <c r="L3893" s="195"/>
      <c r="M3893" s="195"/>
      <c r="N3893" s="195"/>
      <c r="O3893" s="199"/>
      <c r="P3893" s="188"/>
      <c r="Q3893" s="174">
        <f>IF(ISNUMBER(VLOOKUP(A3893,NotghiID!A:A,1,FALSE)),1,0)</f>
        <v>1</v>
      </c>
    </row>
    <row r="3894" spans="1:17" ht="14.25" hidden="1"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1025</v>
      </c>
      <c r="K3894" s="187" t="s">
        <v>264</v>
      </c>
      <c r="L3894" s="195"/>
      <c r="M3894" s="195"/>
      <c r="N3894" s="195"/>
      <c r="O3894" s="199"/>
      <c r="P3894" s="188"/>
      <c r="Q3894" s="174">
        <f>IF(ISNUMBER(VLOOKUP(A3894,NotghiID!A:A,1,FALSE)),1,0)</f>
        <v>1</v>
      </c>
    </row>
    <row r="3895" spans="1:17" ht="14.25" hidden="1"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1025</v>
      </c>
      <c r="K3895" s="187" t="s">
        <v>264</v>
      </c>
      <c r="L3895" s="195"/>
      <c r="M3895" s="195"/>
      <c r="N3895" s="195"/>
      <c r="O3895" s="199"/>
      <c r="P3895" s="188"/>
      <c r="Q3895" s="174">
        <f>IF(ISNUMBER(VLOOKUP(A3895,NotghiID!A:A,1,FALSE)),1,0)</f>
        <v>1</v>
      </c>
    </row>
    <row r="3896" spans="1:17" ht="14.25" hidden="1"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1025</v>
      </c>
      <c r="K3896" s="187" t="s">
        <v>264</v>
      </c>
      <c r="L3896" s="195"/>
      <c r="M3896" s="195"/>
      <c r="N3896" s="195"/>
      <c r="O3896" s="199"/>
      <c r="P3896" s="189" t="s">
        <v>1163</v>
      </c>
      <c r="Q3896" s="174">
        <f>IF(ISNUMBER(VLOOKUP(A3896,NotghiID!A:A,1,FALSE)),1,0)</f>
        <v>1</v>
      </c>
    </row>
    <row r="3897" spans="1:17" ht="14.25" hidden="1"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1025</v>
      </c>
      <c r="K3897" s="187" t="s">
        <v>264</v>
      </c>
      <c r="L3897" s="195"/>
      <c r="M3897" s="195"/>
      <c r="N3897" s="195"/>
      <c r="O3897" s="199"/>
      <c r="P3897" s="188"/>
      <c r="Q3897" s="174">
        <f>IF(ISNUMBER(VLOOKUP(A3897,NotghiID!A:A,1,FALSE)),1,0)</f>
        <v>1</v>
      </c>
    </row>
    <row r="3898" spans="1:17" ht="14.25" hidden="1"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1025</v>
      </c>
      <c r="K3898" s="187" t="s">
        <v>264</v>
      </c>
      <c r="L3898" s="195"/>
      <c r="M3898" s="195"/>
      <c r="N3898" s="195"/>
      <c r="O3898" s="199"/>
      <c r="P3898" s="188"/>
      <c r="Q3898" s="174">
        <f>IF(ISNUMBER(VLOOKUP(A3898,NotghiID!A:A,1,FALSE)),1,0)</f>
        <v>1</v>
      </c>
    </row>
    <row r="3899" spans="1:17" ht="14.25" hidden="1"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1025</v>
      </c>
      <c r="K3899" s="187" t="s">
        <v>264</v>
      </c>
      <c r="L3899" s="195"/>
      <c r="M3899" s="195"/>
      <c r="N3899" s="195"/>
      <c r="O3899" s="199"/>
      <c r="P3899" s="188"/>
      <c r="Q3899" s="174">
        <f>IF(ISNUMBER(VLOOKUP(A3899,NotghiID!A:A,1,FALSE)),1,0)</f>
        <v>1</v>
      </c>
    </row>
    <row r="3900" spans="1:17" ht="14.25" hidden="1"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1025</v>
      </c>
      <c r="K3900" s="187" t="s">
        <v>264</v>
      </c>
      <c r="L3900" s="195"/>
      <c r="M3900" s="195"/>
      <c r="N3900" s="195"/>
      <c r="O3900" s="199"/>
      <c r="P3900" s="189" t="s">
        <v>1164</v>
      </c>
      <c r="Q3900" s="174">
        <f>IF(ISNUMBER(VLOOKUP(A3900,NotghiID!A:A,1,FALSE)),1,0)</f>
        <v>1</v>
      </c>
    </row>
    <row r="3901" spans="1:17" ht="14.25" hidden="1"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1025</v>
      </c>
      <c r="K3901" s="187" t="s">
        <v>264</v>
      </c>
      <c r="L3901" s="195"/>
      <c r="M3901" s="195"/>
      <c r="N3901" s="195"/>
      <c r="O3901" s="199"/>
      <c r="P3901" s="188"/>
      <c r="Q3901" s="174">
        <f>IF(ISNUMBER(VLOOKUP(A3901,NotghiID!A:A,1,FALSE)),1,0)</f>
        <v>1</v>
      </c>
    </row>
    <row r="3902" spans="1:17" ht="14.25" hidden="1"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1025</v>
      </c>
      <c r="K3902" s="187" t="s">
        <v>264</v>
      </c>
      <c r="L3902" s="195"/>
      <c r="M3902" s="195"/>
      <c r="N3902" s="195"/>
      <c r="O3902" s="199"/>
      <c r="P3902" s="188"/>
      <c r="Q3902" s="174">
        <f>IF(ISNUMBER(VLOOKUP(A3902,NotghiID!A:A,1,FALSE)),1,0)</f>
        <v>1</v>
      </c>
    </row>
    <row r="3903" spans="1:17" ht="14.25" hidden="1"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1025</v>
      </c>
      <c r="K3903" s="187" t="s">
        <v>264</v>
      </c>
      <c r="L3903" s="195"/>
      <c r="M3903" s="195"/>
      <c r="N3903" s="195"/>
      <c r="O3903" s="199"/>
      <c r="P3903" s="188"/>
      <c r="Q3903" s="174">
        <f>IF(ISNUMBER(VLOOKUP(A3903,NotghiID!A:A,1,FALSE)),1,0)</f>
        <v>1</v>
      </c>
    </row>
    <row r="3904" spans="1:17" ht="14.25" hidden="1"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1025</v>
      </c>
      <c r="K3904" s="187" t="s">
        <v>264</v>
      </c>
      <c r="L3904" s="195"/>
      <c r="M3904" s="195"/>
      <c r="N3904" s="195"/>
      <c r="O3904" s="199"/>
      <c r="P3904" s="188"/>
      <c r="Q3904" s="174">
        <f>IF(ISNUMBER(VLOOKUP(A3904,NotghiID!A:A,1,FALSE)),1,0)</f>
        <v>1</v>
      </c>
    </row>
    <row r="3905" spans="1:17" ht="14.25" hidden="1"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1025</v>
      </c>
      <c r="K3905" s="187" t="s">
        <v>264</v>
      </c>
      <c r="L3905" s="195"/>
      <c r="M3905" s="195"/>
      <c r="N3905" s="195"/>
      <c r="O3905" s="199"/>
      <c r="P3905" s="188"/>
      <c r="Q3905" s="174">
        <f>IF(ISNUMBER(VLOOKUP(A3905,NotghiID!A:A,1,FALSE)),1,0)</f>
        <v>1</v>
      </c>
    </row>
    <row r="3906" spans="1:17" ht="14.25" hidden="1"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1025</v>
      </c>
      <c r="K3906" s="187" t="s">
        <v>264</v>
      </c>
      <c r="L3906" s="195"/>
      <c r="M3906" s="195"/>
      <c r="N3906" s="195"/>
      <c r="O3906" s="199"/>
      <c r="P3906" s="188"/>
      <c r="Q3906" s="174">
        <f>IF(ISNUMBER(VLOOKUP(A3906,NotghiID!A:A,1,FALSE)),1,0)</f>
        <v>1</v>
      </c>
    </row>
    <row r="3907" spans="1:17" ht="14.25" hidden="1"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1025</v>
      </c>
      <c r="K3907" s="187" t="s">
        <v>264</v>
      </c>
      <c r="L3907" s="195"/>
      <c r="M3907" s="195"/>
      <c r="N3907" s="195"/>
      <c r="O3907" s="199"/>
      <c r="P3907" s="188"/>
      <c r="Q3907" s="174">
        <f>IF(ISNUMBER(VLOOKUP(A3907,NotghiID!A:A,1,FALSE)),1,0)</f>
        <v>1</v>
      </c>
    </row>
    <row r="3908" spans="1:17" ht="14.25" hidden="1"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1025</v>
      </c>
      <c r="K3908" s="187" t="s">
        <v>264</v>
      </c>
      <c r="L3908" s="195"/>
      <c r="M3908" s="195"/>
      <c r="N3908" s="195"/>
      <c r="O3908" s="199"/>
      <c r="P3908" s="188"/>
      <c r="Q3908" s="174">
        <f>IF(ISNUMBER(VLOOKUP(A3908,NotghiID!A:A,1,FALSE)),1,0)</f>
        <v>1</v>
      </c>
    </row>
    <row r="3909" spans="1:17" ht="14.25" hidden="1"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1025</v>
      </c>
      <c r="K3909" s="187" t="s">
        <v>264</v>
      </c>
      <c r="L3909" s="195"/>
      <c r="M3909" s="195"/>
      <c r="N3909" s="195"/>
      <c r="O3909" s="199"/>
      <c r="P3909" s="188"/>
      <c r="Q3909" s="174">
        <f>IF(ISNUMBER(VLOOKUP(A3909,NotghiID!A:A,1,FALSE)),1,0)</f>
        <v>1</v>
      </c>
    </row>
    <row r="3910" spans="1:17" ht="14.25" hidden="1"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1025</v>
      </c>
      <c r="K3910" s="187" t="s">
        <v>264</v>
      </c>
      <c r="L3910" s="195"/>
      <c r="M3910" s="195"/>
      <c r="N3910" s="195"/>
      <c r="O3910" s="199"/>
      <c r="P3910" s="188"/>
      <c r="Q3910" s="174">
        <f>IF(ISNUMBER(VLOOKUP(A3910,NotghiID!A:A,1,FALSE)),1,0)</f>
        <v>1</v>
      </c>
    </row>
    <row r="3911" spans="1:17" ht="14.25" hidden="1"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1025</v>
      </c>
      <c r="K3911" s="187" t="s">
        <v>264</v>
      </c>
      <c r="L3911" s="195"/>
      <c r="M3911" s="195"/>
      <c r="N3911" s="195"/>
      <c r="O3911" s="199"/>
      <c r="P3911" s="188"/>
      <c r="Q3911" s="174">
        <f>IF(ISNUMBER(VLOOKUP(A3911,NotghiID!A:A,1,FALSE)),1,0)</f>
        <v>1</v>
      </c>
    </row>
    <row r="3912" spans="1:17" ht="14.25" hidden="1"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1025</v>
      </c>
      <c r="K3912" s="187" t="s">
        <v>264</v>
      </c>
      <c r="L3912" s="195"/>
      <c r="M3912" s="195"/>
      <c r="N3912" s="195"/>
      <c r="O3912" s="199"/>
      <c r="P3912" s="189" t="s">
        <v>1165</v>
      </c>
      <c r="Q3912" s="174">
        <f>IF(ISNUMBER(VLOOKUP(A3912,NotghiID!A:A,1,FALSE)),1,0)</f>
        <v>1</v>
      </c>
    </row>
    <row r="3913" spans="1:17" ht="14.25" hidden="1"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1025</v>
      </c>
      <c r="K3913" s="187" t="s">
        <v>264</v>
      </c>
      <c r="L3913" s="195"/>
      <c r="M3913" s="195"/>
      <c r="N3913" s="195"/>
      <c r="O3913" s="199"/>
      <c r="P3913" s="188"/>
      <c r="Q3913" s="174">
        <f>IF(ISNUMBER(VLOOKUP(A3913,NotghiID!A:A,1,FALSE)),1,0)</f>
        <v>1</v>
      </c>
    </row>
    <row r="3914" spans="1:17" ht="14.25" hidden="1"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1025</v>
      </c>
      <c r="K3914" s="187" t="s">
        <v>264</v>
      </c>
      <c r="L3914" s="195"/>
      <c r="M3914" s="195"/>
      <c r="N3914" s="195"/>
      <c r="O3914" s="199"/>
      <c r="P3914" s="188"/>
      <c r="Q3914" s="174">
        <f>IF(ISNUMBER(VLOOKUP(A3914,NotghiID!A:A,1,FALSE)),1,0)</f>
        <v>1</v>
      </c>
    </row>
    <row r="3915" spans="1:17" ht="14.25" hidden="1"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1025</v>
      </c>
      <c r="K3915" s="187" t="s">
        <v>264</v>
      </c>
      <c r="L3915" s="195"/>
      <c r="M3915" s="195"/>
      <c r="N3915" s="195"/>
      <c r="O3915" s="199"/>
      <c r="P3915" s="188"/>
      <c r="Q3915" s="174">
        <f>IF(ISNUMBER(VLOOKUP(A3915,NotghiID!A:A,1,FALSE)),1,0)</f>
        <v>1</v>
      </c>
    </row>
    <row r="3916" spans="1:17" ht="14.25" hidden="1"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1025</v>
      </c>
      <c r="K3916" s="187" t="s">
        <v>264</v>
      </c>
      <c r="L3916" s="195"/>
      <c r="M3916" s="195"/>
      <c r="N3916" s="195"/>
      <c r="O3916" s="199"/>
      <c r="P3916" s="188"/>
      <c r="Q3916" s="174">
        <f>IF(ISNUMBER(VLOOKUP(A3916,NotghiID!A:A,1,FALSE)),1,0)</f>
        <v>1</v>
      </c>
    </row>
    <row r="3917" spans="1:17" ht="14.25" hidden="1"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1025</v>
      </c>
      <c r="K3917" s="187" t="s">
        <v>264</v>
      </c>
      <c r="L3917" s="195"/>
      <c r="M3917" s="195"/>
      <c r="N3917" s="195"/>
      <c r="O3917" s="199"/>
      <c r="P3917" s="188"/>
      <c r="Q3917" s="174">
        <f>IF(ISNUMBER(VLOOKUP(A3917,NotghiID!A:A,1,FALSE)),1,0)</f>
        <v>1</v>
      </c>
    </row>
    <row r="3918" spans="1:17" ht="14.25" hidden="1"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1025</v>
      </c>
      <c r="K3918" s="187" t="s">
        <v>264</v>
      </c>
      <c r="L3918" s="195"/>
      <c r="M3918" s="195"/>
      <c r="N3918" s="195"/>
      <c r="O3918" s="199"/>
      <c r="P3918" s="188"/>
      <c r="Q3918" s="174">
        <f>IF(ISNUMBER(VLOOKUP(A3918,NotghiID!A:A,1,FALSE)),1,0)</f>
        <v>1</v>
      </c>
    </row>
    <row r="3919" spans="1:17" ht="14.25" hidden="1"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1025</v>
      </c>
      <c r="K3919" s="187" t="s">
        <v>264</v>
      </c>
      <c r="L3919" s="195"/>
      <c r="M3919" s="195"/>
      <c r="N3919" s="195"/>
      <c r="O3919" s="199"/>
      <c r="P3919" s="188"/>
      <c r="Q3919" s="174">
        <f>IF(ISNUMBER(VLOOKUP(A3919,NotghiID!A:A,1,FALSE)),1,0)</f>
        <v>1</v>
      </c>
    </row>
    <row r="3920" spans="1:17" ht="14.25" hidden="1"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1025</v>
      </c>
      <c r="K3920" s="187" t="s">
        <v>264</v>
      </c>
      <c r="L3920" s="195"/>
      <c r="M3920" s="195"/>
      <c r="N3920" s="195"/>
      <c r="O3920" s="199"/>
      <c r="P3920" s="188"/>
      <c r="Q3920" s="174">
        <f>IF(ISNUMBER(VLOOKUP(A3920,NotghiID!A:A,1,FALSE)),1,0)</f>
        <v>1</v>
      </c>
    </row>
    <row r="3921" spans="1:17" ht="14.25" hidden="1"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1025</v>
      </c>
      <c r="K3921" s="187" t="s">
        <v>264</v>
      </c>
      <c r="L3921" s="195"/>
      <c r="M3921" s="195"/>
      <c r="N3921" s="195"/>
      <c r="O3921" s="199"/>
      <c r="P3921" s="188"/>
      <c r="Q3921" s="174">
        <f>IF(ISNUMBER(VLOOKUP(A3921,NotghiID!A:A,1,FALSE)),1,0)</f>
        <v>1</v>
      </c>
    </row>
    <row r="3922" spans="1:17" ht="14.25" hidden="1"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1025</v>
      </c>
      <c r="K3922" s="187" t="s">
        <v>264</v>
      </c>
      <c r="L3922" s="195"/>
      <c r="M3922" s="195"/>
      <c r="N3922" s="195"/>
      <c r="O3922" s="199"/>
      <c r="P3922" s="188"/>
      <c r="Q3922" s="174">
        <f>IF(ISNUMBER(VLOOKUP(A3922,NotghiID!A:A,1,FALSE)),1,0)</f>
        <v>1</v>
      </c>
    </row>
    <row r="3923" spans="1:17" ht="14.25" hidden="1"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1025</v>
      </c>
      <c r="K3923" s="187" t="s">
        <v>264</v>
      </c>
      <c r="L3923" s="195"/>
      <c r="M3923" s="195"/>
      <c r="N3923" s="195"/>
      <c r="O3923" s="199"/>
      <c r="P3923" s="188"/>
      <c r="Q3923" s="174">
        <f>IF(ISNUMBER(VLOOKUP(A3923,NotghiID!A:A,1,FALSE)),1,0)</f>
        <v>1</v>
      </c>
    </row>
    <row r="3924" spans="1:17" ht="14.25" hidden="1"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1025</v>
      </c>
      <c r="K3924" s="187" t="s">
        <v>264</v>
      </c>
      <c r="L3924" s="195"/>
      <c r="M3924" s="195"/>
      <c r="N3924" s="195"/>
      <c r="O3924" s="199"/>
      <c r="P3924" s="189" t="s">
        <v>1162</v>
      </c>
      <c r="Q3924" s="174">
        <f>IF(ISNUMBER(VLOOKUP(A3924,NotghiID!A:A,1,FALSE)),1,0)</f>
        <v>1</v>
      </c>
    </row>
    <row r="3925" spans="1:17" ht="14.25" hidden="1"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1025</v>
      </c>
      <c r="K3925" s="187" t="s">
        <v>264</v>
      </c>
      <c r="L3925" s="195"/>
      <c r="M3925" s="195"/>
      <c r="N3925" s="195"/>
      <c r="O3925" s="199"/>
      <c r="P3925" s="188"/>
      <c r="Q3925" s="174">
        <f>IF(ISNUMBER(VLOOKUP(A3925,NotghiID!A:A,1,FALSE)),1,0)</f>
        <v>1</v>
      </c>
    </row>
    <row r="3926" spans="1:17" ht="14.25" hidden="1"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1025</v>
      </c>
      <c r="K3926" s="187" t="s">
        <v>264</v>
      </c>
      <c r="L3926" s="195"/>
      <c r="M3926" s="195"/>
      <c r="N3926" s="195"/>
      <c r="O3926" s="199"/>
      <c r="P3926" s="188"/>
      <c r="Q3926" s="174">
        <f>IF(ISNUMBER(VLOOKUP(A3926,NotghiID!A:A,1,FALSE)),1,0)</f>
        <v>1</v>
      </c>
    </row>
    <row r="3927" spans="1:17" ht="14.25" hidden="1"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1025</v>
      </c>
      <c r="K3927" s="187" t="s">
        <v>264</v>
      </c>
      <c r="L3927" s="195"/>
      <c r="M3927" s="195"/>
      <c r="N3927" s="195"/>
      <c r="O3927" s="199"/>
      <c r="P3927" s="188"/>
      <c r="Q3927" s="174">
        <f>IF(ISNUMBER(VLOOKUP(A3927,NotghiID!A:A,1,FALSE)),1,0)</f>
        <v>1</v>
      </c>
    </row>
    <row r="3928" spans="1:17" ht="14.25" hidden="1"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1025</v>
      </c>
      <c r="K3928" s="187" t="s">
        <v>264</v>
      </c>
      <c r="L3928" s="195"/>
      <c r="M3928" s="195"/>
      <c r="N3928" s="195"/>
      <c r="O3928" s="199"/>
      <c r="P3928" s="188"/>
      <c r="Q3928" s="174">
        <f>IF(ISNUMBER(VLOOKUP(A3928,NotghiID!A:A,1,FALSE)),1,0)</f>
        <v>1</v>
      </c>
    </row>
    <row r="3929" spans="1:17" ht="14.25" hidden="1"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1025</v>
      </c>
      <c r="K3929" s="187" t="s">
        <v>264</v>
      </c>
      <c r="L3929" s="195"/>
      <c r="M3929" s="195"/>
      <c r="N3929" s="195"/>
      <c r="O3929" s="199"/>
      <c r="P3929" s="188"/>
      <c r="Q3929" s="174">
        <f>IF(ISNUMBER(VLOOKUP(A3929,NotghiID!A:A,1,FALSE)),1,0)</f>
        <v>1</v>
      </c>
    </row>
    <row r="3930" spans="1:17" ht="14.25" hidden="1"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1025</v>
      </c>
      <c r="K3930" s="187" t="s">
        <v>264</v>
      </c>
      <c r="L3930" s="195"/>
      <c r="M3930" s="195"/>
      <c r="N3930" s="195"/>
      <c r="O3930" s="199"/>
      <c r="P3930" s="188"/>
      <c r="Q3930" s="174">
        <f>IF(ISNUMBER(VLOOKUP(A3930,NotghiID!A:A,1,FALSE)),1,0)</f>
        <v>1</v>
      </c>
    </row>
    <row r="3931" spans="1:17" ht="14.25" hidden="1"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1025</v>
      </c>
      <c r="K3931" s="187" t="s">
        <v>264</v>
      </c>
      <c r="L3931" s="195"/>
      <c r="M3931" s="195"/>
      <c r="N3931" s="195"/>
      <c r="O3931" s="199"/>
      <c r="P3931" s="188"/>
      <c r="Q3931" s="174">
        <f>IF(ISNUMBER(VLOOKUP(A3931,NotghiID!A:A,1,FALSE)),1,0)</f>
        <v>1</v>
      </c>
    </row>
    <row r="3932" spans="1:17" ht="14.25" hidden="1"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1025</v>
      </c>
      <c r="K3932" s="187" t="s">
        <v>264</v>
      </c>
      <c r="L3932" s="195"/>
      <c r="M3932" s="195"/>
      <c r="N3932" s="195"/>
      <c r="O3932" s="199"/>
      <c r="P3932" s="188"/>
      <c r="Q3932" s="174">
        <f>IF(ISNUMBER(VLOOKUP(A3932,NotghiID!A:A,1,FALSE)),1,0)</f>
        <v>1</v>
      </c>
    </row>
    <row r="3933" spans="1:17" ht="14.25" hidden="1"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1025</v>
      </c>
      <c r="K3933" s="187" t="s">
        <v>264</v>
      </c>
      <c r="L3933" s="195"/>
      <c r="M3933" s="195"/>
      <c r="N3933" s="195"/>
      <c r="O3933" s="199"/>
      <c r="P3933" s="188"/>
      <c r="Q3933" s="174">
        <f>IF(ISNUMBER(VLOOKUP(A3933,NotghiID!A:A,1,FALSE)),1,0)</f>
        <v>1</v>
      </c>
    </row>
    <row r="3934" spans="1:17" ht="14.25" hidden="1"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1025</v>
      </c>
      <c r="K3934" s="187" t="s">
        <v>264</v>
      </c>
      <c r="L3934" s="195"/>
      <c r="M3934" s="195"/>
      <c r="N3934" s="195"/>
      <c r="O3934" s="199"/>
      <c r="P3934" s="188"/>
      <c r="Q3934" s="174">
        <f>IF(ISNUMBER(VLOOKUP(A3934,NotghiID!A:A,1,FALSE)),1,0)</f>
        <v>1</v>
      </c>
    </row>
    <row r="3935" spans="1:17" ht="14.25" hidden="1"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1025</v>
      </c>
      <c r="K3935" s="187" t="s">
        <v>264</v>
      </c>
      <c r="L3935" s="195"/>
      <c r="M3935" s="195"/>
      <c r="N3935" s="195"/>
      <c r="O3935" s="199"/>
      <c r="P3935" s="188"/>
      <c r="Q3935" s="174">
        <f>IF(ISNUMBER(VLOOKUP(A3935,NotghiID!A:A,1,FALSE)),1,0)</f>
        <v>1</v>
      </c>
    </row>
    <row r="3936" spans="1:17" ht="14.25" hidden="1"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1127</v>
      </c>
      <c r="J3936" s="187" t="s">
        <v>1089</v>
      </c>
      <c r="K3936" s="187" t="s">
        <v>389</v>
      </c>
      <c r="L3936" s="195"/>
      <c r="M3936" s="195"/>
      <c r="N3936" s="195"/>
      <c r="O3936" s="199">
        <v>1</v>
      </c>
      <c r="P3936" s="188"/>
      <c r="Q3936" s="174">
        <f>IF(ISNUMBER(VLOOKUP(A3936,NotghiID!A:A,1,FALSE)),1,0)</f>
        <v>1</v>
      </c>
    </row>
    <row r="3937" spans="1:17" ht="14.25" hidden="1"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1089</v>
      </c>
      <c r="K3937" s="187" t="s">
        <v>389</v>
      </c>
      <c r="L3937" s="195">
        <v>1.701387</v>
      </c>
      <c r="M3937" s="195" t="s">
        <v>1089</v>
      </c>
      <c r="N3937" s="195" t="s">
        <v>117</v>
      </c>
      <c r="O3937" s="199">
        <v>1</v>
      </c>
      <c r="P3937" s="188"/>
      <c r="Q3937" s="174">
        <f>IF(ISNUMBER(VLOOKUP(A3937,NotghiID!A:A,1,FALSE)),1,0)</f>
        <v>1</v>
      </c>
    </row>
    <row r="3938" spans="1:17" ht="14.25" hidden="1"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1089</v>
      </c>
      <c r="K3938" s="187" t="s">
        <v>389</v>
      </c>
      <c r="L3938" s="195">
        <v>1.9444399999999999</v>
      </c>
      <c r="M3938" s="195" t="s">
        <v>1089</v>
      </c>
      <c r="N3938" s="195" t="s">
        <v>117</v>
      </c>
      <c r="O3938" s="199">
        <v>1</v>
      </c>
      <c r="P3938" s="188"/>
      <c r="Q3938" s="174">
        <f>IF(ISNUMBER(VLOOKUP(A3938,NotghiID!A:A,1,FALSE)),1,0)</f>
        <v>1</v>
      </c>
    </row>
    <row r="3939" spans="1:17" ht="14.25" hidden="1"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1089</v>
      </c>
      <c r="K3939" s="187" t="s">
        <v>389</v>
      </c>
      <c r="L3939" s="195">
        <v>1.2152799999999999</v>
      </c>
      <c r="M3939" s="195" t="s">
        <v>1089</v>
      </c>
      <c r="N3939" s="195" t="s">
        <v>117</v>
      </c>
      <c r="O3939" s="199">
        <v>1</v>
      </c>
      <c r="P3939" s="188"/>
      <c r="Q3939" s="174">
        <f>IF(ISNUMBER(VLOOKUP(A3939,NotghiID!A:A,1,FALSE)),1,0)</f>
        <v>1</v>
      </c>
    </row>
    <row r="3940" spans="1:17" ht="14.25" hidden="1"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1089</v>
      </c>
      <c r="K3940" s="187" t="s">
        <v>389</v>
      </c>
      <c r="L3940" s="195">
        <v>1.1545099999999999</v>
      </c>
      <c r="M3940" s="195" t="s">
        <v>1089</v>
      </c>
      <c r="N3940" s="195" t="s">
        <v>117</v>
      </c>
      <c r="O3940" s="199">
        <v>1</v>
      </c>
      <c r="P3940" s="188"/>
      <c r="Q3940" s="174">
        <f>IF(ISNUMBER(VLOOKUP(A3940,NotghiID!A:A,1,FALSE)),1,0)</f>
        <v>1</v>
      </c>
    </row>
    <row r="3941" spans="1:17" ht="14.25" hidden="1"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1089</v>
      </c>
      <c r="K3941" s="187" t="s">
        <v>389</v>
      </c>
      <c r="L3941" s="195">
        <v>0.91145900000000002</v>
      </c>
      <c r="M3941" s="195" t="s">
        <v>1089</v>
      </c>
      <c r="N3941" s="195" t="s">
        <v>117</v>
      </c>
      <c r="O3941" s="199">
        <v>1</v>
      </c>
      <c r="P3941" s="188"/>
      <c r="Q3941" s="174">
        <f>IF(ISNUMBER(VLOOKUP(A3941,NotghiID!A:A,1,FALSE)),1,0)</f>
        <v>1</v>
      </c>
    </row>
    <row r="3942" spans="1:17" ht="14.25" hidden="1"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1089</v>
      </c>
      <c r="K3942" s="187" t="s">
        <v>389</v>
      </c>
      <c r="L3942" s="195">
        <v>0.97222229999999998</v>
      </c>
      <c r="M3942" s="195" t="s">
        <v>1089</v>
      </c>
      <c r="N3942" s="195" t="s">
        <v>117</v>
      </c>
      <c r="O3942" s="199">
        <v>1</v>
      </c>
      <c r="P3942" s="188"/>
      <c r="Q3942" s="174">
        <f>IF(ISNUMBER(VLOOKUP(A3942,NotghiID!A:A,1,FALSE)),1,0)</f>
        <v>1</v>
      </c>
    </row>
    <row r="3943" spans="1:17" ht="14.25" hidden="1"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1089</v>
      </c>
      <c r="K3943" s="187" t="s">
        <v>389</v>
      </c>
      <c r="L3943" s="195">
        <v>1.032986</v>
      </c>
      <c r="M3943" s="195" t="s">
        <v>1089</v>
      </c>
      <c r="N3943" s="195" t="s">
        <v>117</v>
      </c>
      <c r="O3943" s="199">
        <v>1</v>
      </c>
      <c r="P3943" s="188"/>
      <c r="Q3943" s="174">
        <f>IF(ISNUMBER(VLOOKUP(A3943,NotghiID!A:A,1,FALSE)),1,0)</f>
        <v>1</v>
      </c>
    </row>
    <row r="3944" spans="1:17" ht="14.25" hidden="1"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1089</v>
      </c>
      <c r="K3944" s="187" t="s">
        <v>389</v>
      </c>
      <c r="L3944" s="195">
        <v>0.54687569999999996</v>
      </c>
      <c r="M3944" s="195" t="s">
        <v>1089</v>
      </c>
      <c r="N3944" s="195" t="s">
        <v>117</v>
      </c>
      <c r="O3944" s="199">
        <v>1</v>
      </c>
      <c r="P3944" s="188"/>
      <c r="Q3944" s="174">
        <f>IF(ISNUMBER(VLOOKUP(A3944,NotghiID!A:A,1,FALSE)),1,0)</f>
        <v>1</v>
      </c>
    </row>
    <row r="3945" spans="1:17" ht="14.25" hidden="1"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1089</v>
      </c>
      <c r="K3945" s="187" t="s">
        <v>389</v>
      </c>
      <c r="L3945" s="195">
        <v>0.42534709999999998</v>
      </c>
      <c r="M3945" s="195" t="s">
        <v>1089</v>
      </c>
      <c r="N3945" s="195" t="s">
        <v>117</v>
      </c>
      <c r="O3945" s="199">
        <v>1</v>
      </c>
      <c r="P3945" s="188"/>
      <c r="Q3945" s="174">
        <f>IF(ISNUMBER(VLOOKUP(A3945,NotghiID!A:A,1,FALSE)),1,0)</f>
        <v>1</v>
      </c>
    </row>
    <row r="3946" spans="1:17" ht="14.25" hidden="1"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1089</v>
      </c>
      <c r="K3946" s="187" t="s">
        <v>389</v>
      </c>
      <c r="L3946" s="195"/>
      <c r="M3946" s="195"/>
      <c r="N3946" s="195"/>
      <c r="O3946" s="199">
        <v>1</v>
      </c>
      <c r="P3946" s="189" t="s">
        <v>1166</v>
      </c>
      <c r="Q3946" s="174">
        <f>IF(ISNUMBER(VLOOKUP(A3946,NotghiID!A:A,1,FALSE)),1,0)</f>
        <v>1</v>
      </c>
    </row>
    <row r="3947" spans="1:17" ht="14.25" hidden="1"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1127</v>
      </c>
      <c r="J3947" s="187" t="s">
        <v>1089</v>
      </c>
      <c r="K3947" s="187" t="s">
        <v>389</v>
      </c>
      <c r="L3947" s="195"/>
      <c r="M3947" s="195"/>
      <c r="N3947" s="195"/>
      <c r="O3947" s="199">
        <v>1</v>
      </c>
      <c r="P3947" s="188"/>
      <c r="Q3947" s="174">
        <f>IF(ISNUMBER(VLOOKUP(A3947,NotghiID!A:A,1,FALSE)),1,0)</f>
        <v>1</v>
      </c>
    </row>
    <row r="3948" spans="1:17" ht="14.25" hidden="1"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1089</v>
      </c>
      <c r="K3948" s="187" t="s">
        <v>389</v>
      </c>
      <c r="L3948" s="195">
        <v>2.0659749999999999</v>
      </c>
      <c r="M3948" s="195" t="s">
        <v>1089</v>
      </c>
      <c r="N3948" s="195" t="s">
        <v>117</v>
      </c>
      <c r="O3948" s="199">
        <v>1</v>
      </c>
      <c r="P3948" s="188"/>
      <c r="Q3948" s="174">
        <f>IF(ISNUMBER(VLOOKUP(A3948,NotghiID!A:A,1,FALSE)),1,0)</f>
        <v>1</v>
      </c>
    </row>
    <row r="3949" spans="1:17" ht="14.25" hidden="1"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1089</v>
      </c>
      <c r="K3949" s="187" t="s">
        <v>389</v>
      </c>
      <c r="L3949" s="195">
        <v>2.6736089999999999</v>
      </c>
      <c r="M3949" s="195" t="s">
        <v>1089</v>
      </c>
      <c r="N3949" s="195" t="s">
        <v>117</v>
      </c>
      <c r="O3949" s="199">
        <v>1</v>
      </c>
      <c r="P3949" s="188"/>
      <c r="Q3949" s="174">
        <f>IF(ISNUMBER(VLOOKUP(A3949,NotghiID!A:A,1,FALSE)),1,0)</f>
        <v>1</v>
      </c>
    </row>
    <row r="3950" spans="1:17" ht="14.25" hidden="1"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1089</v>
      </c>
      <c r="K3950" s="187" t="s">
        <v>389</v>
      </c>
      <c r="L3950" s="195">
        <v>2.3090310000000001</v>
      </c>
      <c r="M3950" s="195" t="s">
        <v>1089</v>
      </c>
      <c r="N3950" s="195" t="s">
        <v>117</v>
      </c>
      <c r="O3950" s="199">
        <v>1</v>
      </c>
      <c r="P3950" s="188"/>
      <c r="Q3950" s="174">
        <f>IF(ISNUMBER(VLOOKUP(A3950,NotghiID!A:A,1,FALSE)),1,0)</f>
        <v>1</v>
      </c>
    </row>
    <row r="3951" spans="1:17" ht="14.25" hidden="1"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1089</v>
      </c>
      <c r="K3951" s="187" t="s">
        <v>389</v>
      </c>
      <c r="L3951" s="195">
        <v>1.8229200000000001</v>
      </c>
      <c r="M3951" s="195" t="s">
        <v>1089</v>
      </c>
      <c r="N3951" s="195" t="s">
        <v>117</v>
      </c>
      <c r="O3951" s="199">
        <v>1</v>
      </c>
      <c r="P3951" s="188"/>
      <c r="Q3951" s="174">
        <f>IF(ISNUMBER(VLOOKUP(A3951,NotghiID!A:A,1,FALSE)),1,0)</f>
        <v>1</v>
      </c>
    </row>
    <row r="3952" spans="1:17" ht="14.25" hidden="1"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1089</v>
      </c>
      <c r="K3952" s="187" t="s">
        <v>389</v>
      </c>
      <c r="L3952" s="195">
        <v>1.701389</v>
      </c>
      <c r="M3952" s="195" t="s">
        <v>1089</v>
      </c>
      <c r="N3952" s="195" t="s">
        <v>117</v>
      </c>
      <c r="O3952" s="199">
        <v>1</v>
      </c>
      <c r="P3952" s="188"/>
      <c r="Q3952" s="174">
        <f>IF(ISNUMBER(VLOOKUP(A3952,NotghiID!A:A,1,FALSE)),1,0)</f>
        <v>1</v>
      </c>
    </row>
    <row r="3953" spans="1:17" ht="14.25" hidden="1"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1089</v>
      </c>
      <c r="K3953" s="187" t="s">
        <v>389</v>
      </c>
      <c r="L3953" s="195">
        <v>1.7621519999999999</v>
      </c>
      <c r="M3953" s="195" t="s">
        <v>1089</v>
      </c>
      <c r="N3953" s="195" t="s">
        <v>117</v>
      </c>
      <c r="O3953" s="199">
        <v>1</v>
      </c>
      <c r="P3953" s="188"/>
      <c r="Q3953" s="174">
        <f>IF(ISNUMBER(VLOOKUP(A3953,NotghiID!A:A,1,FALSE)),1,0)</f>
        <v>1</v>
      </c>
    </row>
    <row r="3954" spans="1:17" ht="14.25" hidden="1"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1089</v>
      </c>
      <c r="K3954" s="187" t="s">
        <v>389</v>
      </c>
      <c r="L3954" s="195">
        <v>1.2760419999999999</v>
      </c>
      <c r="M3954" s="195" t="s">
        <v>1089</v>
      </c>
      <c r="N3954" s="195" t="s">
        <v>117</v>
      </c>
      <c r="O3954" s="199">
        <v>1</v>
      </c>
      <c r="P3954" s="188"/>
      <c r="Q3954" s="174">
        <f>IF(ISNUMBER(VLOOKUP(A3954,NotghiID!A:A,1,FALSE)),1,0)</f>
        <v>1</v>
      </c>
    </row>
    <row r="3955" spans="1:17" ht="14.25" hidden="1"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1089</v>
      </c>
      <c r="K3955" s="187" t="s">
        <v>389</v>
      </c>
      <c r="L3955" s="195">
        <v>0.97222229999999998</v>
      </c>
      <c r="M3955" s="195" t="s">
        <v>1089</v>
      </c>
      <c r="N3955" s="195" t="s">
        <v>117</v>
      </c>
      <c r="O3955" s="199">
        <v>1</v>
      </c>
      <c r="P3955" s="188"/>
      <c r="Q3955" s="174">
        <f>IF(ISNUMBER(VLOOKUP(A3955,NotghiID!A:A,1,FALSE)),1,0)</f>
        <v>1</v>
      </c>
    </row>
    <row r="3956" spans="1:17" ht="14.25" hidden="1"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1089</v>
      </c>
      <c r="K3956" s="187" t="s">
        <v>389</v>
      </c>
      <c r="L3956" s="195">
        <v>0.78993080000000004</v>
      </c>
      <c r="M3956" s="195" t="s">
        <v>1089</v>
      </c>
      <c r="N3956" s="195" t="s">
        <v>117</v>
      </c>
      <c r="O3956" s="199">
        <v>1</v>
      </c>
      <c r="P3956" s="188"/>
      <c r="Q3956" s="174">
        <f>IF(ISNUMBER(VLOOKUP(A3956,NotghiID!A:A,1,FALSE)),1,0)</f>
        <v>1</v>
      </c>
    </row>
    <row r="3957" spans="1:17" ht="14.25" hidden="1"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1089</v>
      </c>
      <c r="K3957" s="187" t="s">
        <v>389</v>
      </c>
      <c r="L3957" s="195">
        <v>0.48611140000000003</v>
      </c>
      <c r="M3957" s="195" t="s">
        <v>1089</v>
      </c>
      <c r="N3957" s="195" t="s">
        <v>117</v>
      </c>
      <c r="O3957" s="199">
        <v>1</v>
      </c>
      <c r="P3957" s="189" t="s">
        <v>1166</v>
      </c>
      <c r="Q3957" s="174">
        <f>IF(ISNUMBER(VLOOKUP(A3957,NotghiID!A:A,1,FALSE)),1,0)</f>
        <v>1</v>
      </c>
    </row>
    <row r="3958" spans="1:17" ht="14.25" hidden="1"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1040</v>
      </c>
      <c r="I3958" s="187">
        <v>28.076170000000001</v>
      </c>
      <c r="J3958" s="187" t="s">
        <v>1089</v>
      </c>
      <c r="K3958" s="187" t="s">
        <v>264</v>
      </c>
      <c r="L3958" s="195"/>
      <c r="M3958" s="195"/>
      <c r="N3958" s="195"/>
      <c r="O3958" s="199"/>
      <c r="P3958" s="188"/>
      <c r="Q3958" s="174">
        <f>IF(ISNUMBER(VLOOKUP(A3958,NotghiID!A:A,1,FALSE)),1,0)</f>
        <v>1</v>
      </c>
    </row>
    <row r="3959" spans="1:17" ht="14.25" hidden="1"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1040</v>
      </c>
      <c r="I3959" s="187">
        <v>22.017410000000002</v>
      </c>
      <c r="J3959" s="187" t="s">
        <v>1089</v>
      </c>
      <c r="K3959" s="187" t="s">
        <v>264</v>
      </c>
      <c r="L3959" s="195"/>
      <c r="M3959" s="195"/>
      <c r="N3959" s="195"/>
      <c r="O3959" s="199"/>
      <c r="P3959" s="188"/>
      <c r="Q3959" s="174">
        <f>IF(ISNUMBER(VLOOKUP(A3959,NotghiID!A:A,1,FALSE)),1,0)</f>
        <v>1</v>
      </c>
    </row>
    <row r="3960" spans="1:17" ht="14.25" hidden="1"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1040</v>
      </c>
      <c r="I3960" s="187">
        <v>14.24062</v>
      </c>
      <c r="J3960" s="187" t="s">
        <v>1089</v>
      </c>
      <c r="K3960" s="187" t="s">
        <v>264</v>
      </c>
      <c r="L3960" s="195"/>
      <c r="M3960" s="195"/>
      <c r="N3960" s="195"/>
      <c r="O3960" s="199"/>
      <c r="P3960" s="189" t="s">
        <v>1167</v>
      </c>
      <c r="Q3960" s="174">
        <f>IF(ISNUMBER(VLOOKUP(A3960,NotghiID!A:A,1,FALSE)),1,0)</f>
        <v>1</v>
      </c>
    </row>
    <row r="3961" spans="1:17" ht="14.25" hidden="1"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1040</v>
      </c>
      <c r="I3961" s="187">
        <v>7.6751290000000001</v>
      </c>
      <c r="J3961" s="187" t="s">
        <v>1089</v>
      </c>
      <c r="K3961" s="187" t="s">
        <v>264</v>
      </c>
      <c r="L3961" s="195"/>
      <c r="M3961" s="195"/>
      <c r="N3961" s="195"/>
      <c r="O3961" s="199"/>
      <c r="P3961" s="188"/>
      <c r="Q3961" s="174">
        <f>IF(ISNUMBER(VLOOKUP(A3961,NotghiID!A:A,1,FALSE)),1,0)</f>
        <v>1</v>
      </c>
    </row>
    <row r="3962" spans="1:17" ht="14.25" hidden="1"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1040</v>
      </c>
      <c r="I3962" s="187">
        <v>6.2010370000000004</v>
      </c>
      <c r="J3962" s="187" t="s">
        <v>1089</v>
      </c>
      <c r="K3962" s="187" t="s">
        <v>264</v>
      </c>
      <c r="L3962" s="195"/>
      <c r="M3962" s="195"/>
      <c r="N3962" s="195"/>
      <c r="O3962" s="199"/>
      <c r="P3962" s="188"/>
      <c r="Q3962" s="174">
        <f>IF(ISNUMBER(VLOOKUP(A3962,NotghiID!A:A,1,FALSE)),1,0)</f>
        <v>1</v>
      </c>
    </row>
    <row r="3963" spans="1:17" ht="14.25" hidden="1"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1040</v>
      </c>
      <c r="I3963" s="187">
        <v>4.8602169999999996</v>
      </c>
      <c r="J3963" s="187" t="s">
        <v>1089</v>
      </c>
      <c r="K3963" s="187" t="s">
        <v>264</v>
      </c>
      <c r="L3963" s="195"/>
      <c r="M3963" s="195"/>
      <c r="N3963" s="195"/>
      <c r="O3963" s="199"/>
      <c r="P3963" s="188"/>
      <c r="Q3963" s="174">
        <f>IF(ISNUMBER(VLOOKUP(A3963,NotghiID!A:A,1,FALSE)),1,0)</f>
        <v>1</v>
      </c>
    </row>
    <row r="3964" spans="1:17" ht="14.25" hidden="1"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1040</v>
      </c>
      <c r="I3964" s="187">
        <v>3.7328990000000002</v>
      </c>
      <c r="J3964" s="187" t="s">
        <v>1089</v>
      </c>
      <c r="K3964" s="187" t="s">
        <v>264</v>
      </c>
      <c r="L3964" s="195"/>
      <c r="M3964" s="195"/>
      <c r="N3964" s="195"/>
      <c r="O3964" s="199"/>
      <c r="P3964" s="188"/>
      <c r="Q3964" s="174">
        <f>IF(ISNUMBER(VLOOKUP(A3964,NotghiID!A:A,1,FALSE)),1,0)</f>
        <v>1</v>
      </c>
    </row>
    <row r="3965" spans="1:17" ht="14.25" hidden="1"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1040</v>
      </c>
      <c r="I3965" s="187">
        <v>2.5373860000000001</v>
      </c>
      <c r="J3965" s="187" t="s">
        <v>1089</v>
      </c>
      <c r="K3965" s="187" t="s">
        <v>264</v>
      </c>
      <c r="L3965" s="195"/>
      <c r="M3965" s="195"/>
      <c r="N3965" s="195"/>
      <c r="O3965" s="199"/>
      <c r="P3965" s="188"/>
      <c r="Q3965" s="174">
        <f>IF(ISNUMBER(VLOOKUP(A3965,NotghiID!A:A,1,FALSE)),1,0)</f>
        <v>1</v>
      </c>
    </row>
    <row r="3966" spans="1:17" ht="14.25" hidden="1"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1040</v>
      </c>
      <c r="I3966" s="187">
        <v>1.889208</v>
      </c>
      <c r="J3966" s="187" t="s">
        <v>1089</v>
      </c>
      <c r="K3966" s="187" t="s">
        <v>264</v>
      </c>
      <c r="L3966" s="195"/>
      <c r="M3966" s="195"/>
      <c r="N3966" s="195"/>
      <c r="O3966" s="199"/>
      <c r="P3966" s="188"/>
      <c r="Q3966" s="174">
        <f>IF(ISNUMBER(VLOOKUP(A3966,NotghiID!A:A,1,FALSE)),1,0)</f>
        <v>1</v>
      </c>
    </row>
    <row r="3967" spans="1:17" ht="14.25" hidden="1"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1040</v>
      </c>
      <c r="I3967" s="187">
        <v>1.5723009999999999</v>
      </c>
      <c r="J3967" s="187" t="s">
        <v>1089</v>
      </c>
      <c r="K3967" s="187" t="s">
        <v>264</v>
      </c>
      <c r="L3967" s="195"/>
      <c r="M3967" s="195"/>
      <c r="N3967" s="195"/>
      <c r="O3967" s="199"/>
      <c r="P3967" s="188"/>
      <c r="Q3967" s="174">
        <f>IF(ISNUMBER(VLOOKUP(A3967,NotghiID!A:A,1,FALSE)),1,0)</f>
        <v>1</v>
      </c>
    </row>
    <row r="3968" spans="1:17" ht="14.25" hidden="1"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1040</v>
      </c>
      <c r="I3968" s="187">
        <v>1.256607</v>
      </c>
      <c r="J3968" s="187" t="s">
        <v>1089</v>
      </c>
      <c r="K3968" s="187" t="s">
        <v>264</v>
      </c>
      <c r="L3968" s="195"/>
      <c r="M3968" s="195"/>
      <c r="N3968" s="195"/>
      <c r="O3968" s="199"/>
      <c r="P3968" s="188"/>
      <c r="Q3968" s="174">
        <f>IF(ISNUMBER(VLOOKUP(A3968,NotghiID!A:A,1,FALSE)),1,0)</f>
        <v>1</v>
      </c>
    </row>
    <row r="3969" spans="1:17" ht="14.25" hidden="1"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1040</v>
      </c>
      <c r="I3969" s="187">
        <v>14.16216</v>
      </c>
      <c r="J3969" s="187" t="s">
        <v>1089</v>
      </c>
      <c r="K3969" s="187" t="s">
        <v>264</v>
      </c>
      <c r="L3969" s="195"/>
      <c r="M3969" s="195"/>
      <c r="N3969" s="195"/>
      <c r="O3969" s="199"/>
      <c r="P3969" s="188"/>
      <c r="Q3969" s="174">
        <f>IF(ISNUMBER(VLOOKUP(A3969,NotghiID!A:A,1,FALSE)),1,0)</f>
        <v>1</v>
      </c>
    </row>
    <row r="3970" spans="1:17" ht="14.25" hidden="1"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1040</v>
      </c>
      <c r="I3970" s="187">
        <v>10.78158</v>
      </c>
      <c r="J3970" s="187" t="s">
        <v>1089</v>
      </c>
      <c r="K3970" s="187" t="s">
        <v>264</v>
      </c>
      <c r="L3970" s="195"/>
      <c r="M3970" s="195"/>
      <c r="N3970" s="195"/>
      <c r="O3970" s="199"/>
      <c r="P3970" s="188"/>
      <c r="Q3970" s="174">
        <f>IF(ISNUMBER(VLOOKUP(A3970,NotghiID!A:A,1,FALSE)),1,0)</f>
        <v>1</v>
      </c>
    </row>
    <row r="3971" spans="1:17" ht="14.25" hidden="1"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1040</v>
      </c>
      <c r="I3971" s="187">
        <v>6.2476250000000002</v>
      </c>
      <c r="J3971" s="187" t="s">
        <v>1089</v>
      </c>
      <c r="K3971" s="187" t="s">
        <v>264</v>
      </c>
      <c r="L3971" s="195"/>
      <c r="M3971" s="195"/>
      <c r="N3971" s="195"/>
      <c r="O3971" s="199"/>
      <c r="P3971" s="189" t="s">
        <v>1168</v>
      </c>
      <c r="Q3971" s="174">
        <f>IF(ISNUMBER(VLOOKUP(A3971,NotghiID!A:A,1,FALSE)),1,0)</f>
        <v>1</v>
      </c>
    </row>
    <row r="3972" spans="1:17" ht="14.25" hidden="1"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1040</v>
      </c>
      <c r="I3972" s="187">
        <v>5.9397869999999999</v>
      </c>
      <c r="J3972" s="187" t="s">
        <v>1089</v>
      </c>
      <c r="K3972" s="187" t="s">
        <v>264</v>
      </c>
      <c r="L3972" s="195"/>
      <c r="M3972" s="195"/>
      <c r="N3972" s="195"/>
      <c r="O3972" s="199"/>
      <c r="P3972" s="188"/>
      <c r="Q3972" s="174">
        <f>IF(ISNUMBER(VLOOKUP(A3972,NotghiID!A:A,1,FALSE)),1,0)</f>
        <v>1</v>
      </c>
    </row>
    <row r="3973" spans="1:17" ht="14.25" hidden="1"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1040</v>
      </c>
      <c r="I3973" s="187">
        <v>3.9634459999999998</v>
      </c>
      <c r="J3973" s="187" t="s">
        <v>1089</v>
      </c>
      <c r="K3973" s="187" t="s">
        <v>264</v>
      </c>
      <c r="L3973" s="195"/>
      <c r="M3973" s="195"/>
      <c r="N3973" s="195"/>
      <c r="O3973" s="199"/>
      <c r="P3973" s="188"/>
      <c r="Q3973" s="174">
        <f>IF(ISNUMBER(VLOOKUP(A3973,NotghiID!A:A,1,FALSE)),1,0)</f>
        <v>1</v>
      </c>
    </row>
    <row r="3974" spans="1:17" ht="14.25" hidden="1"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1040</v>
      </c>
      <c r="I3974" s="187">
        <v>3.141607</v>
      </c>
      <c r="J3974" s="187" t="s">
        <v>1089</v>
      </c>
      <c r="K3974" s="187" t="s">
        <v>264</v>
      </c>
      <c r="L3974" s="195"/>
      <c r="M3974" s="195"/>
      <c r="N3974" s="195"/>
      <c r="O3974" s="199"/>
      <c r="P3974" s="188"/>
      <c r="Q3974" s="174">
        <f>IF(ISNUMBER(VLOOKUP(A3974,NotghiID!A:A,1,FALSE)),1,0)</f>
        <v>1</v>
      </c>
    </row>
    <row r="3975" spans="1:17" ht="14.25" hidden="1"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1040</v>
      </c>
      <c r="I3975" s="187">
        <v>3.1393759999999999</v>
      </c>
      <c r="J3975" s="187" t="s">
        <v>1089</v>
      </c>
      <c r="K3975" s="187" t="s">
        <v>264</v>
      </c>
      <c r="L3975" s="195"/>
      <c r="M3975" s="195"/>
      <c r="N3975" s="195"/>
      <c r="O3975" s="199"/>
      <c r="P3975" s="188"/>
      <c r="Q3975" s="174">
        <f>IF(ISNUMBER(VLOOKUP(A3975,NotghiID!A:A,1,FALSE)),1,0)</f>
        <v>1</v>
      </c>
    </row>
    <row r="3976" spans="1:17" ht="14.25" hidden="1"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1040</v>
      </c>
      <c r="I3976" s="187">
        <v>2.1166740000000002</v>
      </c>
      <c r="J3976" s="187" t="s">
        <v>1089</v>
      </c>
      <c r="K3976" s="187" t="s">
        <v>264</v>
      </c>
      <c r="L3976" s="195"/>
      <c r="M3976" s="195"/>
      <c r="N3976" s="195"/>
      <c r="O3976" s="199"/>
      <c r="P3976" s="188"/>
      <c r="Q3976" s="174">
        <f>IF(ISNUMBER(VLOOKUP(A3976,NotghiID!A:A,1,FALSE)),1,0)</f>
        <v>1</v>
      </c>
    </row>
    <row r="3977" spans="1:17" ht="14.25" hidden="1"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1040</v>
      </c>
      <c r="I3977" s="187">
        <v>1.561674</v>
      </c>
      <c r="J3977" s="187" t="s">
        <v>1089</v>
      </c>
      <c r="K3977" s="187" t="s">
        <v>264</v>
      </c>
      <c r="L3977" s="195"/>
      <c r="M3977" s="195"/>
      <c r="N3977" s="195"/>
      <c r="O3977" s="199"/>
      <c r="P3977" s="188"/>
      <c r="Q3977" s="174">
        <f>IF(ISNUMBER(VLOOKUP(A3977,NotghiID!A:A,1,FALSE)),1,0)</f>
        <v>1</v>
      </c>
    </row>
    <row r="3978" spans="1:17" ht="14.25" hidden="1"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1089</v>
      </c>
      <c r="K3978" s="187" t="s">
        <v>389</v>
      </c>
      <c r="L3978" s="195">
        <v>41.494219999999999</v>
      </c>
      <c r="M3978" s="195" t="s">
        <v>1089</v>
      </c>
      <c r="N3978" s="195" t="s">
        <v>1033</v>
      </c>
      <c r="O3978" s="199"/>
      <c r="P3978" s="188"/>
      <c r="Q3978" s="174">
        <f>IF(ISNUMBER(VLOOKUP(A3978,NotghiID!A:A,1,FALSE)),1,0)</f>
        <v>1</v>
      </c>
    </row>
    <row r="3979" spans="1:17" ht="14.25" hidden="1"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1089</v>
      </c>
      <c r="K3979" s="187" t="s">
        <v>389</v>
      </c>
      <c r="L3979" s="195">
        <v>15.38165</v>
      </c>
      <c r="M3979" s="195" t="s">
        <v>1089</v>
      </c>
      <c r="N3979" s="195" t="s">
        <v>1033</v>
      </c>
      <c r="O3979" s="199"/>
      <c r="P3979" s="188"/>
      <c r="Q3979" s="174">
        <f>IF(ISNUMBER(VLOOKUP(A3979,NotghiID!A:A,1,FALSE)),1,0)</f>
        <v>1</v>
      </c>
    </row>
    <row r="3980" spans="1:17" ht="14.25" hidden="1"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1089</v>
      </c>
      <c r="K3980" s="187" t="s">
        <v>389</v>
      </c>
      <c r="L3980" s="195">
        <v>5.0122619999999998</v>
      </c>
      <c r="M3980" s="195" t="s">
        <v>1089</v>
      </c>
      <c r="N3980" s="195" t="s">
        <v>1033</v>
      </c>
      <c r="O3980" s="199"/>
      <c r="P3980" s="189" t="s">
        <v>1169</v>
      </c>
      <c r="Q3980" s="174">
        <f>IF(ISNUMBER(VLOOKUP(A3980,NotghiID!A:A,1,FALSE)),1,0)</f>
        <v>1</v>
      </c>
    </row>
    <row r="3981" spans="1:17" ht="14.25" hidden="1"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1089</v>
      </c>
      <c r="K3981" s="187" t="s">
        <v>389</v>
      </c>
      <c r="L3981" s="195">
        <v>3.73488</v>
      </c>
      <c r="M3981" s="195" t="s">
        <v>1089</v>
      </c>
      <c r="N3981" s="195" t="s">
        <v>1033</v>
      </c>
      <c r="O3981" s="199"/>
      <c r="P3981" s="188"/>
      <c r="Q3981" s="174">
        <f>IF(ISNUMBER(VLOOKUP(A3981,NotghiID!A:A,1,FALSE)),1,0)</f>
        <v>1</v>
      </c>
    </row>
    <row r="3982" spans="1:17" ht="14.25" hidden="1"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1089</v>
      </c>
      <c r="K3982" s="187" t="s">
        <v>389</v>
      </c>
      <c r="L3982" s="195">
        <v>3.6082079999999999</v>
      </c>
      <c r="M3982" s="195" t="s">
        <v>1089</v>
      </c>
      <c r="N3982" s="195" t="s">
        <v>1033</v>
      </c>
      <c r="O3982" s="199"/>
      <c r="P3982" s="188"/>
      <c r="Q3982" s="174">
        <f>IF(ISNUMBER(VLOOKUP(A3982,NotghiID!A:A,1,FALSE)),1,0)</f>
        <v>1</v>
      </c>
    </row>
    <row r="3983" spans="1:17" ht="14.25" hidden="1"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1089</v>
      </c>
      <c r="K3983" s="187" t="s">
        <v>389</v>
      </c>
      <c r="L3983" s="195">
        <v>2.0382600000000002</v>
      </c>
      <c r="M3983" s="195" t="s">
        <v>1089</v>
      </c>
      <c r="N3983" s="195" t="s">
        <v>1033</v>
      </c>
      <c r="O3983" s="199"/>
      <c r="P3983" s="188"/>
      <c r="Q3983" s="174">
        <f>IF(ISNUMBER(VLOOKUP(A3983,NotghiID!A:A,1,FALSE)),1,0)</f>
        <v>1</v>
      </c>
    </row>
    <row r="3984" spans="1:17" ht="14.25" hidden="1"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1089</v>
      </c>
      <c r="K3984" s="187" t="s">
        <v>389</v>
      </c>
      <c r="L3984" s="195">
        <v>2.5839089999999998</v>
      </c>
      <c r="M3984" s="195" t="s">
        <v>1089</v>
      </c>
      <c r="N3984" s="195" t="s">
        <v>1033</v>
      </c>
      <c r="O3984" s="199"/>
      <c r="P3984" s="188"/>
      <c r="Q3984" s="174">
        <f>IF(ISNUMBER(VLOOKUP(A3984,NotghiID!A:A,1,FALSE)),1,0)</f>
        <v>1</v>
      </c>
    </row>
    <row r="3985" spans="1:17" ht="14.25" hidden="1"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1089</v>
      </c>
      <c r="K3985" s="187" t="s">
        <v>389</v>
      </c>
      <c r="L3985" s="195">
        <v>1.6189709999999999</v>
      </c>
      <c r="M3985" s="195" t="s">
        <v>1089</v>
      </c>
      <c r="N3985" s="195" t="s">
        <v>1033</v>
      </c>
      <c r="O3985" s="199"/>
      <c r="P3985" s="188"/>
      <c r="Q3985" s="174">
        <f>IF(ISNUMBER(VLOOKUP(A3985,NotghiID!A:A,1,FALSE)),1,0)</f>
        <v>1</v>
      </c>
    </row>
    <row r="3986" spans="1:17" ht="14.25" hidden="1"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1089</v>
      </c>
      <c r="K3986" s="187" t="s">
        <v>389</v>
      </c>
      <c r="L3986" s="195">
        <v>0.96580840000000001</v>
      </c>
      <c r="M3986" s="195" t="s">
        <v>1089</v>
      </c>
      <c r="N3986" s="195" t="s">
        <v>1033</v>
      </c>
      <c r="O3986" s="199"/>
      <c r="P3986" s="188"/>
      <c r="Q3986" s="174">
        <f>IF(ISNUMBER(VLOOKUP(A3986,NotghiID!A:A,1,FALSE)),1,0)</f>
        <v>1</v>
      </c>
    </row>
    <row r="3987" spans="1:17" ht="14.25" hidden="1"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1089</v>
      </c>
      <c r="K3987" s="187" t="s">
        <v>389</v>
      </c>
      <c r="L3987" s="195">
        <v>0.78347610000000001</v>
      </c>
      <c r="M3987" s="195" t="s">
        <v>1089</v>
      </c>
      <c r="N3987" s="195" t="s">
        <v>1033</v>
      </c>
      <c r="O3987" s="199"/>
      <c r="P3987" s="188"/>
      <c r="Q3987" s="174">
        <f>IF(ISNUMBER(VLOOKUP(A3987,NotghiID!A:A,1,FALSE)),1,0)</f>
        <v>1</v>
      </c>
    </row>
    <row r="3988" spans="1:17" ht="14.25" hidden="1"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1089</v>
      </c>
      <c r="K3988" s="187" t="s">
        <v>389</v>
      </c>
      <c r="L3988" s="195">
        <v>0.39481569999999999</v>
      </c>
      <c r="M3988" s="195" t="s">
        <v>1089</v>
      </c>
      <c r="N3988" s="195" t="s">
        <v>1033</v>
      </c>
      <c r="O3988" s="199"/>
      <c r="P3988" s="188"/>
      <c r="Q3988" s="174">
        <f>IF(ISNUMBER(VLOOKUP(A3988,NotghiID!A:A,1,FALSE)),1,0)</f>
        <v>1</v>
      </c>
    </row>
    <row r="3989" spans="1:17" ht="14.25" hidden="1"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1089</v>
      </c>
      <c r="K3989" s="187" t="s">
        <v>389</v>
      </c>
      <c r="L3989" s="195">
        <v>0.13093779999999999</v>
      </c>
      <c r="M3989" s="195" t="s">
        <v>1089</v>
      </c>
      <c r="N3989" s="195" t="s">
        <v>1033</v>
      </c>
      <c r="O3989" s="199"/>
      <c r="P3989" s="188"/>
      <c r="Q3989" s="174">
        <f>IF(ISNUMBER(VLOOKUP(A3989,NotghiID!A:A,1,FALSE)),1,0)</f>
        <v>1</v>
      </c>
    </row>
    <row r="3990" spans="1:17" ht="14.25" hidden="1"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1089</v>
      </c>
      <c r="K3990" s="187" t="s">
        <v>389</v>
      </c>
      <c r="L3990" s="195">
        <v>9.1281639999999997E-2</v>
      </c>
      <c r="M3990" s="195" t="s">
        <v>1089</v>
      </c>
      <c r="N3990" s="195" t="s">
        <v>1033</v>
      </c>
      <c r="O3990" s="199"/>
      <c r="P3990" s="188"/>
      <c r="Q3990" s="174">
        <f>IF(ISNUMBER(VLOOKUP(A3990,NotghiID!A:A,1,FALSE)),1,0)</f>
        <v>1</v>
      </c>
    </row>
    <row r="3991" spans="1:17" ht="14.25" hidden="1"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1089</v>
      </c>
      <c r="K3991" s="187" t="s">
        <v>389</v>
      </c>
      <c r="L3991" s="195">
        <v>0.11056580000000001</v>
      </c>
      <c r="M3991" s="195" t="s">
        <v>1089</v>
      </c>
      <c r="N3991" s="195" t="s">
        <v>1033</v>
      </c>
      <c r="O3991" s="199"/>
      <c r="P3991" s="188"/>
      <c r="Q3991" s="174">
        <f>IF(ISNUMBER(VLOOKUP(A3991,NotghiID!A:A,1,FALSE)),1,0)</f>
        <v>1</v>
      </c>
    </row>
    <row r="3992" spans="1:17" ht="14.25" hidden="1"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1089</v>
      </c>
      <c r="K3992" s="187" t="s">
        <v>389</v>
      </c>
      <c r="L3992" s="195">
        <v>27.84076</v>
      </c>
      <c r="M3992" s="195" t="s">
        <v>1089</v>
      </c>
      <c r="N3992" s="195" t="s">
        <v>1033</v>
      </c>
      <c r="O3992" s="199"/>
      <c r="P3992" s="188"/>
      <c r="Q3992" s="174">
        <f>IF(ISNUMBER(VLOOKUP(A3992,NotghiID!A:A,1,FALSE)),1,0)</f>
        <v>1</v>
      </c>
    </row>
    <row r="3993" spans="1:17" ht="14.25" hidden="1"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1089</v>
      </c>
      <c r="K3993" s="187" t="s">
        <v>389</v>
      </c>
      <c r="L3993" s="195">
        <v>7.1786649999999996</v>
      </c>
      <c r="M3993" s="195" t="s">
        <v>1089</v>
      </c>
      <c r="N3993" s="195" t="s">
        <v>1033</v>
      </c>
      <c r="O3993" s="199"/>
      <c r="P3993" s="188"/>
      <c r="Q3993" s="174">
        <f>IF(ISNUMBER(VLOOKUP(A3993,NotghiID!A:A,1,FALSE)),1,0)</f>
        <v>1</v>
      </c>
    </row>
    <row r="3994" spans="1:17" ht="14.25" hidden="1"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1089</v>
      </c>
      <c r="K3994" s="187" t="s">
        <v>389</v>
      </c>
      <c r="L3994" s="195"/>
      <c r="M3994" s="195"/>
      <c r="N3994" s="195"/>
      <c r="O3994" s="199"/>
      <c r="P3994" s="188"/>
      <c r="Q3994" s="174">
        <f>IF(ISNUMBER(VLOOKUP(A3994,NotghiID!A:A,1,FALSE)),1,0)</f>
        <v>1</v>
      </c>
    </row>
    <row r="3995" spans="1:17" ht="14.25" hidden="1"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1089</v>
      </c>
      <c r="K3995" s="187" t="s">
        <v>389</v>
      </c>
      <c r="L3995" s="195"/>
      <c r="M3995" s="195"/>
      <c r="N3995" s="195"/>
      <c r="O3995" s="199"/>
      <c r="P3995" s="188"/>
      <c r="Q3995" s="174">
        <f>IF(ISNUMBER(VLOOKUP(A3995,NotghiID!A:A,1,FALSE)),1,0)</f>
        <v>1</v>
      </c>
    </row>
    <row r="3996" spans="1:17" ht="14.25" hidden="1"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1089</v>
      </c>
      <c r="K3996" s="187" t="s">
        <v>389</v>
      </c>
      <c r="L3996" s="195"/>
      <c r="M3996" s="195"/>
      <c r="N3996" s="195"/>
      <c r="O3996" s="199"/>
      <c r="P3996" s="188"/>
      <c r="Q3996" s="174">
        <f>IF(ISNUMBER(VLOOKUP(A3996,NotghiID!A:A,1,FALSE)),1,0)</f>
        <v>1</v>
      </c>
    </row>
    <row r="3997" spans="1:17" ht="14.25" hidden="1"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1089</v>
      </c>
      <c r="K3997" s="187" t="s">
        <v>389</v>
      </c>
      <c r="L3997" s="195"/>
      <c r="M3997" s="195"/>
      <c r="N3997" s="195"/>
      <c r="O3997" s="199"/>
      <c r="P3997" s="188"/>
      <c r="Q3997" s="174">
        <f>IF(ISNUMBER(VLOOKUP(A3997,NotghiID!A:A,1,FALSE)),1,0)</f>
        <v>1</v>
      </c>
    </row>
    <row r="3998" spans="1:17" ht="14.25" hidden="1"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1089</v>
      </c>
      <c r="K3998" s="187" t="s">
        <v>389</v>
      </c>
      <c r="L3998" s="195"/>
      <c r="M3998" s="195"/>
      <c r="N3998" s="195"/>
      <c r="O3998" s="199"/>
      <c r="P3998" s="188"/>
      <c r="Q3998" s="174">
        <f>IF(ISNUMBER(VLOOKUP(A3998,NotghiID!A:A,1,FALSE)),1,0)</f>
        <v>1</v>
      </c>
    </row>
    <row r="3999" spans="1:17" ht="14.25" hidden="1"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1089</v>
      </c>
      <c r="K3999" s="187" t="s">
        <v>389</v>
      </c>
      <c r="L3999" s="195">
        <v>0.83624410000000005</v>
      </c>
      <c r="M3999" s="195" t="s">
        <v>1089</v>
      </c>
      <c r="N3999" s="195" t="s">
        <v>1033</v>
      </c>
      <c r="O3999" s="199"/>
      <c r="P3999" s="188"/>
      <c r="Q3999" s="174">
        <f>IF(ISNUMBER(VLOOKUP(A3999,NotghiID!A:A,1,FALSE)),1,0)</f>
        <v>1</v>
      </c>
    </row>
    <row r="4000" spans="1:17" ht="14.25" hidden="1"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1089</v>
      </c>
      <c r="K4000" s="187" t="s">
        <v>389</v>
      </c>
      <c r="L4000" s="195">
        <v>0.55727769999999999</v>
      </c>
      <c r="M4000" s="195" t="s">
        <v>1089</v>
      </c>
      <c r="N4000" s="195" t="s">
        <v>1033</v>
      </c>
      <c r="O4000" s="199"/>
      <c r="P4000" s="188"/>
      <c r="Q4000" s="174">
        <f>IF(ISNUMBER(VLOOKUP(A4000,NotghiID!A:A,1,FALSE)),1,0)</f>
        <v>1</v>
      </c>
    </row>
    <row r="4001" spans="1:17" ht="14.25" hidden="1"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1089</v>
      </c>
      <c r="K4001" s="187" t="s">
        <v>389</v>
      </c>
      <c r="L4001" s="195">
        <v>0.4412489</v>
      </c>
      <c r="M4001" s="195" t="s">
        <v>1089</v>
      </c>
      <c r="N4001" s="195" t="s">
        <v>1033</v>
      </c>
      <c r="O4001" s="199"/>
      <c r="P4001" s="188"/>
      <c r="Q4001" s="174">
        <f>IF(ISNUMBER(VLOOKUP(A4001,NotghiID!A:A,1,FALSE)),1,0)</f>
        <v>1</v>
      </c>
    </row>
    <row r="4002" spans="1:17" ht="14.25" hidden="1"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1089</v>
      </c>
      <c r="K4002" s="187" t="s">
        <v>389</v>
      </c>
      <c r="L4002" s="195">
        <v>0.153141</v>
      </c>
      <c r="M4002" s="195" t="s">
        <v>1089</v>
      </c>
      <c r="N4002" s="195" t="s">
        <v>1033</v>
      </c>
      <c r="O4002" s="199"/>
      <c r="P4002" s="188"/>
      <c r="Q4002" s="174">
        <f>IF(ISNUMBER(VLOOKUP(A4002,NotghiID!A:A,1,FALSE)),1,0)</f>
        <v>1</v>
      </c>
    </row>
    <row r="4003" spans="1:17" ht="14.25" hidden="1"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1089</v>
      </c>
      <c r="K4003" s="187" t="s">
        <v>389</v>
      </c>
      <c r="L4003" s="195">
        <v>0.1543727</v>
      </c>
      <c r="M4003" s="195" t="s">
        <v>1089</v>
      </c>
      <c r="N4003" s="195" t="s">
        <v>1033</v>
      </c>
      <c r="O4003" s="199"/>
      <c r="P4003" s="189" t="s">
        <v>1170</v>
      </c>
      <c r="Q4003" s="174">
        <f>IF(ISNUMBER(VLOOKUP(A4003,NotghiID!A:A,1,FALSE)),1,0)</f>
        <v>1</v>
      </c>
    </row>
    <row r="4004" spans="1:17" s="183" customFormat="1" ht="12.75" hidden="1"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1025</v>
      </c>
      <c r="K4004" s="187" t="s">
        <v>116</v>
      </c>
      <c r="L4004" s="195"/>
      <c r="M4004" s="195"/>
      <c r="N4004" s="195"/>
      <c r="O4004" s="199"/>
      <c r="P4004" s="188"/>
    </row>
    <row r="4005" spans="1:17" s="183" customFormat="1" ht="12.75" hidden="1"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1025</v>
      </c>
      <c r="K4005" s="187" t="s">
        <v>116</v>
      </c>
      <c r="L4005" s="195">
        <v>3.702709</v>
      </c>
      <c r="M4005" s="195" t="s">
        <v>1025</v>
      </c>
      <c r="N4005" s="195" t="s">
        <v>1033</v>
      </c>
      <c r="O4005" s="199"/>
      <c r="P4005" s="188"/>
    </row>
    <row r="4006" spans="1:17" s="183" customFormat="1" ht="12.75" hidden="1"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1025</v>
      </c>
      <c r="K4006" s="187" t="s">
        <v>116</v>
      </c>
      <c r="L4006" s="195"/>
      <c r="M4006" s="195"/>
      <c r="N4006" s="195"/>
      <c r="O4006" s="199"/>
      <c r="P4006" s="188"/>
    </row>
    <row r="4007" spans="1:17" s="183" customFormat="1" ht="12.75" hidden="1"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1025</v>
      </c>
      <c r="K4007" s="187" t="s">
        <v>116</v>
      </c>
      <c r="L4007" s="195"/>
      <c r="M4007" s="195"/>
      <c r="N4007" s="195"/>
      <c r="O4007" s="199"/>
      <c r="P4007" s="188"/>
    </row>
    <row r="4008" spans="1:17" s="183" customFormat="1" ht="12.75" hidden="1"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1025</v>
      </c>
      <c r="K4008" s="187" t="s">
        <v>116</v>
      </c>
      <c r="L4008" s="195"/>
      <c r="M4008" s="195"/>
      <c r="N4008" s="195"/>
      <c r="O4008" s="199"/>
      <c r="P4008" s="188"/>
    </row>
    <row r="4009" spans="1:17" s="183" customFormat="1" ht="12.75" hidden="1"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1025</v>
      </c>
      <c r="K4009" s="187" t="s">
        <v>116</v>
      </c>
      <c r="L4009" s="195"/>
      <c r="M4009" s="195"/>
      <c r="N4009" s="195"/>
      <c r="O4009" s="199"/>
      <c r="P4009" s="188"/>
    </row>
    <row r="4010" spans="1:17" s="183" customFormat="1" ht="12.75" hidden="1"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1025</v>
      </c>
      <c r="K4010" s="187" t="s">
        <v>116</v>
      </c>
      <c r="L4010" s="195"/>
      <c r="M4010" s="195"/>
      <c r="N4010" s="195"/>
      <c r="O4010" s="199"/>
      <c r="P4010" s="188"/>
    </row>
    <row r="4011" spans="1:17" s="183" customFormat="1" ht="12.75" hidden="1"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1025</v>
      </c>
      <c r="K4011" s="187" t="s">
        <v>116</v>
      </c>
      <c r="L4011" s="195"/>
      <c r="M4011" s="195"/>
      <c r="N4011" s="195"/>
      <c r="O4011" s="199"/>
      <c r="P4011" s="188"/>
    </row>
    <row r="4012" spans="1:17" s="183" customFormat="1" ht="12.75" hidden="1"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1025</v>
      </c>
      <c r="K4012" s="187" t="s">
        <v>116</v>
      </c>
      <c r="L4012" s="195"/>
      <c r="M4012" s="195"/>
      <c r="N4012" s="195"/>
      <c r="O4012" s="199"/>
      <c r="P4012" s="188"/>
    </row>
    <row r="4013" spans="1:17" s="183" customFormat="1" ht="12.75" hidden="1"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1025</v>
      </c>
      <c r="K4013" s="187" t="s">
        <v>116</v>
      </c>
      <c r="L4013" s="195"/>
      <c r="M4013" s="195"/>
      <c r="N4013" s="195"/>
      <c r="O4013" s="199"/>
      <c r="P4013" s="188"/>
    </row>
    <row r="4014" spans="1:17" s="183" customFormat="1" ht="12.75" hidden="1"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1025</v>
      </c>
      <c r="K4014" s="187" t="s">
        <v>116</v>
      </c>
      <c r="L4014" s="195"/>
      <c r="M4014" s="195"/>
      <c r="N4014" s="195"/>
      <c r="O4014" s="199"/>
      <c r="P4014" s="188"/>
    </row>
    <row r="4015" spans="1:17" s="183" customFormat="1" ht="12.75" hidden="1"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1025</v>
      </c>
      <c r="K4015" s="187" t="s">
        <v>116</v>
      </c>
      <c r="L4015" s="195"/>
      <c r="M4015" s="195"/>
      <c r="N4015" s="195"/>
      <c r="O4015" s="199"/>
      <c r="P4015" s="188"/>
    </row>
    <row r="4016" spans="1:17" s="183" customFormat="1" ht="12.75" hidden="1"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1025</v>
      </c>
      <c r="K4016" s="187" t="s">
        <v>116</v>
      </c>
      <c r="L4016" s="195"/>
      <c r="M4016" s="195"/>
      <c r="N4016" s="195"/>
      <c r="O4016" s="199"/>
      <c r="P4016" s="188"/>
    </row>
    <row r="4017" spans="1:16" s="183" customFormat="1" ht="12.75" hidden="1"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1025</v>
      </c>
      <c r="K4017" s="187" t="s">
        <v>116</v>
      </c>
      <c r="L4017" s="195"/>
      <c r="M4017" s="195"/>
      <c r="N4017" s="195"/>
      <c r="O4017" s="199"/>
      <c r="P4017" s="188"/>
    </row>
    <row r="4018" spans="1:16" s="183" customFormat="1" ht="12.75" hidden="1"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1025</v>
      </c>
      <c r="K4018" s="187" t="s">
        <v>116</v>
      </c>
      <c r="L4018" s="195"/>
      <c r="M4018" s="195"/>
      <c r="N4018" s="195"/>
      <c r="O4018" s="199"/>
      <c r="P4018" s="188"/>
    </row>
    <row r="4019" spans="1:16" s="183" customFormat="1" ht="12.75" hidden="1"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1025</v>
      </c>
      <c r="K4019" s="187" t="s">
        <v>116</v>
      </c>
      <c r="L4019" s="195"/>
      <c r="M4019" s="195"/>
      <c r="N4019" s="195"/>
      <c r="O4019" s="199"/>
      <c r="P4019" s="188"/>
    </row>
    <row r="4020" spans="1:16" s="183" customFormat="1" ht="12.75" hidden="1"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1025</v>
      </c>
      <c r="K4020" s="187" t="s">
        <v>116</v>
      </c>
      <c r="L4020" s="195"/>
      <c r="M4020" s="195"/>
      <c r="N4020" s="195"/>
      <c r="O4020" s="199"/>
      <c r="P4020" s="188"/>
    </row>
    <row r="4021" spans="1:16" s="183" customFormat="1" ht="12.75" hidden="1"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1025</v>
      </c>
      <c r="K4021" s="187" t="s">
        <v>116</v>
      </c>
      <c r="L4021" s="195"/>
      <c r="M4021" s="195"/>
      <c r="N4021" s="195"/>
      <c r="O4021" s="199"/>
      <c r="P4021" s="188"/>
    </row>
    <row r="4022" spans="1:16" s="183" customFormat="1" ht="12.75" hidden="1"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1025</v>
      </c>
      <c r="K4022" s="187" t="s">
        <v>116</v>
      </c>
      <c r="L4022" s="195"/>
      <c r="M4022" s="195"/>
      <c r="N4022" s="195"/>
      <c r="O4022" s="199"/>
      <c r="P4022" s="188"/>
    </row>
    <row r="4023" spans="1:16" s="183" customFormat="1" ht="12.75" hidden="1"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1025</v>
      </c>
      <c r="K4023" s="187" t="s">
        <v>116</v>
      </c>
      <c r="L4023" s="195"/>
      <c r="M4023" s="195"/>
      <c r="N4023" s="195"/>
      <c r="O4023" s="199"/>
      <c r="P4023" s="188"/>
    </row>
    <row r="4024" spans="1:16" s="183" customFormat="1" ht="12.75" hidden="1"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1025</v>
      </c>
      <c r="K4024" s="187" t="s">
        <v>116</v>
      </c>
      <c r="L4024" s="195"/>
      <c r="M4024" s="195"/>
      <c r="N4024" s="195"/>
      <c r="O4024" s="199"/>
      <c r="P4024" s="188"/>
    </row>
    <row r="4025" spans="1:16" s="183" customFormat="1" ht="12.75" hidden="1"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1025</v>
      </c>
      <c r="K4025" s="187" t="s">
        <v>116</v>
      </c>
      <c r="L4025" s="195"/>
      <c r="M4025" s="195"/>
      <c r="N4025" s="195"/>
      <c r="O4025" s="199"/>
      <c r="P4025" s="188"/>
    </row>
    <row r="4026" spans="1:16" s="183" customFormat="1" ht="12.75" hidden="1"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1025</v>
      </c>
      <c r="K4026" s="187" t="s">
        <v>116</v>
      </c>
      <c r="L4026" s="195"/>
      <c r="M4026" s="195"/>
      <c r="N4026" s="195"/>
      <c r="O4026" s="199"/>
      <c r="P4026" s="188" t="s">
        <v>1171</v>
      </c>
    </row>
    <row r="4027" spans="1:16" s="183" customFormat="1" ht="12.75" hidden="1"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1025</v>
      </c>
      <c r="K4027" s="187" t="s">
        <v>116</v>
      </c>
      <c r="L4027" s="195"/>
      <c r="M4027" s="195"/>
      <c r="N4027" s="195"/>
      <c r="O4027" s="199"/>
      <c r="P4027" s="188"/>
    </row>
    <row r="4028" spans="1:16" s="183" customFormat="1" ht="12.75" hidden="1"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1025</v>
      </c>
      <c r="K4028" s="187" t="s">
        <v>116</v>
      </c>
      <c r="L4028" s="195">
        <v>6.0550050000000004</v>
      </c>
      <c r="M4028" s="195" t="s">
        <v>1025</v>
      </c>
      <c r="N4028" s="195" t="s">
        <v>1033</v>
      </c>
      <c r="O4028" s="199"/>
      <c r="P4028" s="188"/>
    </row>
    <row r="4029" spans="1:16" s="183" customFormat="1" ht="12.75" hidden="1"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1025</v>
      </c>
      <c r="K4029" s="187" t="s">
        <v>116</v>
      </c>
      <c r="L4029" s="195">
        <v>4.0366689999999998</v>
      </c>
      <c r="M4029" s="195" t="s">
        <v>1025</v>
      </c>
      <c r="N4029" s="195" t="s">
        <v>1033</v>
      </c>
      <c r="O4029" s="199"/>
      <c r="P4029" s="188"/>
    </row>
    <row r="4030" spans="1:16" s="183" customFormat="1" ht="12.75" hidden="1"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1025</v>
      </c>
      <c r="K4030" s="187" t="s">
        <v>116</v>
      </c>
      <c r="L4030" s="195"/>
      <c r="M4030" s="195"/>
      <c r="N4030" s="195"/>
      <c r="O4030" s="199"/>
      <c r="P4030" s="188"/>
    </row>
    <row r="4031" spans="1:16" s="183" customFormat="1" ht="12.75" hidden="1"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1025</v>
      </c>
      <c r="K4031" s="187" t="s">
        <v>116</v>
      </c>
      <c r="L4031" s="195"/>
      <c r="M4031" s="195"/>
      <c r="N4031" s="195"/>
      <c r="O4031" s="199"/>
      <c r="P4031" s="188"/>
    </row>
    <row r="4032" spans="1:16" s="183" customFormat="1" ht="12.75" hidden="1"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1025</v>
      </c>
      <c r="K4032" s="187" t="s">
        <v>116</v>
      </c>
      <c r="L4032" s="195"/>
      <c r="M4032" s="195"/>
      <c r="N4032" s="195"/>
      <c r="O4032" s="199"/>
      <c r="P4032" s="188"/>
    </row>
    <row r="4033" spans="1:16" s="183" customFormat="1" ht="12.75" hidden="1"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1025</v>
      </c>
      <c r="K4033" s="187" t="s">
        <v>116</v>
      </c>
      <c r="L4033" s="195"/>
      <c r="M4033" s="195"/>
      <c r="N4033" s="195"/>
      <c r="O4033" s="199"/>
      <c r="P4033" s="188"/>
    </row>
    <row r="4034" spans="1:16" s="183" customFormat="1" ht="12.75" hidden="1"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1025</v>
      </c>
      <c r="K4034" s="187" t="s">
        <v>116</v>
      </c>
      <c r="L4034" s="195"/>
      <c r="M4034" s="195"/>
      <c r="N4034" s="195"/>
      <c r="O4034" s="199"/>
      <c r="P4034" s="188"/>
    </row>
    <row r="4035" spans="1:16" s="183" customFormat="1" ht="12.75" hidden="1"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1025</v>
      </c>
      <c r="K4035" s="187" t="s">
        <v>116</v>
      </c>
      <c r="L4035" s="195"/>
      <c r="M4035" s="195"/>
      <c r="N4035" s="195"/>
      <c r="O4035" s="199"/>
      <c r="P4035" s="188"/>
    </row>
    <row r="4036" spans="1:16" s="183" customFormat="1" ht="12.75" hidden="1"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1025</v>
      </c>
      <c r="K4036" s="187" t="s">
        <v>116</v>
      </c>
      <c r="L4036" s="195"/>
      <c r="M4036" s="195"/>
      <c r="N4036" s="195"/>
      <c r="O4036" s="199"/>
      <c r="P4036" s="188"/>
    </row>
    <row r="4037" spans="1:16" s="183" customFormat="1" ht="12.75" hidden="1"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1025</v>
      </c>
      <c r="K4037" s="187" t="s">
        <v>116</v>
      </c>
      <c r="L4037" s="195"/>
      <c r="M4037" s="195"/>
      <c r="N4037" s="195"/>
      <c r="O4037" s="199"/>
      <c r="P4037" s="188"/>
    </row>
    <row r="4038" spans="1:16" s="183" customFormat="1" ht="12.75" hidden="1"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1025</v>
      </c>
      <c r="K4038" s="187" t="s">
        <v>116</v>
      </c>
      <c r="L4038" s="195"/>
      <c r="M4038" s="195"/>
      <c r="N4038" s="195"/>
      <c r="O4038" s="199"/>
      <c r="P4038" s="188"/>
    </row>
    <row r="4039" spans="1:16" s="183" customFormat="1" ht="12.75" hidden="1"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1025</v>
      </c>
      <c r="K4039" s="187" t="s">
        <v>116</v>
      </c>
      <c r="L4039" s="195">
        <v>7.9627509999999999</v>
      </c>
      <c r="M4039" s="195" t="s">
        <v>1025</v>
      </c>
      <c r="N4039" s="195" t="s">
        <v>1033</v>
      </c>
      <c r="O4039" s="199"/>
      <c r="P4039" s="188"/>
    </row>
    <row r="4040" spans="1:16" s="183" customFormat="1" ht="12.75" hidden="1"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1025</v>
      </c>
      <c r="K4040" s="187" t="s">
        <v>116</v>
      </c>
      <c r="L4040" s="195">
        <v>4.8155749999999999</v>
      </c>
      <c r="M4040" s="195" t="s">
        <v>1025</v>
      </c>
      <c r="N4040" s="195" t="s">
        <v>1033</v>
      </c>
      <c r="O4040" s="199"/>
      <c r="P4040" s="188"/>
    </row>
    <row r="4041" spans="1:16" s="183" customFormat="1" ht="12.75" hidden="1"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1025</v>
      </c>
      <c r="K4041" s="187" t="s">
        <v>116</v>
      </c>
      <c r="L4041" s="195"/>
      <c r="M4041" s="195"/>
      <c r="N4041" s="195"/>
      <c r="O4041" s="199"/>
      <c r="P4041" s="188"/>
    </row>
    <row r="4042" spans="1:16" s="183" customFormat="1" ht="12.75" hidden="1"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1025</v>
      </c>
      <c r="K4042" s="187" t="s">
        <v>116</v>
      </c>
      <c r="L4042" s="195"/>
      <c r="M4042" s="195"/>
      <c r="N4042" s="195"/>
      <c r="O4042" s="199"/>
      <c r="P4042" s="188"/>
    </row>
    <row r="4043" spans="1:16" s="183" customFormat="1" ht="12.75" hidden="1"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1025</v>
      </c>
      <c r="K4043" s="187" t="s">
        <v>116</v>
      </c>
      <c r="L4043" s="195"/>
      <c r="M4043" s="195"/>
      <c r="N4043" s="195"/>
      <c r="O4043" s="199"/>
      <c r="P4043" s="188"/>
    </row>
    <row r="4044" spans="1:16" s="183" customFormat="1" ht="12.75" hidden="1"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1025</v>
      </c>
      <c r="K4044" s="187" t="s">
        <v>116</v>
      </c>
      <c r="L4044" s="195"/>
      <c r="M4044" s="195"/>
      <c r="N4044" s="195"/>
      <c r="O4044" s="199"/>
      <c r="P4044" s="188"/>
    </row>
    <row r="4045" spans="1:16" s="183" customFormat="1" ht="12.75" hidden="1"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1025</v>
      </c>
      <c r="K4045" s="187" t="s">
        <v>116</v>
      </c>
      <c r="L4045" s="195"/>
      <c r="M4045" s="195"/>
      <c r="N4045" s="195"/>
      <c r="O4045" s="199"/>
      <c r="P4045" s="188"/>
    </row>
    <row r="4046" spans="1:16" s="183" customFormat="1" ht="12.75" hidden="1"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1025</v>
      </c>
      <c r="K4046" s="187" t="s">
        <v>116</v>
      </c>
      <c r="L4046" s="195"/>
      <c r="M4046" s="195"/>
      <c r="N4046" s="195"/>
      <c r="O4046" s="199"/>
      <c r="P4046" s="188"/>
    </row>
    <row r="4047" spans="1:16" s="183" customFormat="1" ht="12.75" hidden="1"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1025</v>
      </c>
      <c r="K4047" s="187" t="s">
        <v>116</v>
      </c>
      <c r="L4047" s="195"/>
      <c r="M4047" s="195"/>
      <c r="N4047" s="195"/>
      <c r="O4047" s="199"/>
      <c r="P4047" s="188"/>
    </row>
    <row r="4048" spans="1:16" s="183" customFormat="1" ht="12.75" hidden="1"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1025</v>
      </c>
      <c r="K4048" s="187" t="s">
        <v>116</v>
      </c>
      <c r="L4048" s="195"/>
      <c r="M4048" s="195"/>
      <c r="N4048" s="195"/>
      <c r="O4048" s="199"/>
      <c r="P4048" s="188"/>
    </row>
    <row r="4049" spans="1:16" s="183" customFormat="1" ht="12.75" hidden="1"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1025</v>
      </c>
      <c r="K4049" s="187" t="s">
        <v>116</v>
      </c>
      <c r="L4049" s="195"/>
      <c r="M4049" s="195"/>
      <c r="N4049" s="195"/>
      <c r="O4049" s="199"/>
      <c r="P4049" s="188"/>
    </row>
    <row r="4050" spans="1:16" s="183" customFormat="1" ht="12.75" hidden="1"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1025</v>
      </c>
      <c r="K4050" s="187" t="s">
        <v>116</v>
      </c>
      <c r="L4050" s="195">
        <v>5.1571040000000004</v>
      </c>
      <c r="M4050" s="195" t="s">
        <v>1025</v>
      </c>
      <c r="N4050" s="195" t="s">
        <v>1033</v>
      </c>
      <c r="O4050" s="199"/>
      <c r="P4050" s="188"/>
    </row>
    <row r="4051" spans="1:16" s="183" customFormat="1" ht="12.75" hidden="1"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1025</v>
      </c>
      <c r="K4051" s="187" t="s">
        <v>116</v>
      </c>
      <c r="L4051" s="195"/>
      <c r="M4051" s="195"/>
      <c r="N4051" s="195"/>
      <c r="O4051" s="199"/>
      <c r="P4051" s="188"/>
    </row>
    <row r="4052" spans="1:16" s="183" customFormat="1" ht="12.75" hidden="1"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1025</v>
      </c>
      <c r="K4052" s="187" t="s">
        <v>116</v>
      </c>
      <c r="L4052" s="195"/>
      <c r="M4052" s="195"/>
      <c r="N4052" s="195"/>
      <c r="O4052" s="199"/>
      <c r="P4052" s="188"/>
    </row>
    <row r="4053" spans="1:16" s="183" customFormat="1" ht="12.75" hidden="1"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1025</v>
      </c>
      <c r="K4053" s="187" t="s">
        <v>116</v>
      </c>
      <c r="L4053" s="195"/>
      <c r="M4053" s="195"/>
      <c r="N4053" s="195"/>
      <c r="O4053" s="199"/>
      <c r="P4053" s="188"/>
    </row>
    <row r="4054" spans="1:16" s="183" customFormat="1" ht="12.75" hidden="1"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1025</v>
      </c>
      <c r="K4054" s="187" t="s">
        <v>116</v>
      </c>
      <c r="L4054" s="195"/>
      <c r="M4054" s="195"/>
      <c r="N4054" s="195"/>
      <c r="O4054" s="199"/>
      <c r="P4054" s="188"/>
    </row>
    <row r="4055" spans="1:16" s="183" customFormat="1" ht="12.75" hidden="1"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1025</v>
      </c>
      <c r="K4055" s="187" t="s">
        <v>116</v>
      </c>
      <c r="L4055" s="195"/>
      <c r="M4055" s="195"/>
      <c r="N4055" s="195"/>
      <c r="O4055" s="199"/>
      <c r="P4055" s="188"/>
    </row>
    <row r="4056" spans="1:16" s="183" customFormat="1" ht="12.75" hidden="1"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1025</v>
      </c>
      <c r="K4056" s="187" t="s">
        <v>116</v>
      </c>
      <c r="L4056" s="195"/>
      <c r="M4056" s="195"/>
      <c r="N4056" s="195"/>
      <c r="O4056" s="199"/>
      <c r="P4056" s="188"/>
    </row>
    <row r="4057" spans="1:16" s="183" customFormat="1" ht="12.75" hidden="1"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1025</v>
      </c>
      <c r="K4057" s="187" t="s">
        <v>116</v>
      </c>
      <c r="L4057" s="195"/>
      <c r="M4057" s="195"/>
      <c r="N4057" s="195"/>
      <c r="O4057" s="199"/>
      <c r="P4057" s="188"/>
    </row>
    <row r="4058" spans="1:16" s="183" customFormat="1" ht="12.75" hidden="1"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1025</v>
      </c>
      <c r="K4058" s="187" t="s">
        <v>116</v>
      </c>
      <c r="L4058" s="195"/>
      <c r="M4058" s="195"/>
      <c r="N4058" s="195"/>
      <c r="O4058" s="199"/>
      <c r="P4058" s="188"/>
    </row>
    <row r="4059" spans="1:16" s="183" customFormat="1" ht="12.75" hidden="1"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1025</v>
      </c>
      <c r="K4059" s="187" t="s">
        <v>116</v>
      </c>
      <c r="L4059" s="195"/>
      <c r="M4059" s="195"/>
      <c r="N4059" s="195"/>
      <c r="O4059" s="199"/>
      <c r="P4059" s="188"/>
    </row>
    <row r="4060" spans="1:16" s="183" customFormat="1" ht="12.75" hidden="1"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1025</v>
      </c>
      <c r="K4060" s="187" t="s">
        <v>116</v>
      </c>
      <c r="L4060" s="195"/>
      <c r="M4060" s="195"/>
      <c r="N4060" s="195"/>
      <c r="O4060" s="199"/>
      <c r="P4060" s="188"/>
    </row>
    <row r="4061" spans="1:16" s="183" customFormat="1" ht="12.75" hidden="1"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1025</v>
      </c>
      <c r="K4061" s="187" t="s">
        <v>116</v>
      </c>
      <c r="L4061" s="195"/>
      <c r="M4061" s="195"/>
      <c r="N4061" s="195"/>
      <c r="O4061" s="199"/>
      <c r="P4061" s="188"/>
    </row>
    <row r="4062" spans="1:16" s="183" customFormat="1" ht="12.75" hidden="1"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1025</v>
      </c>
      <c r="K4062" s="187" t="s">
        <v>116</v>
      </c>
      <c r="L4062" s="195">
        <v>10.09168</v>
      </c>
      <c r="M4062" s="195" t="s">
        <v>1025</v>
      </c>
      <c r="N4062" s="195" t="s">
        <v>1033</v>
      </c>
      <c r="O4062" s="199"/>
      <c r="P4062" s="188"/>
    </row>
    <row r="4063" spans="1:16" s="183" customFormat="1" ht="12.75" hidden="1"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1025</v>
      </c>
      <c r="K4063" s="187" t="s">
        <v>116</v>
      </c>
      <c r="L4063" s="195">
        <v>9.9081919999999997</v>
      </c>
      <c r="M4063" s="195" t="s">
        <v>1025</v>
      </c>
      <c r="N4063" s="195" t="s">
        <v>1033</v>
      </c>
      <c r="O4063" s="199"/>
      <c r="P4063" s="188"/>
    </row>
    <row r="4064" spans="1:16" s="183" customFormat="1" ht="12.75" hidden="1"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1025</v>
      </c>
      <c r="K4064" s="187" t="s">
        <v>116</v>
      </c>
      <c r="L4064" s="195">
        <v>7.3394009999999996</v>
      </c>
      <c r="M4064" s="195" t="s">
        <v>1025</v>
      </c>
      <c r="N4064" s="195" t="s">
        <v>1033</v>
      </c>
      <c r="O4064" s="199"/>
      <c r="P4064" s="188"/>
    </row>
    <row r="4065" spans="1:16" s="183" customFormat="1" ht="12.75" hidden="1"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1025</v>
      </c>
      <c r="K4065" s="187" t="s">
        <v>116</v>
      </c>
      <c r="L4065" s="195">
        <v>6.0550040000000003</v>
      </c>
      <c r="M4065" s="195" t="s">
        <v>1025</v>
      </c>
      <c r="N4065" s="195" t="s">
        <v>1033</v>
      </c>
      <c r="O4065" s="199"/>
      <c r="P4065" s="188"/>
    </row>
    <row r="4066" spans="1:16" s="183" customFormat="1" ht="12.75" hidden="1"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1025</v>
      </c>
      <c r="K4066" s="187" t="s">
        <v>116</v>
      </c>
      <c r="L4066" s="195">
        <v>4.95343</v>
      </c>
      <c r="M4066" s="195" t="s">
        <v>1025</v>
      </c>
      <c r="N4066" s="195" t="s">
        <v>1033</v>
      </c>
      <c r="O4066" s="199"/>
      <c r="P4066" s="188"/>
    </row>
    <row r="4067" spans="1:16" s="183" customFormat="1" ht="12.75" hidden="1"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1025</v>
      </c>
      <c r="K4067" s="187" t="s">
        <v>116</v>
      </c>
      <c r="L4067" s="195">
        <v>6.2384870000000001</v>
      </c>
      <c r="M4067" s="195" t="s">
        <v>1025</v>
      </c>
      <c r="N4067" s="195" t="s">
        <v>1033</v>
      </c>
      <c r="O4067" s="199"/>
      <c r="P4067" s="188"/>
    </row>
    <row r="4068" spans="1:16" s="183" customFormat="1" ht="12.75" hidden="1"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1025</v>
      </c>
      <c r="K4068" s="187" t="s">
        <v>116</v>
      </c>
      <c r="L4068" s="195">
        <v>4.5871279999999999</v>
      </c>
      <c r="M4068" s="195" t="s">
        <v>1025</v>
      </c>
      <c r="N4068" s="195" t="s">
        <v>1033</v>
      </c>
      <c r="O4068" s="199"/>
      <c r="P4068" s="188"/>
    </row>
    <row r="4069" spans="1:16" s="183" customFormat="1" ht="12.75" hidden="1"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1025</v>
      </c>
      <c r="K4069" s="187" t="s">
        <v>116</v>
      </c>
      <c r="L4069" s="195">
        <v>3.3027310000000001</v>
      </c>
      <c r="M4069" s="195" t="s">
        <v>1025</v>
      </c>
      <c r="N4069" s="195" t="s">
        <v>1033</v>
      </c>
      <c r="O4069" s="199"/>
      <c r="P4069" s="188"/>
    </row>
    <row r="4070" spans="1:16" s="183" customFormat="1" ht="12.75" hidden="1"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1025</v>
      </c>
      <c r="K4070" s="187" t="s">
        <v>116</v>
      </c>
      <c r="L4070" s="195"/>
      <c r="M4070" s="195"/>
      <c r="N4070" s="195"/>
      <c r="O4070" s="199"/>
      <c r="P4070" s="188"/>
    </row>
    <row r="4071" spans="1:16" s="183" customFormat="1" ht="12.75" hidden="1"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1025</v>
      </c>
      <c r="K4071" s="187" t="s">
        <v>116</v>
      </c>
      <c r="L4071" s="195"/>
      <c r="M4071" s="195"/>
      <c r="N4071" s="195"/>
      <c r="O4071" s="199"/>
      <c r="P4071" s="188"/>
    </row>
    <row r="4072" spans="1:16" s="183" customFormat="1" ht="12.75" hidden="1"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1025</v>
      </c>
      <c r="K4072" s="187" t="s">
        <v>116</v>
      </c>
      <c r="L4072" s="195"/>
      <c r="M4072" s="195"/>
      <c r="N4072" s="195"/>
      <c r="O4072" s="199"/>
      <c r="P4072" s="188"/>
    </row>
    <row r="4073" spans="1:16" s="183" customFormat="1" ht="12.75" hidden="1"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1025</v>
      </c>
      <c r="K4073" s="187" t="s">
        <v>116</v>
      </c>
      <c r="L4073" s="195">
        <v>14.44495</v>
      </c>
      <c r="M4073" s="195" t="s">
        <v>1025</v>
      </c>
      <c r="N4073" s="195" t="s">
        <v>1033</v>
      </c>
      <c r="O4073" s="199"/>
      <c r="P4073" s="188"/>
    </row>
    <row r="4074" spans="1:16" s="183" customFormat="1" ht="12.75" hidden="1"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1025</v>
      </c>
      <c r="K4074" s="187" t="s">
        <v>116</v>
      </c>
      <c r="L4074" s="195">
        <v>9.4450800000000008</v>
      </c>
      <c r="M4074" s="195" t="s">
        <v>1025</v>
      </c>
      <c r="N4074" s="195" t="s">
        <v>1033</v>
      </c>
      <c r="O4074" s="199"/>
      <c r="P4074" s="188"/>
    </row>
    <row r="4075" spans="1:16" s="183" customFormat="1" ht="12.75" hidden="1"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1025</v>
      </c>
      <c r="K4075" s="187" t="s">
        <v>116</v>
      </c>
      <c r="L4075" s="195">
        <v>4.4434319999999996</v>
      </c>
      <c r="M4075" s="195" t="s">
        <v>1025</v>
      </c>
      <c r="N4075" s="195" t="s">
        <v>1033</v>
      </c>
      <c r="O4075" s="199"/>
      <c r="P4075" s="188"/>
    </row>
    <row r="4076" spans="1:16" s="183" customFormat="1" ht="12.75" hidden="1"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1025</v>
      </c>
      <c r="K4076" s="187" t="s">
        <v>116</v>
      </c>
      <c r="L4076" s="195"/>
      <c r="M4076" s="195"/>
      <c r="N4076" s="195"/>
      <c r="O4076" s="199"/>
      <c r="P4076" s="188"/>
    </row>
    <row r="4077" spans="1:16" s="183" customFormat="1" ht="12.75" hidden="1"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1025</v>
      </c>
      <c r="K4077" s="187" t="s">
        <v>116</v>
      </c>
      <c r="L4077" s="195"/>
      <c r="M4077" s="195"/>
      <c r="N4077" s="195"/>
      <c r="O4077" s="199"/>
      <c r="P4077" s="188"/>
    </row>
    <row r="4078" spans="1:16" s="183" customFormat="1" ht="12.75" hidden="1"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1025</v>
      </c>
      <c r="K4078" s="187" t="s">
        <v>116</v>
      </c>
      <c r="L4078" s="195"/>
      <c r="M4078" s="195"/>
      <c r="N4078" s="195"/>
      <c r="O4078" s="199"/>
      <c r="P4078" s="188"/>
    </row>
    <row r="4079" spans="1:16" s="183" customFormat="1" ht="12.75" hidden="1"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1025</v>
      </c>
      <c r="K4079" s="187" t="s">
        <v>116</v>
      </c>
      <c r="L4079" s="195"/>
      <c r="M4079" s="195"/>
      <c r="N4079" s="195"/>
      <c r="O4079" s="199"/>
      <c r="P4079" s="188"/>
    </row>
    <row r="4080" spans="1:16" s="183" customFormat="1" ht="12.75" hidden="1"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1025</v>
      </c>
      <c r="K4080" s="187" t="s">
        <v>116</v>
      </c>
      <c r="L4080" s="195"/>
      <c r="M4080" s="195"/>
      <c r="N4080" s="195"/>
      <c r="O4080" s="199"/>
      <c r="P4080" s="188"/>
    </row>
    <row r="4081" spans="1:16" s="183" customFormat="1" ht="12.75" hidden="1"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1025</v>
      </c>
      <c r="K4081" s="187" t="s">
        <v>116</v>
      </c>
      <c r="L4081" s="195"/>
      <c r="M4081" s="195"/>
      <c r="N4081" s="195"/>
      <c r="O4081" s="199"/>
      <c r="P4081" s="188"/>
    </row>
    <row r="4082" spans="1:16" s="183" customFormat="1" ht="12.75" hidden="1"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1025</v>
      </c>
      <c r="K4082" s="187" t="s">
        <v>116</v>
      </c>
      <c r="L4082" s="195"/>
      <c r="M4082" s="195"/>
      <c r="N4082" s="195"/>
      <c r="O4082" s="199"/>
      <c r="P4082" s="188"/>
    </row>
    <row r="4083" spans="1:16" s="183" customFormat="1" ht="12.75" hidden="1"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1025</v>
      </c>
      <c r="K4083" s="187" t="s">
        <v>116</v>
      </c>
      <c r="L4083" s="195"/>
      <c r="M4083" s="195"/>
      <c r="N4083" s="195"/>
      <c r="O4083" s="199"/>
      <c r="P4083" s="188"/>
    </row>
    <row r="4084" spans="1:16" s="183" customFormat="1" ht="12.75" hidden="1"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1025</v>
      </c>
      <c r="K4084" s="187" t="s">
        <v>116</v>
      </c>
      <c r="L4084" s="195">
        <v>10.497019999999999</v>
      </c>
      <c r="M4084" s="195" t="s">
        <v>1025</v>
      </c>
      <c r="N4084" s="195" t="s">
        <v>1033</v>
      </c>
      <c r="O4084" s="199"/>
      <c r="P4084" s="188"/>
    </row>
    <row r="4085" spans="1:16" s="183" customFormat="1" ht="12.75" hidden="1"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1025</v>
      </c>
      <c r="K4085" s="187" t="s">
        <v>116</v>
      </c>
      <c r="L4085" s="195">
        <v>5.1564370000000004</v>
      </c>
      <c r="M4085" s="195" t="s">
        <v>1025</v>
      </c>
      <c r="N4085" s="195" t="s">
        <v>1033</v>
      </c>
      <c r="O4085" s="199"/>
      <c r="P4085" s="188"/>
    </row>
    <row r="4086" spans="1:16" s="183" customFormat="1" ht="12.75" hidden="1"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1025</v>
      </c>
      <c r="K4086" s="187" t="s">
        <v>116</v>
      </c>
      <c r="L4086" s="195"/>
      <c r="M4086" s="195"/>
      <c r="N4086" s="195"/>
      <c r="O4086" s="199"/>
      <c r="P4086" s="188"/>
    </row>
    <row r="4087" spans="1:16" s="183" customFormat="1" ht="12.75" hidden="1"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1025</v>
      </c>
      <c r="K4087" s="187" t="s">
        <v>116</v>
      </c>
      <c r="L4087" s="195"/>
      <c r="M4087" s="195"/>
      <c r="N4087" s="195"/>
      <c r="O4087" s="199"/>
      <c r="P4087" s="188"/>
    </row>
    <row r="4088" spans="1:16" s="183" customFormat="1" ht="12.75" hidden="1"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1025</v>
      </c>
      <c r="K4088" s="187" t="s">
        <v>116</v>
      </c>
      <c r="L4088" s="195"/>
      <c r="M4088" s="195"/>
      <c r="N4088" s="195"/>
      <c r="O4088" s="199"/>
      <c r="P4088" s="188"/>
    </row>
    <row r="4089" spans="1:16" s="183" customFormat="1" ht="12.75" hidden="1"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1025</v>
      </c>
      <c r="K4089" s="187" t="s">
        <v>116</v>
      </c>
      <c r="L4089" s="195"/>
      <c r="M4089" s="195"/>
      <c r="N4089" s="195"/>
      <c r="O4089" s="199"/>
      <c r="P4089" s="188"/>
    </row>
    <row r="4090" spans="1:16" s="183" customFormat="1" ht="12.75" hidden="1"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1025</v>
      </c>
      <c r="K4090" s="187" t="s">
        <v>116</v>
      </c>
      <c r="L4090" s="195"/>
      <c r="M4090" s="195"/>
      <c r="N4090" s="195"/>
      <c r="O4090" s="199"/>
      <c r="P4090" s="188"/>
    </row>
    <row r="4091" spans="1:16" s="183" customFormat="1" ht="12.75" hidden="1"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1025</v>
      </c>
      <c r="K4091" s="187" t="s">
        <v>116</v>
      </c>
      <c r="L4091" s="195"/>
      <c r="M4091" s="195"/>
      <c r="N4091" s="195"/>
      <c r="O4091" s="199"/>
      <c r="P4091" s="188"/>
    </row>
    <row r="4092" spans="1:16" s="183" customFormat="1" ht="12.75" hidden="1"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1025</v>
      </c>
      <c r="K4092" s="187" t="s">
        <v>116</v>
      </c>
      <c r="L4092" s="195"/>
      <c r="M4092" s="195"/>
      <c r="N4092" s="195"/>
      <c r="O4092" s="199"/>
      <c r="P4092" s="188"/>
    </row>
    <row r="4093" spans="1:16" s="183" customFormat="1" ht="12.75" hidden="1"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1025</v>
      </c>
      <c r="K4093" s="187" t="s">
        <v>116</v>
      </c>
      <c r="L4093" s="195"/>
      <c r="M4093" s="195"/>
      <c r="N4093" s="195"/>
      <c r="O4093" s="199"/>
      <c r="P4093" s="188"/>
    </row>
    <row r="4094" spans="1:16" s="183" customFormat="1" ht="12.75" hidden="1"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1025</v>
      </c>
      <c r="K4094" s="187" t="s">
        <v>116</v>
      </c>
      <c r="L4094" s="195"/>
      <c r="M4094" s="195"/>
      <c r="N4094" s="195"/>
      <c r="O4094" s="199"/>
      <c r="P4094" s="188"/>
    </row>
    <row r="4095" spans="1:16" s="183" customFormat="1" ht="12.75" hidden="1"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1025</v>
      </c>
      <c r="K4095" s="187" t="s">
        <v>116</v>
      </c>
      <c r="L4095" s="195"/>
      <c r="M4095" s="195"/>
      <c r="N4095" s="195"/>
      <c r="O4095" s="199"/>
      <c r="P4095" s="188"/>
    </row>
    <row r="4096" spans="1:16" s="183" customFormat="1" ht="12.75" hidden="1"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1025</v>
      </c>
      <c r="K4096" s="187" t="s">
        <v>116</v>
      </c>
      <c r="L4096" s="195">
        <v>7.8898510000000002</v>
      </c>
      <c r="M4096" s="195" t="s">
        <v>1025</v>
      </c>
      <c r="N4096" s="195" t="s">
        <v>1033</v>
      </c>
      <c r="O4096" s="199"/>
      <c r="P4096" s="188"/>
    </row>
    <row r="4097" spans="1:16" s="183" customFormat="1" ht="12.75" hidden="1"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1025</v>
      </c>
      <c r="K4097" s="187" t="s">
        <v>116</v>
      </c>
      <c r="L4097" s="195">
        <v>7.8898619999999999</v>
      </c>
      <c r="M4097" s="195" t="s">
        <v>1025</v>
      </c>
      <c r="N4097" s="195" t="s">
        <v>1033</v>
      </c>
      <c r="O4097" s="199"/>
      <c r="P4097" s="188"/>
    </row>
    <row r="4098" spans="1:16" s="183" customFormat="1" ht="12.75" hidden="1"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1025</v>
      </c>
      <c r="K4098" s="187" t="s">
        <v>116</v>
      </c>
      <c r="L4098" s="195">
        <v>5.8715210000000004</v>
      </c>
      <c r="M4098" s="195" t="s">
        <v>1025</v>
      </c>
      <c r="N4098" s="195" t="s">
        <v>1033</v>
      </c>
      <c r="O4098" s="199"/>
      <c r="P4098" s="188"/>
    </row>
    <row r="4099" spans="1:16" s="183" customFormat="1" ht="12.75" hidden="1"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1025</v>
      </c>
      <c r="K4099" s="187" t="s">
        <v>116</v>
      </c>
      <c r="L4099" s="195">
        <v>3.8525239999999998</v>
      </c>
      <c r="M4099" s="195" t="s">
        <v>1025</v>
      </c>
      <c r="N4099" s="195" t="s">
        <v>1033</v>
      </c>
      <c r="O4099" s="199"/>
      <c r="P4099" s="188"/>
    </row>
    <row r="4100" spans="1:16" s="183" customFormat="1" ht="12.75" hidden="1"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1025</v>
      </c>
      <c r="K4100" s="187" t="s">
        <v>116</v>
      </c>
      <c r="L4100" s="195"/>
      <c r="M4100" s="195"/>
      <c r="N4100" s="195"/>
      <c r="O4100" s="199"/>
      <c r="P4100" s="188"/>
    </row>
    <row r="4101" spans="1:16" s="183" customFormat="1" ht="12.75" hidden="1"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1025</v>
      </c>
      <c r="K4101" s="187" t="s">
        <v>116</v>
      </c>
      <c r="L4101" s="195"/>
      <c r="M4101" s="195"/>
      <c r="N4101" s="195"/>
      <c r="O4101" s="199"/>
      <c r="P4101" s="188"/>
    </row>
    <row r="4102" spans="1:16" s="183" customFormat="1" ht="12.75" hidden="1"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1025</v>
      </c>
      <c r="K4102" s="187" t="s">
        <v>116</v>
      </c>
      <c r="L4102" s="195"/>
      <c r="M4102" s="195"/>
      <c r="N4102" s="195"/>
      <c r="O4102" s="199"/>
      <c r="P4102" s="188"/>
    </row>
    <row r="4103" spans="1:16" s="183" customFormat="1" ht="12.75" hidden="1"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1025</v>
      </c>
      <c r="K4103" s="187" t="s">
        <v>116</v>
      </c>
      <c r="L4103" s="195"/>
      <c r="M4103" s="195"/>
      <c r="N4103" s="195"/>
      <c r="O4103" s="199"/>
      <c r="P4103" s="188"/>
    </row>
    <row r="4104" spans="1:16" s="183" customFormat="1" ht="12.75" hidden="1"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1025</v>
      </c>
      <c r="K4104" s="187" t="s">
        <v>116</v>
      </c>
      <c r="L4104" s="195"/>
      <c r="M4104" s="195"/>
      <c r="N4104" s="195"/>
      <c r="O4104" s="199"/>
      <c r="P4104" s="188"/>
    </row>
    <row r="4105" spans="1:16" s="183" customFormat="1" ht="12.75" hidden="1"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1025</v>
      </c>
      <c r="K4105" s="187" t="s">
        <v>116</v>
      </c>
      <c r="L4105" s="195"/>
      <c r="M4105" s="195"/>
      <c r="N4105" s="195"/>
      <c r="O4105" s="199"/>
      <c r="P4105" s="188"/>
    </row>
    <row r="4106" spans="1:16" s="183" customFormat="1" ht="12.75" hidden="1"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1025</v>
      </c>
      <c r="K4106" s="187" t="s">
        <v>116</v>
      </c>
      <c r="L4106" s="195"/>
      <c r="M4106" s="195"/>
      <c r="N4106" s="195"/>
      <c r="O4106" s="199"/>
      <c r="P4106" s="188"/>
    </row>
    <row r="4107" spans="1:16" s="183" customFormat="1" ht="12.75" hidden="1"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1025</v>
      </c>
      <c r="K4107" s="187" t="s">
        <v>116</v>
      </c>
      <c r="L4107" s="195"/>
      <c r="M4107" s="195"/>
      <c r="N4107" s="195"/>
      <c r="O4107" s="199"/>
      <c r="P4107" s="188"/>
    </row>
    <row r="4108" spans="1:16" s="183" customFormat="1" ht="12.75" hidden="1"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1025</v>
      </c>
      <c r="K4108" s="187" t="s">
        <v>116</v>
      </c>
      <c r="L4108" s="195">
        <v>3.1894</v>
      </c>
      <c r="M4108" s="195" t="s">
        <v>1025</v>
      </c>
      <c r="N4108" s="195" t="s">
        <v>1033</v>
      </c>
      <c r="O4108" s="199"/>
      <c r="P4108" s="188"/>
    </row>
    <row r="4109" spans="1:16" s="183" customFormat="1" ht="12.75" hidden="1"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1025</v>
      </c>
      <c r="K4109" s="187" t="s">
        <v>116</v>
      </c>
      <c r="L4109" s="195"/>
      <c r="M4109" s="195"/>
      <c r="N4109" s="195"/>
      <c r="O4109" s="199"/>
      <c r="P4109" s="188"/>
    </row>
    <row r="4110" spans="1:16" s="183" customFormat="1" ht="12.75" hidden="1"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1025</v>
      </c>
      <c r="K4110" s="187" t="s">
        <v>116</v>
      </c>
      <c r="L4110" s="195"/>
      <c r="M4110" s="195"/>
      <c r="N4110" s="195"/>
      <c r="O4110" s="199"/>
      <c r="P4110" s="188"/>
    </row>
    <row r="4111" spans="1:16" s="183" customFormat="1" ht="12.75" hidden="1"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1025</v>
      </c>
      <c r="K4111" s="187" t="s">
        <v>116</v>
      </c>
      <c r="L4111" s="195"/>
      <c r="M4111" s="195"/>
      <c r="N4111" s="195"/>
      <c r="O4111" s="199"/>
      <c r="P4111" s="188"/>
    </row>
    <row r="4112" spans="1:16" s="183" customFormat="1" ht="12.75" hidden="1"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1025</v>
      </c>
      <c r="K4112" s="187" t="s">
        <v>116</v>
      </c>
      <c r="L4112" s="195"/>
      <c r="M4112" s="195"/>
      <c r="N4112" s="195"/>
      <c r="O4112" s="199"/>
      <c r="P4112" s="188"/>
    </row>
    <row r="4113" spans="1:16" s="183" customFormat="1" ht="12.75" hidden="1"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1025</v>
      </c>
      <c r="K4113" s="187" t="s">
        <v>116</v>
      </c>
      <c r="L4113" s="195"/>
      <c r="M4113" s="195"/>
      <c r="N4113" s="195"/>
      <c r="O4113" s="199"/>
      <c r="P4113" s="188"/>
    </row>
    <row r="4114" spans="1:16" s="183" customFormat="1" ht="12.75" hidden="1"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1025</v>
      </c>
      <c r="K4114" s="187" t="s">
        <v>116</v>
      </c>
      <c r="L4114" s="195"/>
      <c r="M4114" s="195"/>
      <c r="N4114" s="195"/>
      <c r="O4114" s="199"/>
      <c r="P4114" s="188"/>
    </row>
    <row r="4115" spans="1:16" s="183" customFormat="1" ht="12.75" hidden="1"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1025</v>
      </c>
      <c r="K4115" s="187" t="s">
        <v>116</v>
      </c>
      <c r="L4115" s="195"/>
      <c r="M4115" s="195"/>
      <c r="N4115" s="195"/>
      <c r="O4115" s="199"/>
      <c r="P4115" s="188"/>
    </row>
    <row r="4116" spans="1:16" s="183" customFormat="1" ht="12.75" hidden="1"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1025</v>
      </c>
      <c r="K4116" s="187" t="s">
        <v>116</v>
      </c>
      <c r="L4116" s="195"/>
      <c r="M4116" s="195"/>
      <c r="N4116" s="195"/>
      <c r="O4116" s="199"/>
      <c r="P4116" s="188"/>
    </row>
    <row r="4117" spans="1:16" s="183" customFormat="1" ht="12.75" hidden="1"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1025</v>
      </c>
      <c r="K4117" s="187" t="s">
        <v>116</v>
      </c>
      <c r="L4117" s="195"/>
      <c r="M4117" s="195"/>
      <c r="N4117" s="195"/>
      <c r="O4117" s="199"/>
      <c r="P4117" s="188"/>
    </row>
    <row r="4118" spans="1:16" s="183" customFormat="1" ht="12.75" hidden="1"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1025</v>
      </c>
      <c r="K4118" s="187" t="s">
        <v>116</v>
      </c>
      <c r="L4118" s="195">
        <v>7.5044769999999996</v>
      </c>
      <c r="M4118" s="195" t="s">
        <v>1025</v>
      </c>
      <c r="N4118" s="195" t="s">
        <v>1033</v>
      </c>
      <c r="O4118" s="199"/>
      <c r="P4118" s="188"/>
    </row>
    <row r="4119" spans="1:16" s="183" customFormat="1" ht="12.75" hidden="1"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1025</v>
      </c>
      <c r="K4119" s="187" t="s">
        <v>116</v>
      </c>
      <c r="L4119" s="195">
        <v>9.9434430000000003</v>
      </c>
      <c r="M4119" s="195" t="s">
        <v>1025</v>
      </c>
      <c r="N4119" s="195" t="s">
        <v>1033</v>
      </c>
      <c r="O4119" s="199"/>
      <c r="P4119" s="188"/>
    </row>
    <row r="4120" spans="1:16" s="183" customFormat="1" ht="12.75" hidden="1"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1025</v>
      </c>
      <c r="K4120" s="187" t="s">
        <v>116</v>
      </c>
      <c r="L4120" s="195">
        <v>8.0673220000000008</v>
      </c>
      <c r="M4120" s="195" t="s">
        <v>1025</v>
      </c>
      <c r="N4120" s="195" t="s">
        <v>1033</v>
      </c>
      <c r="O4120" s="199"/>
      <c r="P4120" s="188"/>
    </row>
    <row r="4121" spans="1:16" s="183" customFormat="1" ht="12.75" hidden="1"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1025</v>
      </c>
      <c r="K4121" s="187" t="s">
        <v>116</v>
      </c>
      <c r="L4121" s="195">
        <v>6.1911959999999997</v>
      </c>
      <c r="M4121" s="195" t="s">
        <v>1025</v>
      </c>
      <c r="N4121" s="195" t="s">
        <v>1033</v>
      </c>
      <c r="O4121" s="199"/>
      <c r="P4121" s="188"/>
    </row>
    <row r="4122" spans="1:16" s="183" customFormat="1" ht="12.75" hidden="1"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1025</v>
      </c>
      <c r="K4122" s="187" t="s">
        <v>116</v>
      </c>
      <c r="L4122" s="195">
        <v>7.1306419999999999</v>
      </c>
      <c r="M4122" s="195" t="s">
        <v>1025</v>
      </c>
      <c r="N4122" s="195" t="s">
        <v>1033</v>
      </c>
      <c r="O4122" s="199"/>
      <c r="P4122" s="188"/>
    </row>
    <row r="4123" spans="1:16" s="183" customFormat="1" ht="12.75" hidden="1"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1025</v>
      </c>
      <c r="K4123" s="187" t="s">
        <v>116</v>
      </c>
      <c r="L4123" s="195">
        <v>6.1897929999999999</v>
      </c>
      <c r="M4123" s="195" t="s">
        <v>1025</v>
      </c>
      <c r="N4123" s="195" t="s">
        <v>1033</v>
      </c>
      <c r="O4123" s="199"/>
      <c r="P4123" s="188"/>
    </row>
    <row r="4124" spans="1:16" s="183" customFormat="1" ht="12.75" hidden="1"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1025</v>
      </c>
      <c r="K4124" s="187" t="s">
        <v>116</v>
      </c>
      <c r="L4124" s="195">
        <v>4.5012860000000003</v>
      </c>
      <c r="M4124" s="195" t="s">
        <v>1025</v>
      </c>
      <c r="N4124" s="195" t="s">
        <v>1033</v>
      </c>
      <c r="O4124" s="199"/>
      <c r="P4124" s="188"/>
    </row>
    <row r="4125" spans="1:16" s="183" customFormat="1" ht="12.75" hidden="1"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1025</v>
      </c>
      <c r="K4125" s="187" t="s">
        <v>116</v>
      </c>
      <c r="L4125" s="195">
        <v>3.9398499999999999</v>
      </c>
      <c r="M4125" s="195" t="s">
        <v>1025</v>
      </c>
      <c r="N4125" s="195" t="s">
        <v>1033</v>
      </c>
      <c r="O4125" s="199"/>
      <c r="P4125" s="188"/>
    </row>
    <row r="4126" spans="1:16" s="183" customFormat="1" ht="12.75" hidden="1"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1025</v>
      </c>
      <c r="K4126" s="187" t="s">
        <v>116</v>
      </c>
      <c r="L4126" s="195">
        <v>3.5632290000000002</v>
      </c>
      <c r="M4126" s="195" t="s">
        <v>1025</v>
      </c>
      <c r="N4126" s="195" t="s">
        <v>1033</v>
      </c>
      <c r="O4126" s="199"/>
      <c r="P4126" s="188"/>
    </row>
    <row r="4127" spans="1:16" s="183" customFormat="1" ht="12.75" hidden="1"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1025</v>
      </c>
      <c r="K4127" s="187" t="s">
        <v>116</v>
      </c>
      <c r="L4127" s="195"/>
      <c r="M4127" s="195"/>
      <c r="N4127" s="195"/>
      <c r="O4127" s="199"/>
      <c r="P4127" s="188"/>
    </row>
    <row r="4128" spans="1:16" s="183" customFormat="1" ht="12.75" hidden="1"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1025</v>
      </c>
      <c r="K4128" s="187" t="s">
        <v>116</v>
      </c>
      <c r="L4128" s="195"/>
      <c r="M4128" s="195"/>
      <c r="N4128" s="195"/>
      <c r="O4128" s="199"/>
      <c r="P4128" s="188"/>
    </row>
    <row r="4129" spans="1:16" s="183" customFormat="1" ht="12.75" hidden="1"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1025</v>
      </c>
      <c r="K4129" s="187" t="s">
        <v>116</v>
      </c>
      <c r="L4129" s="195">
        <v>8.4425430000000006</v>
      </c>
      <c r="M4129" s="195" t="s">
        <v>1025</v>
      </c>
      <c r="N4129" s="195" t="s">
        <v>1033</v>
      </c>
      <c r="O4129" s="199"/>
      <c r="P4129" s="188"/>
    </row>
    <row r="4130" spans="1:16" s="183" customFormat="1" ht="12.75" hidden="1"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1025</v>
      </c>
      <c r="K4130" s="187" t="s">
        <v>116</v>
      </c>
      <c r="L4130" s="195">
        <v>10.506270000000001</v>
      </c>
      <c r="M4130" s="195" t="s">
        <v>1025</v>
      </c>
      <c r="N4130" s="195" t="s">
        <v>1033</v>
      </c>
      <c r="O4130" s="199"/>
      <c r="P4130" s="188"/>
    </row>
    <row r="4131" spans="1:16" s="183" customFormat="1" ht="12.75" hidden="1"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1025</v>
      </c>
      <c r="K4131" s="187" t="s">
        <v>116</v>
      </c>
      <c r="L4131" s="195">
        <v>7.6920929999999998</v>
      </c>
      <c r="M4131" s="195" t="s">
        <v>1025</v>
      </c>
      <c r="N4131" s="195" t="s">
        <v>1033</v>
      </c>
      <c r="O4131" s="199"/>
      <c r="P4131" s="188"/>
    </row>
    <row r="4132" spans="1:16" s="183" customFormat="1" ht="12.75" hidden="1"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1025</v>
      </c>
      <c r="K4132" s="187" t="s">
        <v>116</v>
      </c>
      <c r="L4132" s="195">
        <v>8.6315460000000002</v>
      </c>
      <c r="M4132" s="195" t="s">
        <v>1025</v>
      </c>
      <c r="N4132" s="195" t="s">
        <v>1033</v>
      </c>
      <c r="O4132" s="199"/>
      <c r="P4132" s="188"/>
    </row>
    <row r="4133" spans="1:16" s="183" customFormat="1" ht="12.75" hidden="1"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1025</v>
      </c>
      <c r="K4133" s="187" t="s">
        <v>116</v>
      </c>
      <c r="L4133" s="195">
        <v>6.3802029999999998</v>
      </c>
      <c r="M4133" s="195" t="s">
        <v>1025</v>
      </c>
      <c r="N4133" s="195" t="s">
        <v>1033</v>
      </c>
      <c r="O4133" s="199"/>
      <c r="P4133" s="188"/>
    </row>
    <row r="4134" spans="1:16" s="183" customFormat="1" ht="12.75" hidden="1"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1025</v>
      </c>
      <c r="K4134" s="187" t="s">
        <v>116</v>
      </c>
      <c r="L4134" s="195">
        <v>6.3774110000000004</v>
      </c>
      <c r="M4134" s="195" t="s">
        <v>1025</v>
      </c>
      <c r="N4134" s="195" t="s">
        <v>1033</v>
      </c>
      <c r="O4134" s="199"/>
      <c r="P4134" s="188"/>
    </row>
    <row r="4135" spans="1:16" s="183" customFormat="1" ht="12.75" hidden="1"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1025</v>
      </c>
      <c r="K4135" s="187" t="s">
        <v>116</v>
      </c>
      <c r="L4135" s="195">
        <v>5.2545359999999999</v>
      </c>
      <c r="M4135" s="195" t="s">
        <v>1025</v>
      </c>
      <c r="N4135" s="195" t="s">
        <v>1033</v>
      </c>
      <c r="O4135" s="199"/>
      <c r="P4135" s="188"/>
    </row>
    <row r="4136" spans="1:16" s="183" customFormat="1" ht="12.75" hidden="1"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1025</v>
      </c>
      <c r="K4136" s="187" t="s">
        <v>116</v>
      </c>
      <c r="L4136" s="195">
        <v>3.3756219999999999</v>
      </c>
      <c r="M4136" s="195" t="s">
        <v>1025</v>
      </c>
      <c r="N4136" s="195" t="s">
        <v>1033</v>
      </c>
      <c r="O4136" s="199"/>
      <c r="P4136" s="188"/>
    </row>
    <row r="4137" spans="1:16" s="183" customFormat="1" ht="12.75" hidden="1"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1025</v>
      </c>
      <c r="K4137" s="187" t="s">
        <v>116</v>
      </c>
      <c r="L4137" s="195">
        <v>3.3784100000000001</v>
      </c>
      <c r="M4137" s="195" t="s">
        <v>1025</v>
      </c>
      <c r="N4137" s="195" t="s">
        <v>1033</v>
      </c>
      <c r="O4137" s="199"/>
      <c r="P4137" s="188"/>
    </row>
    <row r="4138" spans="1:16" s="183" customFormat="1" ht="12.75" hidden="1"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1025</v>
      </c>
      <c r="K4138" s="187" t="s">
        <v>116</v>
      </c>
      <c r="L4138" s="195"/>
      <c r="M4138" s="195"/>
      <c r="N4138" s="195"/>
      <c r="O4138" s="199"/>
      <c r="P4138" s="188"/>
    </row>
    <row r="4139" spans="1:16" s="183" customFormat="1" ht="12.75" hidden="1"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1025</v>
      </c>
      <c r="K4139" s="187" t="s">
        <v>116</v>
      </c>
      <c r="L4139" s="195"/>
      <c r="M4139" s="195"/>
      <c r="N4139" s="195"/>
      <c r="O4139" s="199"/>
      <c r="P4139" s="188"/>
    </row>
    <row r="4140" spans="1:16" s="183" customFormat="1" ht="12.75" hidden="1"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1025</v>
      </c>
      <c r="K4140" s="187" t="s">
        <v>116</v>
      </c>
      <c r="L4140" s="195">
        <v>0.36563069999999998</v>
      </c>
      <c r="M4140" s="195" t="s">
        <v>1025</v>
      </c>
      <c r="N4140" s="195" t="s">
        <v>1033</v>
      </c>
      <c r="O4140" s="199"/>
      <c r="P4140" s="188"/>
    </row>
    <row r="4141" spans="1:16" s="183" customFormat="1" ht="12.75" hidden="1"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1025</v>
      </c>
      <c r="K4141" s="187" t="s">
        <v>116</v>
      </c>
      <c r="L4141" s="195">
        <v>10.603289999999999</v>
      </c>
      <c r="M4141" s="195" t="s">
        <v>1025</v>
      </c>
      <c r="N4141" s="195" t="s">
        <v>1033</v>
      </c>
      <c r="O4141" s="199"/>
      <c r="P4141" s="188"/>
    </row>
    <row r="4142" spans="1:16" s="183" customFormat="1" ht="12.75" hidden="1"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1025</v>
      </c>
      <c r="K4142" s="187" t="s">
        <v>116</v>
      </c>
      <c r="L4142" s="195">
        <v>10.23766</v>
      </c>
      <c r="M4142" s="195" t="s">
        <v>1025</v>
      </c>
      <c r="N4142" s="195" t="s">
        <v>1033</v>
      </c>
      <c r="O4142" s="199"/>
      <c r="P4142" s="188"/>
    </row>
    <row r="4143" spans="1:16" s="183" customFormat="1" ht="12.75" hidden="1"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1025</v>
      </c>
      <c r="K4143" s="187" t="s">
        <v>116</v>
      </c>
      <c r="L4143" s="195">
        <v>8.0438770000000002</v>
      </c>
      <c r="M4143" s="195" t="s">
        <v>1025</v>
      </c>
      <c r="N4143" s="195" t="s">
        <v>1033</v>
      </c>
      <c r="O4143" s="199"/>
      <c r="P4143" s="188"/>
    </row>
    <row r="4144" spans="1:16" s="183" customFormat="1" ht="12.75" hidden="1"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1025</v>
      </c>
      <c r="K4144" s="187" t="s">
        <v>116</v>
      </c>
      <c r="L4144" s="195">
        <v>6.5813600000000001</v>
      </c>
      <c r="M4144" s="195" t="s">
        <v>1025</v>
      </c>
      <c r="N4144" s="195" t="s">
        <v>1033</v>
      </c>
      <c r="O4144" s="199"/>
      <c r="P4144" s="189" t="s">
        <v>1172</v>
      </c>
    </row>
    <row r="4145" spans="1:16" s="183" customFormat="1" ht="12.75" hidden="1"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1025</v>
      </c>
      <c r="K4145" s="187" t="s">
        <v>116</v>
      </c>
      <c r="L4145" s="195">
        <v>4.3875690000000001</v>
      </c>
      <c r="M4145" s="195" t="s">
        <v>1025</v>
      </c>
      <c r="N4145" s="195" t="s">
        <v>1033</v>
      </c>
      <c r="O4145" s="199"/>
      <c r="P4145" s="188"/>
    </row>
    <row r="4146" spans="1:16" s="183" customFormat="1" ht="12.75" hidden="1"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1025</v>
      </c>
      <c r="K4146" s="187" t="s">
        <v>116</v>
      </c>
      <c r="L4146" s="195">
        <v>3.2906759999999999</v>
      </c>
      <c r="M4146" s="195" t="s">
        <v>1025</v>
      </c>
      <c r="N4146" s="195" t="s">
        <v>1033</v>
      </c>
      <c r="O4146" s="199"/>
      <c r="P4146" s="188"/>
    </row>
    <row r="4147" spans="1:16" s="183" customFormat="1" ht="12.75" hidden="1"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1025</v>
      </c>
      <c r="K4147" s="187" t="s">
        <v>116</v>
      </c>
      <c r="L4147" s="195">
        <v>1.828157</v>
      </c>
      <c r="M4147" s="195" t="s">
        <v>1025</v>
      </c>
      <c r="N4147" s="195" t="s">
        <v>1033</v>
      </c>
      <c r="O4147" s="199"/>
      <c r="P4147" s="188"/>
    </row>
    <row r="4148" spans="1:16" s="183" customFormat="1" ht="12.75" hidden="1"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1025</v>
      </c>
      <c r="K4148" s="187" t="s">
        <v>116</v>
      </c>
      <c r="L4148" s="195">
        <v>1.462521</v>
      </c>
      <c r="M4148" s="195" t="s">
        <v>1025</v>
      </c>
      <c r="N4148" s="195" t="s">
        <v>1033</v>
      </c>
      <c r="O4148" s="199"/>
      <c r="P4148" s="188"/>
    </row>
    <row r="4149" spans="1:16" s="183" customFormat="1" ht="12.75" hidden="1"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1025</v>
      </c>
      <c r="K4149" s="187" t="s">
        <v>116</v>
      </c>
      <c r="L4149" s="195">
        <v>1.096892</v>
      </c>
      <c r="M4149" s="195" t="s">
        <v>1025</v>
      </c>
      <c r="N4149" s="195" t="s">
        <v>1033</v>
      </c>
      <c r="O4149" s="199"/>
      <c r="P4149" s="188"/>
    </row>
    <row r="4150" spans="1:16" s="183" customFormat="1" ht="12.75" hidden="1"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1025</v>
      </c>
      <c r="K4150" s="187" t="s">
        <v>116</v>
      </c>
      <c r="L4150" s="195">
        <v>5.9604600000000002E-8</v>
      </c>
      <c r="M4150" s="195" t="s">
        <v>1025</v>
      </c>
      <c r="N4150" s="195" t="s">
        <v>1033</v>
      </c>
      <c r="O4150" s="199"/>
      <c r="P4150" s="188"/>
    </row>
    <row r="4151" spans="1:16" s="183" customFormat="1" ht="12.75" hidden="1"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1025</v>
      </c>
      <c r="K4151" s="187" t="s">
        <v>116</v>
      </c>
      <c r="L4151" s="195"/>
      <c r="M4151" s="195"/>
      <c r="N4151" s="195"/>
      <c r="O4151" s="199"/>
      <c r="P4151" s="188"/>
    </row>
    <row r="4152" spans="1:16" s="183" customFormat="1" ht="12.75" hidden="1"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1025</v>
      </c>
      <c r="K4152" s="187" t="s">
        <v>116</v>
      </c>
      <c r="L4152" s="195">
        <v>5.1188330000000004</v>
      </c>
      <c r="M4152" s="195" t="s">
        <v>1025</v>
      </c>
      <c r="N4152" s="195" t="s">
        <v>1033</v>
      </c>
      <c r="O4152" s="199"/>
      <c r="P4152" s="188"/>
    </row>
    <row r="4153" spans="1:16" s="183" customFormat="1" ht="12.75" hidden="1"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1025</v>
      </c>
      <c r="K4153" s="187" t="s">
        <v>116</v>
      </c>
      <c r="L4153" s="195">
        <v>22.669139999999999</v>
      </c>
      <c r="M4153" s="195" t="s">
        <v>1025</v>
      </c>
      <c r="N4153" s="195" t="s">
        <v>1033</v>
      </c>
      <c r="O4153" s="199"/>
      <c r="P4153" s="188"/>
    </row>
    <row r="4154" spans="1:16" s="183" customFormat="1" ht="12.75" hidden="1"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1025</v>
      </c>
      <c r="K4154" s="187" t="s">
        <v>116</v>
      </c>
      <c r="L4154" s="195">
        <v>16.81897</v>
      </c>
      <c r="M4154" s="195" t="s">
        <v>1025</v>
      </c>
      <c r="N4154" s="195" t="s">
        <v>1033</v>
      </c>
      <c r="O4154" s="199"/>
      <c r="P4154" s="188"/>
    </row>
    <row r="4155" spans="1:16" s="183" customFormat="1" ht="12.75" hidden="1"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1025</v>
      </c>
      <c r="K4155" s="187" t="s">
        <v>116</v>
      </c>
      <c r="L4155" s="195">
        <v>14.99089</v>
      </c>
      <c r="M4155" s="195" t="s">
        <v>1025</v>
      </c>
      <c r="N4155" s="195" t="s">
        <v>1033</v>
      </c>
      <c r="O4155" s="199"/>
      <c r="P4155" s="188"/>
    </row>
    <row r="4156" spans="1:16" s="183" customFormat="1" ht="12.75" hidden="1"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1025</v>
      </c>
      <c r="K4156" s="187" t="s">
        <v>116</v>
      </c>
      <c r="L4156" s="195">
        <v>15.35651</v>
      </c>
      <c r="M4156" s="195" t="s">
        <v>1025</v>
      </c>
      <c r="N4156" s="195" t="s">
        <v>1033</v>
      </c>
      <c r="O4156" s="199"/>
      <c r="P4156" s="189" t="s">
        <v>1172</v>
      </c>
    </row>
    <row r="4157" spans="1:16" s="183" customFormat="1" ht="12.75" hidden="1"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1025</v>
      </c>
      <c r="K4157" s="187" t="s">
        <v>116</v>
      </c>
      <c r="L4157" s="195">
        <v>13.89395</v>
      </c>
      <c r="M4157" s="195" t="s">
        <v>1025</v>
      </c>
      <c r="N4157" s="195" t="s">
        <v>1033</v>
      </c>
      <c r="O4157" s="199"/>
      <c r="P4157" s="188"/>
    </row>
    <row r="4158" spans="1:16" s="183" customFormat="1" ht="12.75" hidden="1"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1025</v>
      </c>
      <c r="K4158" s="187" t="s">
        <v>116</v>
      </c>
      <c r="L4158" s="195">
        <v>9.5064010000000003</v>
      </c>
      <c r="M4158" s="195" t="s">
        <v>1025</v>
      </c>
      <c r="N4158" s="195" t="s">
        <v>1033</v>
      </c>
      <c r="O4158" s="199"/>
      <c r="P4158" s="188"/>
    </row>
    <row r="4159" spans="1:16" s="183" customFormat="1" ht="12.75" hidden="1"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1025</v>
      </c>
      <c r="K4159" s="187" t="s">
        <v>116</v>
      </c>
      <c r="L4159" s="195">
        <v>8.4095080000000006</v>
      </c>
      <c r="M4159" s="195" t="s">
        <v>1025</v>
      </c>
      <c r="N4159" s="195" t="s">
        <v>1033</v>
      </c>
      <c r="O4159" s="199"/>
      <c r="P4159" s="188"/>
    </row>
    <row r="4160" spans="1:16" s="183" customFormat="1" ht="12.75" hidden="1"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1025</v>
      </c>
      <c r="K4160" s="187" t="s">
        <v>116</v>
      </c>
      <c r="L4160" s="195">
        <v>7.3126179999999996</v>
      </c>
      <c r="M4160" s="195" t="s">
        <v>1025</v>
      </c>
      <c r="N4160" s="195" t="s">
        <v>1033</v>
      </c>
      <c r="O4160" s="199"/>
      <c r="P4160" s="188"/>
    </row>
    <row r="4161" spans="1:16" s="183" customFormat="1" ht="12.75" hidden="1"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1025</v>
      </c>
      <c r="K4161" s="187" t="s">
        <v>116</v>
      </c>
      <c r="L4161" s="195">
        <v>6.5813560000000004</v>
      </c>
      <c r="M4161" s="195" t="s">
        <v>1025</v>
      </c>
      <c r="N4161" s="195" t="s">
        <v>1033</v>
      </c>
      <c r="O4161" s="199"/>
      <c r="P4161" s="188"/>
    </row>
    <row r="4162" spans="1:16" s="183" customFormat="1" ht="12.75" hidden="1"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1025</v>
      </c>
      <c r="K4162" s="187" t="s">
        <v>116</v>
      </c>
      <c r="L4162" s="195">
        <v>2.9250430000000001</v>
      </c>
      <c r="M4162" s="195" t="s">
        <v>1025</v>
      </c>
      <c r="N4162" s="195" t="s">
        <v>1033</v>
      </c>
      <c r="O4162" s="199"/>
      <c r="P4162" s="188"/>
    </row>
    <row r="4163" spans="1:16" s="183" customFormat="1" ht="12.75" hidden="1"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1025</v>
      </c>
      <c r="K4163" s="187" t="s">
        <v>116</v>
      </c>
      <c r="L4163" s="195">
        <v>7.0105969999999997</v>
      </c>
      <c r="M4163" s="195" t="s">
        <v>1025</v>
      </c>
      <c r="N4163" s="195" t="s">
        <v>1033</v>
      </c>
      <c r="O4163" s="199"/>
      <c r="P4163" s="188"/>
    </row>
    <row r="4164" spans="1:16" s="183" customFormat="1" ht="12.75" hidden="1"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1025</v>
      </c>
      <c r="K4164" s="187" t="s">
        <v>116</v>
      </c>
      <c r="L4164" s="195">
        <v>4.7970540000000002</v>
      </c>
      <c r="M4164" s="195" t="s">
        <v>1025</v>
      </c>
      <c r="N4164" s="195" t="s">
        <v>1033</v>
      </c>
      <c r="O4164" s="199"/>
      <c r="P4164" s="188"/>
    </row>
    <row r="4165" spans="1:16" s="183" customFormat="1" ht="12.75" hidden="1"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1025</v>
      </c>
      <c r="K4165" s="187" t="s">
        <v>116</v>
      </c>
      <c r="L4165" s="195">
        <v>3.6900409999999999</v>
      </c>
      <c r="M4165" s="195" t="s">
        <v>1025</v>
      </c>
      <c r="N4165" s="195" t="s">
        <v>1033</v>
      </c>
      <c r="O4165" s="199"/>
      <c r="P4165" s="188"/>
    </row>
    <row r="4166" spans="1:16" s="183" customFormat="1" ht="12.75" hidden="1"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1025</v>
      </c>
      <c r="K4166" s="187" t="s">
        <v>116</v>
      </c>
      <c r="L4166" s="195">
        <v>3.3205529999999999</v>
      </c>
      <c r="M4166" s="195" t="s">
        <v>1025</v>
      </c>
      <c r="N4166" s="195" t="s">
        <v>1033</v>
      </c>
      <c r="O4166" s="199"/>
      <c r="P4166" s="188"/>
    </row>
    <row r="4167" spans="1:16" s="183" customFormat="1" ht="12.75" hidden="1"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1025</v>
      </c>
      <c r="K4167" s="187" t="s">
        <v>116</v>
      </c>
      <c r="L4167" s="195">
        <v>3.321043</v>
      </c>
      <c r="M4167" s="195" t="s">
        <v>1025</v>
      </c>
      <c r="N4167" s="195" t="s">
        <v>1033</v>
      </c>
      <c r="O4167" s="199"/>
      <c r="P4167" s="188"/>
    </row>
    <row r="4168" spans="1:16" s="183" customFormat="1" ht="12.75" hidden="1"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1025</v>
      </c>
      <c r="K4168" s="187" t="s">
        <v>116</v>
      </c>
      <c r="L4168" s="195">
        <v>1.4760200000000001</v>
      </c>
      <c r="M4168" s="195" t="s">
        <v>1025</v>
      </c>
      <c r="N4168" s="195" t="s">
        <v>1033</v>
      </c>
      <c r="O4168" s="199"/>
      <c r="P4168" s="188"/>
    </row>
    <row r="4169" spans="1:16" s="183" customFormat="1" ht="12.75" hidden="1"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1025</v>
      </c>
      <c r="K4169" s="187" t="s">
        <v>116</v>
      </c>
      <c r="L4169" s="195">
        <v>0.73751929999999999</v>
      </c>
      <c r="M4169" s="195" t="s">
        <v>1025</v>
      </c>
      <c r="N4169" s="195" t="s">
        <v>1033</v>
      </c>
      <c r="O4169" s="199"/>
      <c r="P4169" s="188"/>
    </row>
    <row r="4170" spans="1:16" s="183" customFormat="1" ht="12.75" hidden="1"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1025</v>
      </c>
      <c r="K4170" s="187" t="s">
        <v>116</v>
      </c>
      <c r="L4170" s="195">
        <v>0.73849679999999995</v>
      </c>
      <c r="M4170" s="195" t="s">
        <v>1025</v>
      </c>
      <c r="N4170" s="195" t="s">
        <v>1033</v>
      </c>
      <c r="O4170" s="199"/>
      <c r="P4170" s="189" t="s">
        <v>1173</v>
      </c>
    </row>
    <row r="4171" spans="1:16" s="183" customFormat="1" ht="12.75" hidden="1"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1025</v>
      </c>
      <c r="K4171" s="187" t="s">
        <v>116</v>
      </c>
      <c r="L4171" s="195">
        <v>0.36851600000000001</v>
      </c>
      <c r="M4171" s="195" t="s">
        <v>1025</v>
      </c>
      <c r="N4171" s="195" t="s">
        <v>1033</v>
      </c>
      <c r="O4171" s="199"/>
      <c r="P4171" s="188"/>
    </row>
    <row r="4172" spans="1:16" s="183" customFormat="1" ht="12.75" hidden="1"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1025</v>
      </c>
      <c r="K4172" s="187" t="s">
        <v>116</v>
      </c>
      <c r="L4172" s="195">
        <v>0.73752090000000003</v>
      </c>
      <c r="M4172" s="195" t="s">
        <v>1025</v>
      </c>
      <c r="N4172" s="195" t="s">
        <v>1033</v>
      </c>
      <c r="O4172" s="199"/>
      <c r="P4172" s="188"/>
    </row>
    <row r="4173" spans="1:16" s="183" customFormat="1" ht="12.75" hidden="1"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1025</v>
      </c>
      <c r="K4173" s="187" t="s">
        <v>116</v>
      </c>
      <c r="L4173" s="195">
        <v>0.3690042</v>
      </c>
      <c r="M4173" s="195" t="s">
        <v>1025</v>
      </c>
      <c r="N4173" s="195" t="s">
        <v>1033</v>
      </c>
      <c r="O4173" s="199"/>
      <c r="P4173" s="188"/>
    </row>
    <row r="4174" spans="1:16" s="183" customFormat="1" ht="12.75" hidden="1"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1025</v>
      </c>
      <c r="K4174" s="187" t="s">
        <v>116</v>
      </c>
      <c r="L4174" s="195">
        <v>4.8804300000000002E-4</v>
      </c>
      <c r="M4174" s="195" t="s">
        <v>1025</v>
      </c>
      <c r="N4174" s="195" t="s">
        <v>1033</v>
      </c>
      <c r="O4174" s="199"/>
      <c r="P4174" s="188"/>
    </row>
    <row r="4175" spans="1:16" s="183" customFormat="1" ht="12.75" hidden="1"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1025</v>
      </c>
      <c r="K4175" s="187" t="s">
        <v>116</v>
      </c>
      <c r="L4175" s="195">
        <v>10.33262</v>
      </c>
      <c r="M4175" s="195" t="s">
        <v>1025</v>
      </c>
      <c r="N4175" s="195" t="s">
        <v>1033</v>
      </c>
      <c r="O4175" s="199"/>
      <c r="P4175" s="188"/>
    </row>
    <row r="4176" spans="1:16" s="183" customFormat="1" ht="12.75" hidden="1"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1025</v>
      </c>
      <c r="K4176" s="187" t="s">
        <v>116</v>
      </c>
      <c r="L4176" s="195">
        <v>4.0590520000000003</v>
      </c>
      <c r="M4176" s="195" t="s">
        <v>1025</v>
      </c>
      <c r="N4176" s="195" t="s">
        <v>1033</v>
      </c>
      <c r="O4176" s="199"/>
      <c r="P4176" s="188"/>
    </row>
    <row r="4177" spans="1:16" s="183" customFormat="1" ht="12.75" hidden="1"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1025</v>
      </c>
      <c r="K4177" s="187" t="s">
        <v>116</v>
      </c>
      <c r="L4177" s="195">
        <v>4.4280549999999996</v>
      </c>
      <c r="M4177" s="195" t="s">
        <v>1025</v>
      </c>
      <c r="N4177" s="195" t="s">
        <v>1033</v>
      </c>
      <c r="O4177" s="199"/>
      <c r="P4177" s="188"/>
    </row>
    <row r="4178" spans="1:16" s="183" customFormat="1" ht="12.75" hidden="1"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1025</v>
      </c>
      <c r="K4178" s="187" t="s">
        <v>116</v>
      </c>
      <c r="L4178" s="195">
        <v>4.0595439999999998</v>
      </c>
      <c r="M4178" s="195" t="s">
        <v>1025</v>
      </c>
      <c r="N4178" s="195" t="s">
        <v>1033</v>
      </c>
      <c r="O4178" s="199"/>
      <c r="P4178" s="188"/>
    </row>
    <row r="4179" spans="1:16" s="183" customFormat="1" ht="12.75" hidden="1"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1025</v>
      </c>
      <c r="K4179" s="187" t="s">
        <v>116</v>
      </c>
      <c r="L4179" s="195">
        <v>4.0590549999999999</v>
      </c>
      <c r="M4179" s="195" t="s">
        <v>1025</v>
      </c>
      <c r="N4179" s="195" t="s">
        <v>1033</v>
      </c>
      <c r="O4179" s="199"/>
      <c r="P4179" s="188"/>
    </row>
    <row r="4180" spans="1:16" s="183" customFormat="1" ht="12.75" hidden="1"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1025</v>
      </c>
      <c r="K4180" s="187" t="s">
        <v>116</v>
      </c>
      <c r="L4180" s="195">
        <v>2.952528</v>
      </c>
      <c r="M4180" s="195" t="s">
        <v>1025</v>
      </c>
      <c r="N4180" s="195" t="s">
        <v>1033</v>
      </c>
      <c r="O4180" s="199"/>
      <c r="P4180" s="188"/>
    </row>
    <row r="4181" spans="1:16" s="183" customFormat="1" ht="12.75" hidden="1"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1025</v>
      </c>
      <c r="K4181" s="187" t="s">
        <v>116</v>
      </c>
      <c r="L4181" s="195">
        <v>2.214518</v>
      </c>
      <c r="M4181" s="195" t="s">
        <v>1025</v>
      </c>
      <c r="N4181" s="195" t="s">
        <v>1033</v>
      </c>
      <c r="O4181" s="199"/>
      <c r="P4181" s="188"/>
    </row>
    <row r="4182" spans="1:16" s="183" customFormat="1" ht="12.75" hidden="1"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1025</v>
      </c>
      <c r="K4182" s="187" t="s">
        <v>116</v>
      </c>
      <c r="L4182" s="195">
        <v>2.2140270000000002</v>
      </c>
      <c r="M4182" s="195" t="s">
        <v>1025</v>
      </c>
      <c r="N4182" s="195" t="s">
        <v>1033</v>
      </c>
      <c r="O4182" s="199"/>
      <c r="P4182" s="189" t="s">
        <v>1173</v>
      </c>
    </row>
    <row r="4183" spans="1:16" s="183" customFormat="1" ht="12.75" hidden="1"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1025</v>
      </c>
      <c r="K4183" s="187" t="s">
        <v>116</v>
      </c>
      <c r="L4183" s="195">
        <v>1.4765060000000001</v>
      </c>
      <c r="M4183" s="195" t="s">
        <v>1025</v>
      </c>
      <c r="N4183" s="195" t="s">
        <v>1033</v>
      </c>
      <c r="O4183" s="199"/>
      <c r="P4183" s="188"/>
    </row>
    <row r="4184" spans="1:16" s="183" customFormat="1" ht="12.75" hidden="1"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1025</v>
      </c>
      <c r="K4184" s="187" t="s">
        <v>116</v>
      </c>
      <c r="L4184" s="195">
        <v>1.476019</v>
      </c>
      <c r="M4184" s="195" t="s">
        <v>1025</v>
      </c>
      <c r="N4184" s="195" t="s">
        <v>1033</v>
      </c>
      <c r="O4184" s="199"/>
      <c r="P4184" s="188"/>
    </row>
    <row r="4185" spans="1:16" s="183" customFormat="1" ht="12.75" hidden="1"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1025</v>
      </c>
      <c r="K4185" s="187" t="s">
        <v>116</v>
      </c>
      <c r="L4185" s="195">
        <v>0.73800900000000003</v>
      </c>
      <c r="M4185" s="195" t="s">
        <v>1025</v>
      </c>
      <c r="N4185" s="195" t="s">
        <v>1033</v>
      </c>
      <c r="O4185" s="199"/>
      <c r="P4185" s="188"/>
    </row>
    <row r="4186" spans="1:16" s="183" customFormat="1" ht="12.75" hidden="1"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1025</v>
      </c>
      <c r="K4186" s="187" t="s">
        <v>116</v>
      </c>
      <c r="L4186" s="195">
        <v>0.73800869999999996</v>
      </c>
      <c r="M4186" s="195" t="s">
        <v>1025</v>
      </c>
      <c r="N4186" s="195" t="s">
        <v>1033</v>
      </c>
      <c r="O4186" s="199"/>
      <c r="P4186" s="188"/>
    </row>
    <row r="4187" spans="1:16" s="183" customFormat="1" ht="12.75" hidden="1"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1025</v>
      </c>
      <c r="K4187" s="187" t="s">
        <v>116</v>
      </c>
      <c r="L4187" s="195"/>
      <c r="M4187" s="195"/>
      <c r="N4187" s="195"/>
      <c r="O4187" s="199"/>
      <c r="P4187" s="188"/>
    </row>
    <row r="4188" spans="1:16" s="183" customFormat="1" ht="12.75" hidden="1"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1025</v>
      </c>
      <c r="K4188" s="187" t="s">
        <v>116</v>
      </c>
      <c r="L4188" s="195">
        <v>1.0309280000000001</v>
      </c>
      <c r="M4188" s="195" t="s">
        <v>1025</v>
      </c>
      <c r="N4188" s="195" t="s">
        <v>117</v>
      </c>
      <c r="O4188" s="199"/>
      <c r="P4188" s="188"/>
    </row>
    <row r="4189" spans="1:16" s="183" customFormat="1" ht="12.75" hidden="1"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1025</v>
      </c>
      <c r="K4189" s="187" t="s">
        <v>116</v>
      </c>
      <c r="L4189" s="195">
        <v>1.0824750000000001</v>
      </c>
      <c r="M4189" s="195" t="s">
        <v>1025</v>
      </c>
      <c r="N4189" s="195" t="s">
        <v>117</v>
      </c>
      <c r="O4189" s="199"/>
      <c r="P4189" s="188"/>
    </row>
    <row r="4190" spans="1:16" s="183" customFormat="1" ht="12.75" hidden="1"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1025</v>
      </c>
      <c r="K4190" s="187" t="s">
        <v>116</v>
      </c>
      <c r="L4190" s="195">
        <v>1.0824750000000001</v>
      </c>
      <c r="M4190" s="195" t="s">
        <v>1025</v>
      </c>
      <c r="N4190" s="195" t="s">
        <v>117</v>
      </c>
      <c r="O4190" s="199"/>
      <c r="P4190" s="188"/>
    </row>
    <row r="4191" spans="1:16" s="183" customFormat="1" ht="12.75" hidden="1"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1025</v>
      </c>
      <c r="K4191" s="187" t="s">
        <v>116</v>
      </c>
      <c r="L4191" s="195">
        <v>1.0824750000000001</v>
      </c>
      <c r="M4191" s="195" t="s">
        <v>1025</v>
      </c>
      <c r="N4191" s="195" t="s">
        <v>117</v>
      </c>
      <c r="O4191" s="199"/>
      <c r="P4191" s="188"/>
    </row>
    <row r="4192" spans="1:16" s="183" customFormat="1" ht="12.75" hidden="1"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1025</v>
      </c>
      <c r="K4192" s="187" t="s">
        <v>116</v>
      </c>
      <c r="L4192" s="195">
        <v>1.0824750000000001</v>
      </c>
      <c r="M4192" s="195" t="s">
        <v>1025</v>
      </c>
      <c r="N4192" s="195" t="s">
        <v>117</v>
      </c>
      <c r="O4192" s="199"/>
      <c r="P4192" s="188"/>
    </row>
    <row r="4193" spans="1:16" s="183" customFormat="1" ht="12.75" hidden="1"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1025</v>
      </c>
      <c r="K4193" s="187" t="s">
        <v>116</v>
      </c>
      <c r="L4193" s="195">
        <v>1.0824739999999999</v>
      </c>
      <c r="M4193" s="195" t="s">
        <v>1025</v>
      </c>
      <c r="N4193" s="195" t="s">
        <v>117</v>
      </c>
      <c r="O4193" s="199"/>
      <c r="P4193" s="188"/>
    </row>
    <row r="4194" spans="1:16" s="183" customFormat="1" ht="12.75" hidden="1"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1025</v>
      </c>
      <c r="K4194" s="187" t="s">
        <v>116</v>
      </c>
      <c r="L4194" s="195">
        <v>1.0309280000000001</v>
      </c>
      <c r="M4194" s="195" t="s">
        <v>1025</v>
      </c>
      <c r="N4194" s="195" t="s">
        <v>117</v>
      </c>
      <c r="O4194" s="199"/>
      <c r="P4194" s="188"/>
    </row>
    <row r="4195" spans="1:16" s="183" customFormat="1" ht="12.75" hidden="1"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1025</v>
      </c>
      <c r="K4195" s="187" t="s">
        <v>116</v>
      </c>
      <c r="L4195" s="195">
        <v>0.9793811</v>
      </c>
      <c r="M4195" s="195" t="s">
        <v>1025</v>
      </c>
      <c r="N4195" s="195" t="s">
        <v>117</v>
      </c>
      <c r="O4195" s="199"/>
      <c r="P4195" s="188"/>
    </row>
    <row r="4196" spans="1:16" s="183" customFormat="1" ht="12.75" hidden="1"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1025</v>
      </c>
      <c r="K4196" s="187" t="s">
        <v>116</v>
      </c>
      <c r="L4196" s="195">
        <v>1.0824739999999999</v>
      </c>
      <c r="M4196" s="195" t="s">
        <v>1025</v>
      </c>
      <c r="N4196" s="195" t="s">
        <v>117</v>
      </c>
      <c r="O4196" s="199"/>
      <c r="P4196" s="189" t="s">
        <v>1174</v>
      </c>
    </row>
    <row r="4197" spans="1:16" s="183" customFormat="1" ht="12.75" hidden="1"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1025</v>
      </c>
      <c r="K4197" s="187" t="s">
        <v>116</v>
      </c>
      <c r="L4197" s="195"/>
      <c r="M4197" s="195"/>
      <c r="N4197" s="195"/>
      <c r="O4197" s="199"/>
      <c r="P4197" s="188"/>
    </row>
    <row r="4198" spans="1:16" s="183" customFormat="1" ht="12.75" hidden="1"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1025</v>
      </c>
      <c r="K4198" s="187" t="s">
        <v>116</v>
      </c>
      <c r="L4198" s="195">
        <v>1.701031</v>
      </c>
      <c r="M4198" s="195" t="s">
        <v>1025</v>
      </c>
      <c r="N4198" s="195" t="s">
        <v>117</v>
      </c>
      <c r="O4198" s="199"/>
      <c r="P4198" s="188"/>
    </row>
    <row r="4199" spans="1:16" s="183" customFormat="1" ht="12.75" hidden="1"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1025</v>
      </c>
      <c r="K4199" s="187" t="s">
        <v>116</v>
      </c>
      <c r="L4199" s="195">
        <v>1.9587639999999999</v>
      </c>
      <c r="M4199" s="195" t="s">
        <v>1025</v>
      </c>
      <c r="N4199" s="195" t="s">
        <v>117</v>
      </c>
      <c r="O4199" s="199"/>
      <c r="P4199" s="188"/>
    </row>
    <row r="4200" spans="1:16" s="183" customFormat="1" ht="12.75" hidden="1"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1025</v>
      </c>
      <c r="K4200" s="187" t="s">
        <v>116</v>
      </c>
      <c r="L4200" s="195">
        <v>1.9072150000000001</v>
      </c>
      <c r="M4200" s="195" t="s">
        <v>1025</v>
      </c>
      <c r="N4200" s="195" t="s">
        <v>117</v>
      </c>
      <c r="O4200" s="199"/>
      <c r="P4200" s="188"/>
    </row>
    <row r="4201" spans="1:16" s="183" customFormat="1" ht="12.75" hidden="1"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1025</v>
      </c>
      <c r="K4201" s="187" t="s">
        <v>116</v>
      </c>
      <c r="L4201" s="195">
        <v>1.9072119999999999</v>
      </c>
      <c r="M4201" s="195" t="s">
        <v>1025</v>
      </c>
      <c r="N4201" s="195" t="s">
        <v>117</v>
      </c>
      <c r="O4201" s="199"/>
      <c r="P4201" s="188"/>
    </row>
    <row r="4202" spans="1:16" s="183" customFormat="1" ht="12.75" hidden="1"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1025</v>
      </c>
      <c r="K4202" s="187" t="s">
        <v>116</v>
      </c>
      <c r="L4202" s="195">
        <v>2.0103080000000002</v>
      </c>
      <c r="M4202" s="195" t="s">
        <v>1025</v>
      </c>
      <c r="N4202" s="195" t="s">
        <v>117</v>
      </c>
      <c r="O4202" s="199"/>
      <c r="P4202" s="188"/>
    </row>
    <row r="4203" spans="1:16" s="183" customFormat="1" ht="12.75" hidden="1"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1025</v>
      </c>
      <c r="K4203" s="187" t="s">
        <v>116</v>
      </c>
      <c r="L4203" s="195">
        <v>1.907216</v>
      </c>
      <c r="M4203" s="195" t="s">
        <v>1025</v>
      </c>
      <c r="N4203" s="195" t="s">
        <v>117</v>
      </c>
      <c r="O4203" s="199"/>
      <c r="P4203" s="188"/>
    </row>
    <row r="4204" spans="1:16" s="183" customFormat="1" ht="12.75" hidden="1"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1025</v>
      </c>
      <c r="K4204" s="187" t="s">
        <v>116</v>
      </c>
      <c r="L4204" s="195">
        <v>1.9072169999999999</v>
      </c>
      <c r="M4204" s="195" t="s">
        <v>1025</v>
      </c>
      <c r="N4204" s="195" t="s">
        <v>117</v>
      </c>
      <c r="O4204" s="199"/>
      <c r="P4204" s="188"/>
    </row>
    <row r="4205" spans="1:16" s="183" customFormat="1" ht="12.75" hidden="1"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1025</v>
      </c>
      <c r="K4205" s="187" t="s">
        <v>116</v>
      </c>
      <c r="L4205" s="195">
        <v>1.907216</v>
      </c>
      <c r="M4205" s="195" t="s">
        <v>1025</v>
      </c>
      <c r="N4205" s="195" t="s">
        <v>117</v>
      </c>
      <c r="O4205" s="199"/>
      <c r="P4205" s="188"/>
    </row>
    <row r="4206" spans="1:16" s="183" customFormat="1" ht="12.75" hidden="1"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1025</v>
      </c>
      <c r="K4206" s="187" t="s">
        <v>116</v>
      </c>
      <c r="L4206" s="195">
        <v>1.958763</v>
      </c>
      <c r="M4206" s="195" t="s">
        <v>1025</v>
      </c>
      <c r="N4206" s="195" t="s">
        <v>117</v>
      </c>
      <c r="O4206" s="199"/>
      <c r="P4206" s="188"/>
    </row>
    <row r="4207" spans="1:16" s="183" customFormat="1" ht="12.75" hidden="1"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1025</v>
      </c>
      <c r="K4207" s="187" t="s">
        <v>116</v>
      </c>
      <c r="L4207" s="195">
        <v>1.958763</v>
      </c>
      <c r="M4207" s="195" t="s">
        <v>1025</v>
      </c>
      <c r="N4207" s="195" t="s">
        <v>117</v>
      </c>
      <c r="O4207" s="199"/>
      <c r="P4207" s="188"/>
    </row>
    <row r="4208" spans="1:16" s="183" customFormat="1" ht="12.75" hidden="1"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1025</v>
      </c>
      <c r="K4208" s="187" t="s">
        <v>116</v>
      </c>
      <c r="L4208" s="195"/>
      <c r="M4208" s="195"/>
      <c r="N4208" s="195"/>
      <c r="O4208" s="199"/>
      <c r="P4208" s="188"/>
    </row>
    <row r="4209" spans="1:16" s="183" customFormat="1" ht="12.75" hidden="1"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1025</v>
      </c>
      <c r="K4209" s="187" t="s">
        <v>116</v>
      </c>
      <c r="L4209" s="195">
        <v>2.525776</v>
      </c>
      <c r="M4209" s="195" t="s">
        <v>1025</v>
      </c>
      <c r="N4209" s="195" t="s">
        <v>117</v>
      </c>
      <c r="O4209" s="199"/>
      <c r="P4209" s="188"/>
    </row>
    <row r="4210" spans="1:16" s="183" customFormat="1" ht="12.75" hidden="1"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1025</v>
      </c>
      <c r="K4210" s="187" t="s">
        <v>116</v>
      </c>
      <c r="L4210" s="195">
        <v>2.5257779999999999</v>
      </c>
      <c r="M4210" s="195" t="s">
        <v>1025</v>
      </c>
      <c r="N4210" s="195" t="s">
        <v>117</v>
      </c>
      <c r="O4210" s="199"/>
      <c r="P4210" s="188"/>
    </row>
    <row r="4211" spans="1:16" s="183" customFormat="1" ht="12.75" hidden="1"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1025</v>
      </c>
      <c r="K4211" s="187" t="s">
        <v>116</v>
      </c>
      <c r="L4211" s="195">
        <v>2.4226760000000001</v>
      </c>
      <c r="M4211" s="195" t="s">
        <v>1025</v>
      </c>
      <c r="N4211" s="195" t="s">
        <v>117</v>
      </c>
      <c r="O4211" s="199"/>
      <c r="P4211" s="188"/>
    </row>
    <row r="4212" spans="1:16" s="183" customFormat="1" ht="12.75" hidden="1"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1025</v>
      </c>
      <c r="K4212" s="187" t="s">
        <v>116</v>
      </c>
      <c r="L4212" s="195">
        <v>2.4226800000000002</v>
      </c>
      <c r="M4212" s="195" t="s">
        <v>1025</v>
      </c>
      <c r="N4212" s="195" t="s">
        <v>117</v>
      </c>
      <c r="O4212" s="199"/>
      <c r="P4212" s="188"/>
    </row>
    <row r="4213" spans="1:16" s="183" customFormat="1" ht="12.75" hidden="1"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1025</v>
      </c>
      <c r="K4213" s="187" t="s">
        <v>116</v>
      </c>
      <c r="L4213" s="195">
        <v>2.422682</v>
      </c>
      <c r="M4213" s="195" t="s">
        <v>1025</v>
      </c>
      <c r="N4213" s="195" t="s">
        <v>117</v>
      </c>
      <c r="O4213" s="199"/>
      <c r="P4213" s="188"/>
    </row>
    <row r="4214" spans="1:16" s="183" customFormat="1" ht="12.75" hidden="1"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1025</v>
      </c>
      <c r="K4214" s="187" t="s">
        <v>116</v>
      </c>
      <c r="L4214" s="195">
        <v>2.5257679999999998</v>
      </c>
      <c r="M4214" s="195" t="s">
        <v>1025</v>
      </c>
      <c r="N4214" s="195" t="s">
        <v>117</v>
      </c>
      <c r="O4214" s="199"/>
      <c r="P4214" s="188"/>
    </row>
    <row r="4215" spans="1:16" s="183" customFormat="1" ht="12.75" hidden="1"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1025</v>
      </c>
      <c r="K4215" s="187" t="s">
        <v>116</v>
      </c>
      <c r="L4215" s="195">
        <v>2.5773199999999998</v>
      </c>
      <c r="M4215" s="195" t="s">
        <v>1025</v>
      </c>
      <c r="N4215" s="195" t="s">
        <v>117</v>
      </c>
      <c r="O4215" s="199"/>
      <c r="P4215" s="188"/>
    </row>
    <row r="4216" spans="1:16" s="183" customFormat="1" ht="12.75" hidden="1"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1025</v>
      </c>
      <c r="K4216" s="187" t="s">
        <v>116</v>
      </c>
      <c r="L4216" s="195">
        <v>2.4226800000000002</v>
      </c>
      <c r="M4216" s="195" t="s">
        <v>1025</v>
      </c>
      <c r="N4216" s="195" t="s">
        <v>117</v>
      </c>
      <c r="O4216" s="199"/>
      <c r="P4216" s="188"/>
    </row>
    <row r="4217" spans="1:16" s="183" customFormat="1" ht="12.75" hidden="1"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1025</v>
      </c>
      <c r="K4217" s="187" t="s">
        <v>116</v>
      </c>
      <c r="L4217" s="195">
        <v>2.4226809999999999</v>
      </c>
      <c r="M4217" s="195" t="s">
        <v>1025</v>
      </c>
      <c r="N4217" s="195" t="s">
        <v>117</v>
      </c>
      <c r="O4217" s="199"/>
      <c r="P4217" s="188"/>
    </row>
    <row r="4218" spans="1:16" s="183" customFormat="1" ht="12.75" hidden="1"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1025</v>
      </c>
      <c r="K4218" s="187" t="s">
        <v>116</v>
      </c>
      <c r="L4218" s="195">
        <v>2.474227</v>
      </c>
      <c r="M4218" s="195" t="s">
        <v>1025</v>
      </c>
      <c r="N4218" s="195" t="s">
        <v>117</v>
      </c>
      <c r="O4218" s="199"/>
      <c r="P4218" s="188"/>
    </row>
    <row r="4219" spans="1:16" s="183" customFormat="1" ht="12.75" hidden="1"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1025</v>
      </c>
      <c r="K4219" s="187" t="s">
        <v>116</v>
      </c>
      <c r="L4219" s="195"/>
      <c r="M4219" s="195"/>
      <c r="N4219" s="195"/>
      <c r="O4219" s="199"/>
      <c r="P4219" s="188"/>
    </row>
    <row r="4220" spans="1:16" s="183" customFormat="1" ht="12.75" hidden="1"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1025</v>
      </c>
      <c r="K4220" s="187" t="s">
        <v>116</v>
      </c>
      <c r="L4220" s="195">
        <v>2.3195899999999998</v>
      </c>
      <c r="M4220" s="195" t="s">
        <v>1025</v>
      </c>
      <c r="N4220" s="195" t="s">
        <v>117</v>
      </c>
      <c r="O4220" s="199"/>
      <c r="P4220" s="188"/>
    </row>
    <row r="4221" spans="1:16" s="183" customFormat="1" ht="12.75" hidden="1"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1025</v>
      </c>
      <c r="K4221" s="187" t="s">
        <v>116</v>
      </c>
      <c r="L4221" s="195">
        <v>2.3711340000000001</v>
      </c>
      <c r="M4221" s="195" t="s">
        <v>1025</v>
      </c>
      <c r="N4221" s="195" t="s">
        <v>117</v>
      </c>
      <c r="O4221" s="199"/>
      <c r="P4221" s="188"/>
    </row>
    <row r="4222" spans="1:16" s="183" customFormat="1" ht="12.75" hidden="1"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1025</v>
      </c>
      <c r="K4222" s="187" t="s">
        <v>116</v>
      </c>
      <c r="L4222" s="195">
        <v>2.3711359999999999</v>
      </c>
      <c r="M4222" s="195" t="s">
        <v>1025</v>
      </c>
      <c r="N4222" s="195" t="s">
        <v>117</v>
      </c>
      <c r="O4222" s="199"/>
      <c r="P4222" s="188"/>
    </row>
    <row r="4223" spans="1:16" s="183" customFormat="1" ht="12.75" hidden="1"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1025</v>
      </c>
      <c r="K4223" s="187" t="s">
        <v>116</v>
      </c>
      <c r="L4223" s="195">
        <v>2.3195899999999998</v>
      </c>
      <c r="M4223" s="195" t="s">
        <v>1025</v>
      </c>
      <c r="N4223" s="195" t="s">
        <v>117</v>
      </c>
      <c r="O4223" s="199"/>
      <c r="P4223" s="188"/>
    </row>
    <row r="4224" spans="1:16" s="183" customFormat="1" ht="12.75" hidden="1"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1025</v>
      </c>
      <c r="K4224" s="187" t="s">
        <v>116</v>
      </c>
      <c r="L4224" s="195">
        <v>2.319588</v>
      </c>
      <c r="M4224" s="195" t="s">
        <v>1025</v>
      </c>
      <c r="N4224" s="195" t="s">
        <v>117</v>
      </c>
      <c r="O4224" s="199"/>
      <c r="P4224" s="188"/>
    </row>
    <row r="4225" spans="1:16" s="183" customFormat="1" ht="12.75" hidden="1"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1025</v>
      </c>
      <c r="K4225" s="187" t="s">
        <v>116</v>
      </c>
      <c r="L4225" s="195">
        <v>2.3711289999999998</v>
      </c>
      <c r="M4225" s="195" t="s">
        <v>1025</v>
      </c>
      <c r="N4225" s="195" t="s">
        <v>117</v>
      </c>
      <c r="O4225" s="199"/>
      <c r="P4225" s="188"/>
    </row>
    <row r="4226" spans="1:16" s="183" customFormat="1" ht="12.75" hidden="1"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1025</v>
      </c>
      <c r="K4226" s="187" t="s">
        <v>116</v>
      </c>
      <c r="L4226" s="195">
        <v>2.319588</v>
      </c>
      <c r="M4226" s="195" t="s">
        <v>1025</v>
      </c>
      <c r="N4226" s="195" t="s">
        <v>117</v>
      </c>
      <c r="O4226" s="199"/>
      <c r="P4226" s="188"/>
    </row>
    <row r="4227" spans="1:16" s="183" customFormat="1" ht="12.75" hidden="1"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1025</v>
      </c>
      <c r="K4227" s="187" t="s">
        <v>116</v>
      </c>
      <c r="L4227" s="195">
        <v>2.3711340000000001</v>
      </c>
      <c r="M4227" s="195" t="s">
        <v>1025</v>
      </c>
      <c r="N4227" s="195" t="s">
        <v>117</v>
      </c>
      <c r="O4227" s="199"/>
      <c r="P4227" s="188"/>
    </row>
    <row r="4228" spans="1:16" s="183" customFormat="1" ht="12.75" hidden="1"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1025</v>
      </c>
      <c r="K4228" s="187" t="s">
        <v>116</v>
      </c>
      <c r="L4228" s="195">
        <v>2.3711340000000001</v>
      </c>
      <c r="M4228" s="195" t="s">
        <v>1025</v>
      </c>
      <c r="N4228" s="195" t="s">
        <v>117</v>
      </c>
      <c r="O4228" s="199"/>
      <c r="P4228" s="188"/>
    </row>
    <row r="4229" spans="1:16" s="183" customFormat="1" ht="12.75" hidden="1"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1025</v>
      </c>
      <c r="K4229" s="187" t="s">
        <v>116</v>
      </c>
      <c r="L4229" s="195">
        <v>2.3195869999999998</v>
      </c>
      <c r="M4229" s="195" t="s">
        <v>1025</v>
      </c>
      <c r="N4229" s="195" t="s">
        <v>117</v>
      </c>
      <c r="O4229" s="199"/>
      <c r="P4229" s="188"/>
    </row>
    <row r="4230" spans="1:16" s="183" customFormat="1" ht="12.75" hidden="1"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1025</v>
      </c>
      <c r="K4230" s="187" t="s">
        <v>116</v>
      </c>
      <c r="L4230" s="195">
        <v>18.04907</v>
      </c>
      <c r="M4230" s="195" t="s">
        <v>1025</v>
      </c>
      <c r="N4230" s="195" t="s">
        <v>1033</v>
      </c>
      <c r="O4230" s="199">
        <v>0.1</v>
      </c>
      <c r="P4230" s="188"/>
    </row>
    <row r="4231" spans="1:16" s="183" customFormat="1" ht="12.75" hidden="1"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1025</v>
      </c>
      <c r="K4231" s="187" t="s">
        <v>116</v>
      </c>
      <c r="L4231" s="195">
        <v>1.9070780000000001</v>
      </c>
      <c r="M4231" s="195" t="s">
        <v>1025</v>
      </c>
      <c r="N4231" s="195" t="s">
        <v>1033</v>
      </c>
      <c r="O4231" s="199">
        <v>0.1</v>
      </c>
      <c r="P4231" s="188"/>
    </row>
    <row r="4232" spans="1:16" s="183" customFormat="1" ht="12.75" hidden="1"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1025</v>
      </c>
      <c r="K4232" s="187" t="s">
        <v>116</v>
      </c>
      <c r="L4232" s="195">
        <v>1.4055230000000001</v>
      </c>
      <c r="M4232" s="195" t="s">
        <v>1025</v>
      </c>
      <c r="N4232" s="195" t="s">
        <v>1033</v>
      </c>
      <c r="O4232" s="199">
        <v>0.1</v>
      </c>
      <c r="P4232" s="188"/>
    </row>
    <row r="4233" spans="1:16" s="183" customFormat="1" ht="12.75" hidden="1"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1025</v>
      </c>
      <c r="K4233" s="187" t="s">
        <v>116</v>
      </c>
      <c r="L4233" s="195">
        <v>0.85015680000000005</v>
      </c>
      <c r="M4233" s="195" t="s">
        <v>1025</v>
      </c>
      <c r="N4233" s="195" t="s">
        <v>1033</v>
      </c>
      <c r="O4233" s="199">
        <v>0.1</v>
      </c>
      <c r="P4233" s="188"/>
    </row>
    <row r="4234" spans="1:16" s="183" customFormat="1" ht="12.75" hidden="1"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1025</v>
      </c>
      <c r="K4234" s="187" t="s">
        <v>116</v>
      </c>
      <c r="L4234" s="195">
        <v>1.1669940000000001</v>
      </c>
      <c r="M4234" s="195" t="s">
        <v>1025</v>
      </c>
      <c r="N4234" s="195" t="s">
        <v>1033</v>
      </c>
      <c r="O4234" s="199">
        <v>0.1</v>
      </c>
      <c r="P4234" s="188"/>
    </row>
    <row r="4235" spans="1:16" s="183" customFormat="1" ht="12.75" hidden="1"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1025</v>
      </c>
      <c r="K4235" s="187" t="s">
        <v>116</v>
      </c>
      <c r="L4235" s="195">
        <v>0.47477910000000001</v>
      </c>
      <c r="M4235" s="195" t="s">
        <v>1025</v>
      </c>
      <c r="N4235" s="195" t="s">
        <v>1033</v>
      </c>
      <c r="O4235" s="199">
        <v>0.1</v>
      </c>
      <c r="P4235" s="188"/>
    </row>
    <row r="4236" spans="1:16" s="183" customFormat="1" ht="12.75" hidden="1"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1025</v>
      </c>
      <c r="K4236" s="187" t="s">
        <v>116</v>
      </c>
      <c r="L4236" s="195">
        <v>0.46982289999999999</v>
      </c>
      <c r="M4236" s="195" t="s">
        <v>1025</v>
      </c>
      <c r="N4236" s="195" t="s">
        <v>1033</v>
      </c>
      <c r="O4236" s="199">
        <v>0.1</v>
      </c>
      <c r="P4236" s="188"/>
    </row>
    <row r="4237" spans="1:16" s="183" customFormat="1" ht="12.75" hidden="1"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1025</v>
      </c>
      <c r="K4237" s="187" t="s">
        <v>116</v>
      </c>
      <c r="L4237" s="195">
        <v>0.39553880000000002</v>
      </c>
      <c r="M4237" s="195" t="s">
        <v>1025</v>
      </c>
      <c r="N4237" s="195" t="s">
        <v>1033</v>
      </c>
      <c r="O4237" s="199">
        <v>0.1</v>
      </c>
      <c r="P4237" s="188"/>
    </row>
    <row r="4238" spans="1:16" s="183" customFormat="1" ht="12.75" hidden="1"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1025</v>
      </c>
      <c r="K4238" s="187" t="s">
        <v>116</v>
      </c>
      <c r="L4238" s="195">
        <v>0.1206989</v>
      </c>
      <c r="M4238" s="195" t="s">
        <v>1025</v>
      </c>
      <c r="N4238" s="195" t="s">
        <v>1033</v>
      </c>
      <c r="O4238" s="199">
        <v>0.1</v>
      </c>
      <c r="P4238" s="188"/>
    </row>
    <row r="4239" spans="1:16" s="183" customFormat="1" ht="12.75" hidden="1"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1025</v>
      </c>
      <c r="K4239" s="187" t="s">
        <v>116</v>
      </c>
      <c r="L4239" s="195">
        <v>0.1650712</v>
      </c>
      <c r="M4239" s="195" t="s">
        <v>1025</v>
      </c>
      <c r="N4239" s="195" t="s">
        <v>1033</v>
      </c>
      <c r="O4239" s="199">
        <v>0.1</v>
      </c>
      <c r="P4239" s="188"/>
    </row>
    <row r="4240" spans="1:16" s="183" customFormat="1" ht="12.75" hidden="1"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1025</v>
      </c>
      <c r="K4240" s="187" t="s">
        <v>116</v>
      </c>
      <c r="L4240" s="195">
        <v>0.1988106</v>
      </c>
      <c r="M4240" s="195" t="s">
        <v>1025</v>
      </c>
      <c r="N4240" s="195" t="s">
        <v>1033</v>
      </c>
      <c r="O4240" s="199">
        <v>0.1</v>
      </c>
      <c r="P4240" s="188"/>
    </row>
    <row r="4241" spans="1:16" s="183" customFormat="1" ht="12.75" hidden="1"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1025</v>
      </c>
      <c r="K4241" s="187" t="s">
        <v>116</v>
      </c>
      <c r="L4241" s="195">
        <v>0.14563509999999999</v>
      </c>
      <c r="M4241" s="195" t="s">
        <v>1025</v>
      </c>
      <c r="N4241" s="195" t="s">
        <v>1033</v>
      </c>
      <c r="O4241" s="199">
        <v>0.1</v>
      </c>
      <c r="P4241" s="188"/>
    </row>
    <row r="4242" spans="1:16" s="183" customFormat="1" ht="12.75" hidden="1"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1025</v>
      </c>
      <c r="K4242" s="187" t="s">
        <v>116</v>
      </c>
      <c r="L4242" s="195">
        <v>9.1392760000000003E-2</v>
      </c>
      <c r="M4242" s="195" t="s">
        <v>1025</v>
      </c>
      <c r="N4242" s="195" t="s">
        <v>1033</v>
      </c>
      <c r="O4242" s="199">
        <v>0.1</v>
      </c>
      <c r="P4242" s="188"/>
    </row>
    <row r="4243" spans="1:16" s="183" customFormat="1" ht="12.75" hidden="1"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1025</v>
      </c>
      <c r="K4243" s="187" t="s">
        <v>116</v>
      </c>
      <c r="L4243" s="195">
        <v>4.5005549999999998E-2</v>
      </c>
      <c r="M4243" s="195" t="s">
        <v>1025</v>
      </c>
      <c r="N4243" s="195" t="s">
        <v>1033</v>
      </c>
      <c r="O4243" s="199">
        <v>0.1</v>
      </c>
      <c r="P4243" s="188"/>
    </row>
    <row r="4244" spans="1:16" s="183" customFormat="1" ht="12.75" hidden="1"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1025</v>
      </c>
      <c r="K4244" s="187" t="s">
        <v>116</v>
      </c>
      <c r="L4244" s="195">
        <v>37.705710000000003</v>
      </c>
      <c r="M4244" s="195" t="s">
        <v>1025</v>
      </c>
      <c r="N4244" s="195" t="s">
        <v>1033</v>
      </c>
      <c r="O4244" s="199">
        <v>0.1</v>
      </c>
      <c r="P4244" s="188"/>
    </row>
    <row r="4245" spans="1:16" s="183" customFormat="1" ht="12.75" hidden="1"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1025</v>
      </c>
      <c r="K4245" s="187" t="s">
        <v>116</v>
      </c>
      <c r="L4245" s="195">
        <v>2.1015359999999998</v>
      </c>
      <c r="M4245" s="195" t="s">
        <v>1025</v>
      </c>
      <c r="N4245" s="195" t="s">
        <v>1033</v>
      </c>
      <c r="O4245" s="199">
        <v>0.1</v>
      </c>
      <c r="P4245" s="188"/>
    </row>
    <row r="4246" spans="1:16" s="183" customFormat="1" ht="12.75" hidden="1"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1025</v>
      </c>
      <c r="K4246" s="187" t="s">
        <v>116</v>
      </c>
      <c r="L4246" s="195">
        <v>1.976896</v>
      </c>
      <c r="M4246" s="195" t="s">
        <v>1025</v>
      </c>
      <c r="N4246" s="195" t="s">
        <v>1033</v>
      </c>
      <c r="O4246" s="199">
        <v>0.1</v>
      </c>
      <c r="P4246" s="188"/>
    </row>
    <row r="4247" spans="1:16" s="183" customFormat="1" ht="12.75" hidden="1"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1025</v>
      </c>
      <c r="K4247" s="187" t="s">
        <v>116</v>
      </c>
      <c r="L4247" s="195">
        <v>1.9135059999999999</v>
      </c>
      <c r="M4247" s="195" t="s">
        <v>1025</v>
      </c>
      <c r="N4247" s="195" t="s">
        <v>1033</v>
      </c>
      <c r="O4247" s="199">
        <v>0.1</v>
      </c>
      <c r="P4247" s="188"/>
    </row>
    <row r="4248" spans="1:16" s="183" customFormat="1" ht="12.75" hidden="1"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1025</v>
      </c>
      <c r="K4248" s="187" t="s">
        <v>116</v>
      </c>
      <c r="L4248" s="195">
        <v>1.5757680000000001</v>
      </c>
      <c r="M4248" s="195" t="s">
        <v>1025</v>
      </c>
      <c r="N4248" s="195" t="s">
        <v>1033</v>
      </c>
      <c r="O4248" s="199">
        <v>0.1</v>
      </c>
      <c r="P4248" s="188"/>
    </row>
    <row r="4249" spans="1:16" s="183" customFormat="1" ht="12.75" hidden="1"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1025</v>
      </c>
      <c r="K4249" s="187" t="s">
        <v>116</v>
      </c>
      <c r="L4249" s="195">
        <v>0.60942549999999995</v>
      </c>
      <c r="M4249" s="195" t="s">
        <v>1025</v>
      </c>
      <c r="N4249" s="195" t="s">
        <v>1033</v>
      </c>
      <c r="O4249" s="199">
        <v>0.1</v>
      </c>
      <c r="P4249" s="188"/>
    </row>
    <row r="4250" spans="1:16" s="183" customFormat="1" ht="12.75" hidden="1"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1025</v>
      </c>
      <c r="K4250" s="187" t="s">
        <v>116</v>
      </c>
      <c r="L4250" s="195">
        <v>0.48140719999999998</v>
      </c>
      <c r="M4250" s="195" t="s">
        <v>1025</v>
      </c>
      <c r="N4250" s="195" t="s">
        <v>1033</v>
      </c>
      <c r="O4250" s="199">
        <v>0.1</v>
      </c>
      <c r="P4250" s="188"/>
    </row>
    <row r="4251" spans="1:16" s="183" customFormat="1" ht="12.75" hidden="1"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1025</v>
      </c>
      <c r="K4251" s="187" t="s">
        <v>116</v>
      </c>
      <c r="L4251" s="195">
        <v>0.48303990000000002</v>
      </c>
      <c r="M4251" s="195" t="s">
        <v>1025</v>
      </c>
      <c r="N4251" s="195" t="s">
        <v>1033</v>
      </c>
      <c r="O4251" s="199">
        <v>0.1</v>
      </c>
      <c r="P4251" s="188"/>
    </row>
    <row r="4252" spans="1:16" s="183" customFormat="1" ht="12.75" hidden="1"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1025</v>
      </c>
      <c r="K4252" s="187" t="s">
        <v>116</v>
      </c>
      <c r="L4252" s="195">
        <v>0.3763127</v>
      </c>
      <c r="M4252" s="195" t="s">
        <v>1025</v>
      </c>
      <c r="N4252" s="195" t="s">
        <v>1033</v>
      </c>
      <c r="O4252" s="199">
        <v>0.1</v>
      </c>
      <c r="P4252" s="188"/>
    </row>
    <row r="4253" spans="1:16" s="183" customFormat="1" ht="12.75" hidden="1"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1025</v>
      </c>
      <c r="K4253" s="187" t="s">
        <v>116</v>
      </c>
      <c r="L4253" s="195">
        <v>0.4138985</v>
      </c>
      <c r="M4253" s="195" t="s">
        <v>1025</v>
      </c>
      <c r="N4253" s="195" t="s">
        <v>1033</v>
      </c>
      <c r="O4253" s="199">
        <v>0.1</v>
      </c>
      <c r="P4253" s="188"/>
    </row>
    <row r="4254" spans="1:16" s="183" customFormat="1" ht="12.75" hidden="1"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1025</v>
      </c>
      <c r="K4254" s="187" t="s">
        <v>116</v>
      </c>
      <c r="L4254" s="195">
        <v>0.36096739999999999</v>
      </c>
      <c r="M4254" s="195" t="s">
        <v>1025</v>
      </c>
      <c r="N4254" s="195" t="s">
        <v>1033</v>
      </c>
      <c r="O4254" s="199">
        <v>0.1</v>
      </c>
      <c r="P4254" s="188"/>
    </row>
    <row r="4255" spans="1:16" s="183" customFormat="1" ht="12.75" hidden="1"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1025</v>
      </c>
      <c r="K4255" s="187" t="s">
        <v>116</v>
      </c>
      <c r="L4255" s="195">
        <v>0.28313480000000002</v>
      </c>
      <c r="M4255" s="195" t="s">
        <v>1025</v>
      </c>
      <c r="N4255" s="195" t="s">
        <v>1033</v>
      </c>
      <c r="O4255" s="199">
        <v>0.1</v>
      </c>
      <c r="P4255" s="188"/>
    </row>
    <row r="4256" spans="1:16" s="183" customFormat="1" ht="12.75" hidden="1"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1025</v>
      </c>
      <c r="K4256" s="187" t="s">
        <v>116</v>
      </c>
      <c r="L4256" s="195">
        <v>0.21433199999999999</v>
      </c>
      <c r="M4256" s="195" t="s">
        <v>1025</v>
      </c>
      <c r="N4256" s="195" t="s">
        <v>1033</v>
      </c>
      <c r="O4256" s="199">
        <v>0.1</v>
      </c>
      <c r="P4256" s="188"/>
    </row>
    <row r="4257" spans="1:16" s="183" customFormat="1" ht="12.75" hidden="1"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1025</v>
      </c>
      <c r="K4257" s="187" t="s">
        <v>116</v>
      </c>
      <c r="L4257" s="195">
        <v>0.1263</v>
      </c>
      <c r="M4257" s="195" t="s">
        <v>1025</v>
      </c>
      <c r="N4257" s="195" t="s">
        <v>1033</v>
      </c>
      <c r="O4257" s="199">
        <v>0.1</v>
      </c>
      <c r="P4257" s="188"/>
    </row>
    <row r="4258" spans="1:16" s="183" customFormat="1" ht="12.75" hidden="1" x14ac:dyDescent="0.2">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1053</v>
      </c>
      <c r="K4258" s="187" t="s">
        <v>264</v>
      </c>
      <c r="L4258" s="195"/>
      <c r="M4258" s="195"/>
      <c r="N4258" s="195"/>
      <c r="O4258" s="199"/>
      <c r="P4258" s="188"/>
    </row>
    <row r="4259" spans="1:16" s="183" customFormat="1" ht="12.75" hidden="1" x14ac:dyDescent="0.2">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1053</v>
      </c>
      <c r="K4259" s="187" t="s">
        <v>264</v>
      </c>
      <c r="L4259" s="195"/>
      <c r="M4259" s="195"/>
      <c r="N4259" s="195"/>
      <c r="O4259" s="199"/>
      <c r="P4259" s="188"/>
    </row>
    <row r="4260" spans="1:16" s="183" customFormat="1" ht="12.75" hidden="1" x14ac:dyDescent="0.2">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1053</v>
      </c>
      <c r="K4260" s="187" t="s">
        <v>264</v>
      </c>
      <c r="L4260" s="195"/>
      <c r="M4260" s="195"/>
      <c r="N4260" s="195"/>
      <c r="O4260" s="199"/>
      <c r="P4260" s="188"/>
    </row>
    <row r="4261" spans="1:16" s="183" customFormat="1" ht="12.75" hidden="1" x14ac:dyDescent="0.2">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1053</v>
      </c>
      <c r="K4261" s="187" t="s">
        <v>264</v>
      </c>
      <c r="L4261" s="195"/>
      <c r="M4261" s="195"/>
      <c r="N4261" s="195"/>
      <c r="O4261" s="199"/>
      <c r="P4261" s="188"/>
    </row>
    <row r="4262" spans="1:16" s="183" customFormat="1" ht="12.75" hidden="1" x14ac:dyDescent="0.2">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1053</v>
      </c>
      <c r="K4262" s="187" t="s">
        <v>264</v>
      </c>
      <c r="L4262" s="195"/>
      <c r="M4262" s="195"/>
      <c r="N4262" s="195"/>
      <c r="O4262" s="199"/>
      <c r="P4262" s="188"/>
    </row>
    <row r="4263" spans="1:16" s="183" customFormat="1" ht="12.75" hidden="1" x14ac:dyDescent="0.2">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1053</v>
      </c>
      <c r="K4263" s="187" t="s">
        <v>264</v>
      </c>
      <c r="L4263" s="195"/>
      <c r="M4263" s="195"/>
      <c r="N4263" s="195"/>
      <c r="O4263" s="199"/>
      <c r="P4263" s="188"/>
    </row>
    <row r="4264" spans="1:16" s="183" customFormat="1" ht="12.75" hidden="1" x14ac:dyDescent="0.2">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1053</v>
      </c>
      <c r="K4264" s="187" t="s">
        <v>264</v>
      </c>
      <c r="L4264" s="195"/>
      <c r="M4264" s="195"/>
      <c r="N4264" s="195"/>
      <c r="O4264" s="199"/>
      <c r="P4264" s="188"/>
    </row>
    <row r="4265" spans="1:16" s="183" customFormat="1" ht="12.75" hidden="1" x14ac:dyDescent="0.2">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1053</v>
      </c>
      <c r="K4265" s="187" t="s">
        <v>264</v>
      </c>
      <c r="L4265" s="195"/>
      <c r="M4265" s="195"/>
      <c r="N4265" s="195"/>
      <c r="O4265" s="199"/>
      <c r="P4265" s="188"/>
    </row>
    <row r="4266" spans="1:16" s="183" customFormat="1" ht="12.75" hidden="1" x14ac:dyDescent="0.2">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1053</v>
      </c>
      <c r="K4266" s="187" t="s">
        <v>264</v>
      </c>
      <c r="L4266" s="195"/>
      <c r="M4266" s="195"/>
      <c r="N4266" s="195"/>
      <c r="O4266" s="199"/>
      <c r="P4266" s="188"/>
    </row>
    <row r="4267" spans="1:16" s="183" customFormat="1" ht="12.75" hidden="1" x14ac:dyDescent="0.2">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1053</v>
      </c>
      <c r="K4267" s="187" t="s">
        <v>264</v>
      </c>
      <c r="L4267" s="195"/>
      <c r="M4267" s="195"/>
      <c r="N4267" s="195"/>
      <c r="O4267" s="199"/>
      <c r="P4267" s="188"/>
    </row>
    <row r="4268" spans="1:16" s="183" customFormat="1" ht="12.75" hidden="1" x14ac:dyDescent="0.2">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1053</v>
      </c>
      <c r="K4268" s="187" t="s">
        <v>264</v>
      </c>
      <c r="L4268" s="195"/>
      <c r="M4268" s="195"/>
      <c r="N4268" s="195"/>
      <c r="O4268" s="199"/>
      <c r="P4268" s="188"/>
    </row>
    <row r="4269" spans="1:16" s="183" customFormat="1" ht="12.75" hidden="1" x14ac:dyDescent="0.2">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1053</v>
      </c>
      <c r="K4269" s="187" t="s">
        <v>264</v>
      </c>
      <c r="L4269" s="195"/>
      <c r="M4269" s="195"/>
      <c r="N4269" s="195"/>
      <c r="O4269" s="199"/>
      <c r="P4269" s="188"/>
    </row>
    <row r="4270" spans="1:16" s="183" customFormat="1" ht="12.75" hidden="1" x14ac:dyDescent="0.2">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1053</v>
      </c>
      <c r="K4270" s="187" t="s">
        <v>264</v>
      </c>
      <c r="L4270" s="195"/>
      <c r="M4270" s="195"/>
      <c r="N4270" s="195"/>
      <c r="O4270" s="199"/>
      <c r="P4270" s="188"/>
    </row>
    <row r="4271" spans="1:16" s="183" customFormat="1" ht="12.75" hidden="1" x14ac:dyDescent="0.2">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1053</v>
      </c>
      <c r="K4271" s="187" t="s">
        <v>264</v>
      </c>
      <c r="L4271" s="195"/>
      <c r="M4271" s="195"/>
      <c r="N4271" s="195"/>
      <c r="O4271" s="199"/>
      <c r="P4271" s="188"/>
    </row>
    <row r="4272" spans="1:16" s="183" customFormat="1" ht="12.75" hidden="1" x14ac:dyDescent="0.2">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1053</v>
      </c>
      <c r="K4272" s="187" t="s">
        <v>264</v>
      </c>
      <c r="L4272" s="195"/>
      <c r="M4272" s="195"/>
      <c r="N4272" s="195"/>
      <c r="O4272" s="199"/>
      <c r="P4272" s="188"/>
    </row>
    <row r="4273" spans="1:16" s="183" customFormat="1" ht="12.75" hidden="1" x14ac:dyDescent="0.2">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1053</v>
      </c>
      <c r="K4273" s="187" t="s">
        <v>264</v>
      </c>
      <c r="L4273" s="195"/>
      <c r="M4273" s="195"/>
      <c r="N4273" s="195"/>
      <c r="O4273" s="199"/>
      <c r="P4273" s="188"/>
    </row>
    <row r="4274" spans="1:16" s="183" customFormat="1" ht="12.75" hidden="1" x14ac:dyDescent="0.2">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1053</v>
      </c>
      <c r="K4274" s="187" t="s">
        <v>264</v>
      </c>
      <c r="L4274" s="195"/>
      <c r="M4274" s="195"/>
      <c r="N4274" s="195"/>
      <c r="O4274" s="199"/>
      <c r="P4274" s="188"/>
    </row>
    <row r="4275" spans="1:16" s="183" customFormat="1" ht="12.75" hidden="1" x14ac:dyDescent="0.2">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1053</v>
      </c>
      <c r="K4275" s="187" t="s">
        <v>264</v>
      </c>
      <c r="L4275" s="195"/>
      <c r="M4275" s="195"/>
      <c r="N4275" s="195"/>
      <c r="O4275" s="199"/>
      <c r="P4275" s="188"/>
    </row>
    <row r="4276" spans="1:16" s="183" customFormat="1" ht="12.75" hidden="1" x14ac:dyDescent="0.2">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1053</v>
      </c>
      <c r="K4276" s="187" t="s">
        <v>264</v>
      </c>
      <c r="L4276" s="195"/>
      <c r="M4276" s="195"/>
      <c r="N4276" s="195"/>
      <c r="O4276" s="199"/>
      <c r="P4276" s="188"/>
    </row>
    <row r="4277" spans="1:16" s="183" customFormat="1" ht="12.75" hidden="1" x14ac:dyDescent="0.2">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1053</v>
      </c>
      <c r="K4277" s="187" t="s">
        <v>264</v>
      </c>
      <c r="L4277" s="195"/>
      <c r="M4277" s="195"/>
      <c r="N4277" s="195"/>
      <c r="O4277" s="199"/>
      <c r="P4277" s="188"/>
    </row>
    <row r="4278" spans="1:16" s="183" customFormat="1" ht="12.75" hidden="1" x14ac:dyDescent="0.2">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1053</v>
      </c>
      <c r="K4278" s="187" t="s">
        <v>264</v>
      </c>
      <c r="L4278" s="195"/>
      <c r="M4278" s="195"/>
      <c r="N4278" s="195"/>
      <c r="O4278" s="199"/>
      <c r="P4278" s="188"/>
    </row>
    <row r="4279" spans="1:16" s="183" customFormat="1" ht="12.75" hidden="1" x14ac:dyDescent="0.2">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1053</v>
      </c>
      <c r="K4279" s="187" t="s">
        <v>264</v>
      </c>
      <c r="L4279" s="195"/>
      <c r="M4279" s="195"/>
      <c r="N4279" s="195"/>
      <c r="O4279" s="199"/>
      <c r="P4279" s="188"/>
    </row>
    <row r="4280" spans="1:16" s="183" customFormat="1" ht="12.75" hidden="1" x14ac:dyDescent="0.2">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1053</v>
      </c>
      <c r="K4280" s="187" t="s">
        <v>264</v>
      </c>
      <c r="L4280" s="195"/>
      <c r="M4280" s="195"/>
      <c r="N4280" s="195"/>
      <c r="O4280" s="199"/>
      <c r="P4280" s="188"/>
    </row>
    <row r="4281" spans="1:16" s="183" customFormat="1" ht="12.75" hidden="1" x14ac:dyDescent="0.2">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1053</v>
      </c>
      <c r="K4281" s="187" t="s">
        <v>264</v>
      </c>
      <c r="L4281" s="195"/>
      <c r="M4281" s="195"/>
      <c r="N4281" s="195"/>
      <c r="O4281" s="199"/>
      <c r="P4281" s="188"/>
    </row>
    <row r="4282" spans="1:16" s="183" customFormat="1" ht="12.75" hidden="1" x14ac:dyDescent="0.2">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1053</v>
      </c>
      <c r="K4282" s="187" t="s">
        <v>264</v>
      </c>
      <c r="L4282" s="195"/>
      <c r="M4282" s="195"/>
      <c r="N4282" s="195"/>
      <c r="O4282" s="199"/>
      <c r="P4282" s="188"/>
    </row>
    <row r="4283" spans="1:16" s="183" customFormat="1" ht="12.75" hidden="1" x14ac:dyDescent="0.2">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1053</v>
      </c>
      <c r="K4283" s="187" t="s">
        <v>264</v>
      </c>
      <c r="L4283" s="195"/>
      <c r="M4283" s="195"/>
      <c r="N4283" s="195"/>
      <c r="O4283" s="199"/>
      <c r="P4283" s="188"/>
    </row>
    <row r="4284" spans="1:16" s="183" customFormat="1" ht="12.75" hidden="1" x14ac:dyDescent="0.2">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1053</v>
      </c>
      <c r="K4284" s="187" t="s">
        <v>264</v>
      </c>
      <c r="L4284" s="195"/>
      <c r="M4284" s="195"/>
      <c r="N4284" s="195"/>
      <c r="O4284" s="199"/>
      <c r="P4284" s="188"/>
    </row>
    <row r="4285" spans="1:16" s="183" customFormat="1" ht="12.75" hidden="1" x14ac:dyDescent="0.2">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1053</v>
      </c>
      <c r="K4285" s="187" t="s">
        <v>264</v>
      </c>
      <c r="L4285" s="195"/>
      <c r="M4285" s="195"/>
      <c r="N4285" s="195"/>
      <c r="O4285" s="199"/>
      <c r="P4285" s="188"/>
    </row>
    <row r="4286" spans="1:16" s="183" customFormat="1" ht="12.75" hidden="1" x14ac:dyDescent="0.2">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1053</v>
      </c>
      <c r="K4286" s="187" t="s">
        <v>264</v>
      </c>
      <c r="L4286" s="195"/>
      <c r="M4286" s="195"/>
      <c r="N4286" s="195"/>
      <c r="O4286" s="199"/>
      <c r="P4286" s="188"/>
    </row>
    <row r="4287" spans="1:16" s="183" customFormat="1" ht="12.75" hidden="1" x14ac:dyDescent="0.2">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1053</v>
      </c>
      <c r="K4287" s="187" t="s">
        <v>264</v>
      </c>
      <c r="L4287" s="195"/>
      <c r="M4287" s="195"/>
      <c r="N4287" s="195"/>
      <c r="O4287" s="199"/>
      <c r="P4287" s="188"/>
    </row>
    <row r="4288" spans="1:16" s="183" customFormat="1" ht="12.75" hidden="1" x14ac:dyDescent="0.2">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1053</v>
      </c>
      <c r="K4288" s="187" t="s">
        <v>264</v>
      </c>
      <c r="L4288" s="195"/>
      <c r="M4288" s="195"/>
      <c r="N4288" s="195"/>
      <c r="O4288" s="199"/>
      <c r="P4288" s="188"/>
    </row>
    <row r="4289" spans="1:16" s="183" customFormat="1" ht="12.75" hidden="1" x14ac:dyDescent="0.2">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1053</v>
      </c>
      <c r="K4289" s="187" t="s">
        <v>264</v>
      </c>
      <c r="L4289" s="195"/>
      <c r="M4289" s="195"/>
      <c r="N4289" s="195"/>
      <c r="O4289" s="199"/>
      <c r="P4289" s="188"/>
    </row>
    <row r="4290" spans="1:16" s="183" customFormat="1" ht="12.75" hidden="1" x14ac:dyDescent="0.2">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1053</v>
      </c>
      <c r="K4290" s="187" t="s">
        <v>264</v>
      </c>
      <c r="L4290" s="195"/>
      <c r="M4290" s="195"/>
      <c r="N4290" s="195"/>
      <c r="O4290" s="199"/>
      <c r="P4290" s="188"/>
    </row>
    <row r="4291" spans="1:16" s="183" customFormat="1" ht="12.75" hidden="1" x14ac:dyDescent="0.2">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1053</v>
      </c>
      <c r="K4291" s="187" t="s">
        <v>264</v>
      </c>
      <c r="L4291" s="195"/>
      <c r="M4291" s="195"/>
      <c r="N4291" s="195"/>
      <c r="O4291" s="199"/>
      <c r="P4291" s="188"/>
    </row>
    <row r="4292" spans="1:16" s="183" customFormat="1" ht="12.75" hidden="1" x14ac:dyDescent="0.2">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1053</v>
      </c>
      <c r="K4292" s="187" t="s">
        <v>264</v>
      </c>
      <c r="L4292" s="195"/>
      <c r="M4292" s="195"/>
      <c r="N4292" s="195"/>
      <c r="O4292" s="199"/>
      <c r="P4292" s="188"/>
    </row>
    <row r="4293" spans="1:16" s="183" customFormat="1" ht="12.75" hidden="1" x14ac:dyDescent="0.2">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1053</v>
      </c>
      <c r="K4293" s="187" t="s">
        <v>264</v>
      </c>
      <c r="L4293" s="195"/>
      <c r="M4293" s="195"/>
      <c r="N4293" s="195"/>
      <c r="O4293" s="199"/>
      <c r="P4293" s="188"/>
    </row>
    <row r="4294" spans="1:16" s="183" customFormat="1" ht="12.75" hidden="1" x14ac:dyDescent="0.2">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1053</v>
      </c>
      <c r="K4294" s="187" t="s">
        <v>264</v>
      </c>
      <c r="L4294" s="195"/>
      <c r="M4294" s="195"/>
      <c r="N4294" s="195"/>
      <c r="O4294" s="199"/>
      <c r="P4294" s="188"/>
    </row>
    <row r="4295" spans="1:16" s="183" customFormat="1" ht="12.75" hidden="1" x14ac:dyDescent="0.2">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1053</v>
      </c>
      <c r="K4295" s="187" t="s">
        <v>264</v>
      </c>
      <c r="L4295" s="195"/>
      <c r="M4295" s="195"/>
      <c r="N4295" s="195"/>
      <c r="O4295" s="199"/>
      <c r="P4295" s="188"/>
    </row>
    <row r="4296" spans="1:16" s="183" customFormat="1" ht="12.75" hidden="1" x14ac:dyDescent="0.2">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1053</v>
      </c>
      <c r="K4296" s="187" t="s">
        <v>264</v>
      </c>
      <c r="L4296" s="195"/>
      <c r="M4296" s="195"/>
      <c r="N4296" s="195"/>
      <c r="O4296" s="199"/>
      <c r="P4296" s="188"/>
    </row>
    <row r="4297" spans="1:16" s="183" customFormat="1" ht="12.75" hidden="1" x14ac:dyDescent="0.2">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1053</v>
      </c>
      <c r="K4297" s="187" t="s">
        <v>264</v>
      </c>
      <c r="L4297" s="195"/>
      <c r="M4297" s="195"/>
      <c r="N4297" s="195"/>
      <c r="O4297" s="199"/>
      <c r="P4297" s="188"/>
    </row>
    <row r="4298" spans="1:16" s="183" customFormat="1" ht="12.75" hidden="1" x14ac:dyDescent="0.2">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1053</v>
      </c>
      <c r="K4298" s="187" t="s">
        <v>264</v>
      </c>
      <c r="L4298" s="195"/>
      <c r="M4298" s="195"/>
      <c r="N4298" s="195"/>
      <c r="O4298" s="199"/>
      <c r="P4298" s="188"/>
    </row>
    <row r="4299" spans="1:16" s="183" customFormat="1" ht="12.75" hidden="1" x14ac:dyDescent="0.2">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1053</v>
      </c>
      <c r="K4299" s="187" t="s">
        <v>264</v>
      </c>
      <c r="L4299" s="195"/>
      <c r="M4299" s="195"/>
      <c r="N4299" s="195"/>
      <c r="O4299" s="199"/>
      <c r="P4299" s="188"/>
    </row>
    <row r="4300" spans="1:16" s="183" customFormat="1" ht="12.75" hidden="1" x14ac:dyDescent="0.2">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1053</v>
      </c>
      <c r="K4300" s="187" t="s">
        <v>264</v>
      </c>
      <c r="L4300" s="195"/>
      <c r="M4300" s="195"/>
      <c r="N4300" s="195"/>
      <c r="O4300" s="199"/>
      <c r="P4300" s="188"/>
    </row>
    <row r="4301" spans="1:16" s="183" customFormat="1" ht="12.75" hidden="1" x14ac:dyDescent="0.2">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1053</v>
      </c>
      <c r="K4301" s="187" t="s">
        <v>264</v>
      </c>
      <c r="L4301" s="195"/>
      <c r="M4301" s="195"/>
      <c r="N4301" s="195"/>
      <c r="O4301" s="199"/>
      <c r="P4301" s="188"/>
    </row>
    <row r="4302" spans="1:16" s="183" customFormat="1" ht="12.75" hidden="1" x14ac:dyDescent="0.2">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1053</v>
      </c>
      <c r="K4302" s="187" t="s">
        <v>264</v>
      </c>
      <c r="L4302" s="195"/>
      <c r="M4302" s="195"/>
      <c r="N4302" s="195"/>
      <c r="O4302" s="199"/>
      <c r="P4302" s="188"/>
    </row>
    <row r="4303" spans="1:16" s="183" customFormat="1" ht="12.75" hidden="1" x14ac:dyDescent="0.2">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1053</v>
      </c>
      <c r="K4303" s="187" t="s">
        <v>264</v>
      </c>
      <c r="L4303" s="195"/>
      <c r="M4303" s="195"/>
      <c r="N4303" s="195"/>
      <c r="O4303" s="199"/>
      <c r="P4303" s="188"/>
    </row>
    <row r="4304" spans="1:16" s="183" customFormat="1" ht="12.75" hidden="1" x14ac:dyDescent="0.2">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1053</v>
      </c>
      <c r="K4304" s="187" t="s">
        <v>264</v>
      </c>
      <c r="L4304" s="195"/>
      <c r="M4304" s="195"/>
      <c r="N4304" s="195"/>
      <c r="O4304" s="199"/>
      <c r="P4304" s="188"/>
    </row>
    <row r="4305" spans="1:16" s="183" customFormat="1" ht="12.75" hidden="1" x14ac:dyDescent="0.2">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1053</v>
      </c>
      <c r="K4305" s="187" t="s">
        <v>264</v>
      </c>
      <c r="L4305" s="195"/>
      <c r="M4305" s="195"/>
      <c r="N4305" s="195"/>
      <c r="O4305" s="199"/>
      <c r="P4305" s="188"/>
    </row>
    <row r="4306" spans="1:16" s="183" customFormat="1" ht="12.75" hidden="1" x14ac:dyDescent="0.2">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1053</v>
      </c>
      <c r="K4306" s="187" t="s">
        <v>264</v>
      </c>
      <c r="L4306" s="195"/>
      <c r="M4306" s="195"/>
      <c r="N4306" s="195"/>
      <c r="O4306" s="199"/>
      <c r="P4306" s="188"/>
    </row>
    <row r="4307" spans="1:16" s="183" customFormat="1" ht="12.75" hidden="1" x14ac:dyDescent="0.2">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1053</v>
      </c>
      <c r="K4307" s="187" t="s">
        <v>264</v>
      </c>
      <c r="L4307" s="195"/>
      <c r="M4307" s="195"/>
      <c r="N4307" s="195"/>
      <c r="O4307" s="199"/>
      <c r="P4307" s="188"/>
    </row>
    <row r="4308" spans="1:16" s="183" customFormat="1" ht="12.75" hidden="1" x14ac:dyDescent="0.2">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1053</v>
      </c>
      <c r="K4308" s="187" t="s">
        <v>264</v>
      </c>
      <c r="L4308" s="195"/>
      <c r="M4308" s="195"/>
      <c r="N4308" s="195"/>
      <c r="O4308" s="199"/>
      <c r="P4308" s="188"/>
    </row>
    <row r="4309" spans="1:16" s="183" customFormat="1" ht="12.75" hidden="1" x14ac:dyDescent="0.2">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1053</v>
      </c>
      <c r="K4309" s="187" t="s">
        <v>264</v>
      </c>
      <c r="L4309" s="195"/>
      <c r="M4309" s="195"/>
      <c r="N4309" s="195"/>
      <c r="O4309" s="199"/>
      <c r="P4309" s="188"/>
    </row>
    <row r="4310" spans="1:16" s="183" customFormat="1" ht="12.75" hidden="1" x14ac:dyDescent="0.2">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1053</v>
      </c>
      <c r="K4310" s="187" t="s">
        <v>264</v>
      </c>
      <c r="L4310" s="195"/>
      <c r="M4310" s="195"/>
      <c r="N4310" s="195"/>
      <c r="O4310" s="199"/>
      <c r="P4310" s="188"/>
    </row>
    <row r="4311" spans="1:16" s="183" customFormat="1" ht="12.75" hidden="1" x14ac:dyDescent="0.2">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1053</v>
      </c>
      <c r="K4311" s="187" t="s">
        <v>264</v>
      </c>
      <c r="L4311" s="195"/>
      <c r="M4311" s="195"/>
      <c r="N4311" s="195"/>
      <c r="O4311" s="199"/>
      <c r="P4311" s="188"/>
    </row>
    <row r="4312" spans="1:16" s="183" customFormat="1" ht="12.75" hidden="1" x14ac:dyDescent="0.2">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1053</v>
      </c>
      <c r="K4312" s="187" t="s">
        <v>264</v>
      </c>
      <c r="L4312" s="195"/>
      <c r="M4312" s="195"/>
      <c r="N4312" s="195"/>
      <c r="O4312" s="199"/>
      <c r="P4312" s="188"/>
    </row>
    <row r="4313" spans="1:16" s="183" customFormat="1" ht="12.75" hidden="1" x14ac:dyDescent="0.2">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1053</v>
      </c>
      <c r="K4313" s="187" t="s">
        <v>264</v>
      </c>
      <c r="L4313" s="195"/>
      <c r="M4313" s="195"/>
      <c r="N4313" s="195"/>
      <c r="O4313" s="199"/>
      <c r="P4313" s="188"/>
    </row>
    <row r="4314" spans="1:16" s="183" customFormat="1" ht="12.75" hidden="1" x14ac:dyDescent="0.2">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1053</v>
      </c>
      <c r="K4314" s="187" t="s">
        <v>264</v>
      </c>
      <c r="L4314" s="195"/>
      <c r="M4314" s="195"/>
      <c r="N4314" s="195"/>
      <c r="O4314" s="199"/>
      <c r="P4314" s="188"/>
    </row>
    <row r="4315" spans="1:16" s="183" customFormat="1" ht="12.75" hidden="1" x14ac:dyDescent="0.2">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1053</v>
      </c>
      <c r="K4315" s="187" t="s">
        <v>264</v>
      </c>
      <c r="L4315" s="195"/>
      <c r="M4315" s="195"/>
      <c r="N4315" s="195"/>
      <c r="O4315" s="199"/>
      <c r="P4315" s="188"/>
    </row>
    <row r="4316" spans="1:16" s="183" customFormat="1" ht="12.75" hidden="1" x14ac:dyDescent="0.2">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1053</v>
      </c>
      <c r="K4316" s="187" t="s">
        <v>264</v>
      </c>
      <c r="L4316" s="195"/>
      <c r="M4316" s="195"/>
      <c r="N4316" s="195"/>
      <c r="O4316" s="199"/>
      <c r="P4316" s="188"/>
    </row>
    <row r="4317" spans="1:16" s="183" customFormat="1" ht="12.75" hidden="1" x14ac:dyDescent="0.2">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1053</v>
      </c>
      <c r="K4317" s="187" t="s">
        <v>264</v>
      </c>
      <c r="L4317" s="195"/>
      <c r="M4317" s="195"/>
      <c r="N4317" s="195"/>
      <c r="O4317" s="199"/>
      <c r="P4317" s="188"/>
    </row>
    <row r="4318" spans="1:16" s="183" customFormat="1" ht="12.75" hidden="1" x14ac:dyDescent="0.2">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1053</v>
      </c>
      <c r="K4318" s="187" t="s">
        <v>264</v>
      </c>
      <c r="L4318" s="195"/>
      <c r="M4318" s="195"/>
      <c r="N4318" s="195"/>
      <c r="O4318" s="199"/>
      <c r="P4318" s="188"/>
    </row>
    <row r="4319" spans="1:16" s="183" customFormat="1" ht="12.75" hidden="1" x14ac:dyDescent="0.2">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1053</v>
      </c>
      <c r="K4319" s="187" t="s">
        <v>264</v>
      </c>
      <c r="L4319" s="195"/>
      <c r="M4319" s="195"/>
      <c r="N4319" s="195"/>
      <c r="O4319" s="199"/>
      <c r="P4319" s="188"/>
    </row>
    <row r="4320" spans="1:16" s="183" customFormat="1" ht="12.75" hidden="1" x14ac:dyDescent="0.2">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1053</v>
      </c>
      <c r="K4320" s="187" t="s">
        <v>264</v>
      </c>
      <c r="L4320" s="195"/>
      <c r="M4320" s="195"/>
      <c r="N4320" s="195"/>
      <c r="O4320" s="199"/>
      <c r="P4320" s="188"/>
    </row>
    <row r="4321" spans="1:16" s="183" customFormat="1" ht="12.75" hidden="1" x14ac:dyDescent="0.2">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1053</v>
      </c>
      <c r="K4321" s="187" t="s">
        <v>264</v>
      </c>
      <c r="L4321" s="195"/>
      <c r="M4321" s="195"/>
      <c r="N4321" s="195"/>
      <c r="O4321" s="199"/>
      <c r="P4321" s="188"/>
    </row>
    <row r="4322" spans="1:16" s="183" customFormat="1" ht="12.75" hidden="1" x14ac:dyDescent="0.2">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1053</v>
      </c>
      <c r="K4322" s="187" t="s">
        <v>264</v>
      </c>
      <c r="L4322" s="195"/>
      <c r="M4322" s="195"/>
      <c r="N4322" s="195"/>
      <c r="O4322" s="199"/>
      <c r="P4322" s="188"/>
    </row>
    <row r="4323" spans="1:16" s="183" customFormat="1" ht="12.75" hidden="1" x14ac:dyDescent="0.2">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1053</v>
      </c>
      <c r="K4323" s="187" t="s">
        <v>264</v>
      </c>
      <c r="L4323" s="195"/>
      <c r="M4323" s="195"/>
      <c r="N4323" s="195"/>
      <c r="O4323" s="199"/>
      <c r="P4323" s="188"/>
    </row>
    <row r="4324" spans="1:16" s="183" customFormat="1" ht="12.75" hidden="1" x14ac:dyDescent="0.2">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1053</v>
      </c>
      <c r="K4324" s="187" t="s">
        <v>264</v>
      </c>
      <c r="L4324" s="195"/>
      <c r="M4324" s="195"/>
      <c r="N4324" s="195"/>
      <c r="O4324" s="199"/>
      <c r="P4324" s="188"/>
    </row>
    <row r="4325" spans="1:16" s="183" customFormat="1" ht="12.75" hidden="1" x14ac:dyDescent="0.2">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1053</v>
      </c>
      <c r="K4325" s="187" t="s">
        <v>264</v>
      </c>
      <c r="L4325" s="195"/>
      <c r="M4325" s="195"/>
      <c r="N4325" s="195"/>
      <c r="O4325" s="199"/>
      <c r="P4325" s="188"/>
    </row>
    <row r="4326" spans="1:16" s="183" customFormat="1" ht="12.75" hidden="1" x14ac:dyDescent="0.2">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1053</v>
      </c>
      <c r="K4326" s="187" t="s">
        <v>264</v>
      </c>
      <c r="L4326" s="195"/>
      <c r="M4326" s="195"/>
      <c r="N4326" s="195"/>
      <c r="O4326" s="199"/>
      <c r="P4326" s="188"/>
    </row>
    <row r="4327" spans="1:16" s="183" customFormat="1" ht="12.75" hidden="1" x14ac:dyDescent="0.2">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1053</v>
      </c>
      <c r="K4327" s="187" t="s">
        <v>264</v>
      </c>
      <c r="L4327" s="195"/>
      <c r="M4327" s="195"/>
      <c r="N4327" s="195"/>
      <c r="O4327" s="199"/>
      <c r="P4327" s="188"/>
    </row>
    <row r="4328" spans="1:16" s="183" customFormat="1" ht="12.75" hidden="1" x14ac:dyDescent="0.2">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1053</v>
      </c>
      <c r="K4328" s="187" t="s">
        <v>264</v>
      </c>
      <c r="L4328" s="195"/>
      <c r="M4328" s="195"/>
      <c r="N4328" s="195"/>
      <c r="O4328" s="199"/>
      <c r="P4328" s="188"/>
    </row>
    <row r="4329" spans="1:16" s="183" customFormat="1" ht="12.75" hidden="1" x14ac:dyDescent="0.2">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1053</v>
      </c>
      <c r="K4329" s="187" t="s">
        <v>264</v>
      </c>
      <c r="L4329" s="195"/>
      <c r="M4329" s="195"/>
      <c r="N4329" s="195"/>
      <c r="O4329" s="199"/>
      <c r="P4329" s="188"/>
    </row>
    <row r="4330" spans="1:16" s="183" customFormat="1" ht="12.75" hidden="1" x14ac:dyDescent="0.2">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1053</v>
      </c>
      <c r="K4330" s="187" t="s">
        <v>264</v>
      </c>
      <c r="L4330" s="195"/>
      <c r="M4330" s="195"/>
      <c r="N4330" s="195"/>
      <c r="O4330" s="199"/>
      <c r="P4330" s="188"/>
    </row>
    <row r="4331" spans="1:16" s="183" customFormat="1" ht="12.75" hidden="1" x14ac:dyDescent="0.2">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1053</v>
      </c>
      <c r="K4331" s="187" t="s">
        <v>264</v>
      </c>
      <c r="L4331" s="195"/>
      <c r="M4331" s="195"/>
      <c r="N4331" s="195"/>
      <c r="O4331" s="199"/>
      <c r="P4331" s="188"/>
    </row>
    <row r="4332" spans="1:16" s="183" customFormat="1" ht="12.75" hidden="1" x14ac:dyDescent="0.2">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1053</v>
      </c>
      <c r="K4332" s="187" t="s">
        <v>264</v>
      </c>
      <c r="L4332" s="195"/>
      <c r="M4332" s="195"/>
      <c r="N4332" s="195"/>
      <c r="O4332" s="199"/>
      <c r="P4332" s="188"/>
    </row>
    <row r="4333" spans="1:16" s="183" customFormat="1" ht="12.75" hidden="1" x14ac:dyDescent="0.2">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1053</v>
      </c>
      <c r="K4333" s="187" t="s">
        <v>264</v>
      </c>
      <c r="L4333" s="195"/>
      <c r="M4333" s="195"/>
      <c r="N4333" s="195"/>
      <c r="O4333" s="199"/>
      <c r="P4333" s="188"/>
    </row>
    <row r="4334" spans="1:16" s="183" customFormat="1" ht="12.75" hidden="1" x14ac:dyDescent="0.2">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1053</v>
      </c>
      <c r="K4334" s="187" t="s">
        <v>264</v>
      </c>
      <c r="L4334" s="195"/>
      <c r="M4334" s="195"/>
      <c r="N4334" s="195"/>
      <c r="O4334" s="199"/>
      <c r="P4334" s="188"/>
    </row>
    <row r="4335" spans="1:16" s="183" customFormat="1" ht="12.75" hidden="1" x14ac:dyDescent="0.2">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1053</v>
      </c>
      <c r="K4335" s="187" t="s">
        <v>264</v>
      </c>
      <c r="L4335" s="195"/>
      <c r="M4335" s="195"/>
      <c r="N4335" s="195"/>
      <c r="O4335" s="199"/>
      <c r="P4335" s="188"/>
    </row>
    <row r="4336" spans="1:16" s="183" customFormat="1" ht="12.75" hidden="1" x14ac:dyDescent="0.2">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1053</v>
      </c>
      <c r="K4336" s="187" t="s">
        <v>264</v>
      </c>
      <c r="L4336" s="195"/>
      <c r="M4336" s="195"/>
      <c r="N4336" s="195"/>
      <c r="O4336" s="199"/>
      <c r="P4336" s="188"/>
    </row>
    <row r="4337" spans="1:16" s="183" customFormat="1" ht="12.75" hidden="1" x14ac:dyDescent="0.2">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1053</v>
      </c>
      <c r="K4337" s="187" t="s">
        <v>264</v>
      </c>
      <c r="L4337" s="195"/>
      <c r="M4337" s="195"/>
      <c r="N4337" s="195"/>
      <c r="O4337" s="199"/>
      <c r="P4337" s="188"/>
    </row>
    <row r="4338" spans="1:16" s="183" customFormat="1" ht="12.75" hidden="1" x14ac:dyDescent="0.2">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1053</v>
      </c>
      <c r="K4338" s="187" t="s">
        <v>264</v>
      </c>
      <c r="L4338" s="195"/>
      <c r="M4338" s="195"/>
      <c r="N4338" s="195"/>
      <c r="O4338" s="199"/>
      <c r="P4338" s="188"/>
    </row>
    <row r="4339" spans="1:16" s="183" customFormat="1" ht="12.75" hidden="1" x14ac:dyDescent="0.2">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1053</v>
      </c>
      <c r="K4339" s="187" t="s">
        <v>264</v>
      </c>
      <c r="L4339" s="195"/>
      <c r="M4339" s="195"/>
      <c r="N4339" s="195"/>
      <c r="O4339" s="199"/>
      <c r="P4339" s="188"/>
    </row>
    <row r="4340" spans="1:16" s="183" customFormat="1" ht="12.75" hidden="1" x14ac:dyDescent="0.2">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1053</v>
      </c>
      <c r="K4340" s="187" t="s">
        <v>264</v>
      </c>
      <c r="L4340" s="195"/>
      <c r="M4340" s="195"/>
      <c r="N4340" s="195"/>
      <c r="O4340" s="199"/>
      <c r="P4340" s="188"/>
    </row>
    <row r="4341" spans="1:16" s="183" customFormat="1" ht="12.75" hidden="1" x14ac:dyDescent="0.2">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1053</v>
      </c>
      <c r="K4341" s="187" t="s">
        <v>264</v>
      </c>
      <c r="L4341" s="195"/>
      <c r="M4341" s="195"/>
      <c r="N4341" s="195"/>
      <c r="O4341" s="199"/>
      <c r="P4341" s="188"/>
    </row>
    <row r="4342" spans="1:16" s="183" customFormat="1" ht="12.75" hidden="1" x14ac:dyDescent="0.2">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1053</v>
      </c>
      <c r="K4342" s="187" t="s">
        <v>264</v>
      </c>
      <c r="L4342" s="195"/>
      <c r="M4342" s="195"/>
      <c r="N4342" s="195"/>
      <c r="O4342" s="199"/>
      <c r="P4342" s="188"/>
    </row>
    <row r="4343" spans="1:16" s="183" customFormat="1" ht="12.75" hidden="1" x14ac:dyDescent="0.2">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1053</v>
      </c>
      <c r="K4343" s="187" t="s">
        <v>264</v>
      </c>
      <c r="L4343" s="195"/>
      <c r="M4343" s="195"/>
      <c r="N4343" s="195"/>
      <c r="O4343" s="199"/>
      <c r="P4343" s="188"/>
    </row>
    <row r="4344" spans="1:16" s="183" customFormat="1" ht="12.75" hidden="1" x14ac:dyDescent="0.2">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1053</v>
      </c>
      <c r="K4344" s="187" t="s">
        <v>264</v>
      </c>
      <c r="L4344" s="195"/>
      <c r="M4344" s="195"/>
      <c r="N4344" s="195"/>
      <c r="O4344" s="199"/>
      <c r="P4344" s="188"/>
    </row>
    <row r="4345" spans="1:16" s="183" customFormat="1" ht="12.75" hidden="1" x14ac:dyDescent="0.2">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1053</v>
      </c>
      <c r="K4345" s="187" t="s">
        <v>264</v>
      </c>
      <c r="L4345" s="195"/>
      <c r="M4345" s="195"/>
      <c r="N4345" s="195"/>
      <c r="O4345" s="199"/>
      <c r="P4345" s="188"/>
    </row>
    <row r="4346" spans="1:16" s="183" customFormat="1" ht="12.75" hidden="1" x14ac:dyDescent="0.2">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1053</v>
      </c>
      <c r="K4346" s="187" t="s">
        <v>264</v>
      </c>
      <c r="L4346" s="195"/>
      <c r="M4346" s="195"/>
      <c r="N4346" s="195"/>
      <c r="O4346" s="199"/>
      <c r="P4346" s="188"/>
    </row>
    <row r="4347" spans="1:16" s="183" customFormat="1" ht="12.75" hidden="1" x14ac:dyDescent="0.2">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1053</v>
      </c>
      <c r="K4347" s="187" t="s">
        <v>264</v>
      </c>
      <c r="L4347" s="195"/>
      <c r="M4347" s="195"/>
      <c r="N4347" s="195"/>
      <c r="O4347" s="199"/>
      <c r="P4347" s="188"/>
    </row>
    <row r="4348" spans="1:16" s="183" customFormat="1" ht="12.75" hidden="1" x14ac:dyDescent="0.2">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1053</v>
      </c>
      <c r="K4348" s="187" t="s">
        <v>264</v>
      </c>
      <c r="L4348" s="195"/>
      <c r="M4348" s="195"/>
      <c r="N4348" s="195"/>
      <c r="O4348" s="199"/>
      <c r="P4348" s="188"/>
    </row>
    <row r="4349" spans="1:16" s="183" customFormat="1" ht="12.75" hidden="1" x14ac:dyDescent="0.2">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1053</v>
      </c>
      <c r="K4349" s="187" t="s">
        <v>264</v>
      </c>
      <c r="L4349" s="195"/>
      <c r="M4349" s="195"/>
      <c r="N4349" s="195"/>
      <c r="O4349" s="199"/>
      <c r="P4349" s="188"/>
    </row>
    <row r="4350" spans="1:16" s="183" customFormat="1" ht="12.75" hidden="1" x14ac:dyDescent="0.2">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1053</v>
      </c>
      <c r="K4350" s="187" t="s">
        <v>264</v>
      </c>
      <c r="L4350" s="195"/>
      <c r="M4350" s="195"/>
      <c r="N4350" s="195"/>
      <c r="O4350" s="199"/>
      <c r="P4350" s="188"/>
    </row>
    <row r="4351" spans="1:16" s="183" customFormat="1" ht="12.75" hidden="1" x14ac:dyDescent="0.2">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1053</v>
      </c>
      <c r="K4351" s="187" t="s">
        <v>264</v>
      </c>
      <c r="L4351" s="195"/>
      <c r="M4351" s="195"/>
      <c r="N4351" s="195"/>
      <c r="O4351" s="199"/>
      <c r="P4351" s="188"/>
    </row>
    <row r="4352" spans="1:16" s="183" customFormat="1" ht="12.75" hidden="1" x14ac:dyDescent="0.2">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1053</v>
      </c>
      <c r="K4352" s="187" t="s">
        <v>264</v>
      </c>
      <c r="L4352" s="195"/>
      <c r="M4352" s="195"/>
      <c r="N4352" s="195"/>
      <c r="O4352" s="199"/>
      <c r="P4352" s="188"/>
    </row>
    <row r="4353" spans="1:16" s="183" customFormat="1" ht="12.75" hidden="1" x14ac:dyDescent="0.2">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1053</v>
      </c>
      <c r="K4353" s="187" t="s">
        <v>264</v>
      </c>
      <c r="L4353" s="195"/>
      <c r="M4353" s="195"/>
      <c r="N4353" s="195"/>
      <c r="O4353" s="199"/>
      <c r="P4353" s="188"/>
    </row>
    <row r="4354" spans="1:16" s="183" customFormat="1" ht="12.75" hidden="1" x14ac:dyDescent="0.2">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1053</v>
      </c>
      <c r="K4354" s="187" t="s">
        <v>264</v>
      </c>
      <c r="L4354" s="195"/>
      <c r="M4354" s="195"/>
      <c r="N4354" s="195"/>
      <c r="O4354" s="199"/>
      <c r="P4354" s="188"/>
    </row>
    <row r="4355" spans="1:16" s="183" customFormat="1" ht="12.75" hidden="1" x14ac:dyDescent="0.2">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1053</v>
      </c>
      <c r="K4355" s="187" t="s">
        <v>264</v>
      </c>
      <c r="L4355" s="195"/>
      <c r="M4355" s="195"/>
      <c r="N4355" s="195"/>
      <c r="O4355" s="199"/>
      <c r="P4355" s="188"/>
    </row>
    <row r="4356" spans="1:16" s="183" customFormat="1" ht="12.75" hidden="1" x14ac:dyDescent="0.2">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1053</v>
      </c>
      <c r="K4356" s="187" t="s">
        <v>264</v>
      </c>
      <c r="L4356" s="195"/>
      <c r="M4356" s="195"/>
      <c r="N4356" s="195"/>
      <c r="O4356" s="199"/>
      <c r="P4356" s="188"/>
    </row>
    <row r="4357" spans="1:16" s="183" customFormat="1" ht="12.75" hidden="1" x14ac:dyDescent="0.2">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1053</v>
      </c>
      <c r="K4357" s="187" t="s">
        <v>264</v>
      </c>
      <c r="L4357" s="195"/>
      <c r="M4357" s="195"/>
      <c r="N4357" s="195"/>
      <c r="O4357" s="199"/>
      <c r="P4357" s="188"/>
    </row>
    <row r="4358" spans="1:16" s="183" customFormat="1" ht="12.75" hidden="1" x14ac:dyDescent="0.2">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1053</v>
      </c>
      <c r="K4358" s="187" t="s">
        <v>264</v>
      </c>
      <c r="L4358" s="195"/>
      <c r="M4358" s="195"/>
      <c r="N4358" s="195"/>
      <c r="O4358" s="199"/>
      <c r="P4358" s="188"/>
    </row>
    <row r="4359" spans="1:16" s="183" customFormat="1" ht="12.75" hidden="1" x14ac:dyDescent="0.2">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1053</v>
      </c>
      <c r="K4359" s="187" t="s">
        <v>264</v>
      </c>
      <c r="L4359" s="195"/>
      <c r="M4359" s="195"/>
      <c r="N4359" s="195"/>
      <c r="O4359" s="199"/>
      <c r="P4359" s="188"/>
    </row>
    <row r="4360" spans="1:16" s="183" customFormat="1" ht="12.75" hidden="1" x14ac:dyDescent="0.2">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1053</v>
      </c>
      <c r="K4360" s="187" t="s">
        <v>264</v>
      </c>
      <c r="L4360" s="195"/>
      <c r="M4360" s="195"/>
      <c r="N4360" s="195"/>
      <c r="O4360" s="199"/>
      <c r="P4360" s="188"/>
    </row>
    <row r="4361" spans="1:16" s="183" customFormat="1" ht="12.75" hidden="1" x14ac:dyDescent="0.2">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1053</v>
      </c>
      <c r="K4361" s="187" t="s">
        <v>264</v>
      </c>
      <c r="L4361" s="195"/>
      <c r="M4361" s="195"/>
      <c r="N4361" s="195"/>
      <c r="O4361" s="199"/>
      <c r="P4361" s="188"/>
    </row>
    <row r="4362" spans="1:16" s="183" customFormat="1" ht="12.75" hidden="1" x14ac:dyDescent="0.2">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1053</v>
      </c>
      <c r="K4362" s="187" t="s">
        <v>264</v>
      </c>
      <c r="L4362" s="195"/>
      <c r="M4362" s="195"/>
      <c r="N4362" s="195"/>
      <c r="O4362" s="199"/>
      <c r="P4362" s="188"/>
    </row>
    <row r="4363" spans="1:16" s="183" customFormat="1" ht="12.75" hidden="1" x14ac:dyDescent="0.2">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1053</v>
      </c>
      <c r="K4363" s="187" t="s">
        <v>264</v>
      </c>
      <c r="L4363" s="195"/>
      <c r="M4363" s="195"/>
      <c r="N4363" s="195"/>
      <c r="O4363" s="199"/>
      <c r="P4363" s="188"/>
    </row>
    <row r="4364" spans="1:16" s="183" customFormat="1" ht="12.75" hidden="1" x14ac:dyDescent="0.2">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1053</v>
      </c>
      <c r="K4364" s="187" t="s">
        <v>264</v>
      </c>
      <c r="L4364" s="195"/>
      <c r="M4364" s="195"/>
      <c r="N4364" s="195"/>
      <c r="O4364" s="199"/>
      <c r="P4364" s="188"/>
    </row>
    <row r="4365" spans="1:16" s="183" customFormat="1" ht="12.75" hidden="1" x14ac:dyDescent="0.2">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1053</v>
      </c>
      <c r="K4365" s="187" t="s">
        <v>264</v>
      </c>
      <c r="L4365" s="195"/>
      <c r="M4365" s="195"/>
      <c r="N4365" s="195"/>
      <c r="O4365" s="199"/>
      <c r="P4365" s="188"/>
    </row>
    <row r="4366" spans="1:16" s="183" customFormat="1" ht="12.75" hidden="1" x14ac:dyDescent="0.2">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1053</v>
      </c>
      <c r="K4366" s="187" t="s">
        <v>264</v>
      </c>
      <c r="L4366" s="195"/>
      <c r="M4366" s="195"/>
      <c r="N4366" s="195"/>
      <c r="O4366" s="199"/>
      <c r="P4366" s="188"/>
    </row>
    <row r="4367" spans="1:16" s="183" customFormat="1" ht="12.75" hidden="1" x14ac:dyDescent="0.2">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1053</v>
      </c>
      <c r="K4367" s="187" t="s">
        <v>264</v>
      </c>
      <c r="L4367" s="195"/>
      <c r="M4367" s="195"/>
      <c r="N4367" s="195"/>
      <c r="O4367" s="199"/>
      <c r="P4367" s="188"/>
    </row>
    <row r="4368" spans="1:16" s="183" customFormat="1" ht="12.75" hidden="1" x14ac:dyDescent="0.2">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1053</v>
      </c>
      <c r="K4368" s="187" t="s">
        <v>264</v>
      </c>
      <c r="L4368" s="195"/>
      <c r="M4368" s="195"/>
      <c r="N4368" s="195"/>
      <c r="O4368" s="199"/>
      <c r="P4368" s="188"/>
    </row>
    <row r="4369" spans="1:16" s="183" customFormat="1" ht="12.75" hidden="1" x14ac:dyDescent="0.2">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1053</v>
      </c>
      <c r="K4369" s="187" t="s">
        <v>264</v>
      </c>
      <c r="L4369" s="195"/>
      <c r="M4369" s="195"/>
      <c r="N4369" s="195"/>
      <c r="O4369" s="199"/>
      <c r="P4369" s="188"/>
    </row>
    <row r="4370" spans="1:16" s="183" customFormat="1" ht="12.75" hidden="1" x14ac:dyDescent="0.2">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1053</v>
      </c>
      <c r="K4370" s="187" t="s">
        <v>264</v>
      </c>
      <c r="L4370" s="195"/>
      <c r="M4370" s="195"/>
      <c r="N4370" s="195"/>
      <c r="O4370" s="199"/>
      <c r="P4370" s="188"/>
    </row>
    <row r="4371" spans="1:16" s="183" customFormat="1" ht="12.75" hidden="1" x14ac:dyDescent="0.2">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1053</v>
      </c>
      <c r="K4371" s="187" t="s">
        <v>264</v>
      </c>
      <c r="L4371" s="195"/>
      <c r="M4371" s="195"/>
      <c r="N4371" s="195"/>
      <c r="O4371" s="199"/>
      <c r="P4371" s="188"/>
    </row>
    <row r="4372" spans="1:16" s="183" customFormat="1" ht="12.75" hidden="1" x14ac:dyDescent="0.2">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1053</v>
      </c>
      <c r="K4372" s="187" t="s">
        <v>264</v>
      </c>
      <c r="L4372" s="195"/>
      <c r="M4372" s="195"/>
      <c r="N4372" s="195"/>
      <c r="O4372" s="199"/>
      <c r="P4372" s="188"/>
    </row>
    <row r="4373" spans="1:16" s="183" customFormat="1" ht="12.75" hidden="1" x14ac:dyDescent="0.2">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1053</v>
      </c>
      <c r="K4373" s="187" t="s">
        <v>264</v>
      </c>
      <c r="L4373" s="195"/>
      <c r="M4373" s="195"/>
      <c r="N4373" s="195"/>
      <c r="O4373" s="199"/>
      <c r="P4373" s="188"/>
    </row>
    <row r="4374" spans="1:16" s="183" customFormat="1" ht="12.75" hidden="1" x14ac:dyDescent="0.2">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1053</v>
      </c>
      <c r="K4374" s="187" t="s">
        <v>264</v>
      </c>
      <c r="L4374" s="195"/>
      <c r="M4374" s="195"/>
      <c r="N4374" s="195"/>
      <c r="O4374" s="199"/>
      <c r="P4374" s="188"/>
    </row>
    <row r="4375" spans="1:16" s="183" customFormat="1" ht="12.75" hidden="1" x14ac:dyDescent="0.2">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1053</v>
      </c>
      <c r="K4375" s="187" t="s">
        <v>264</v>
      </c>
      <c r="L4375" s="195"/>
      <c r="M4375" s="195"/>
      <c r="N4375" s="195"/>
      <c r="O4375" s="199"/>
      <c r="P4375" s="188"/>
    </row>
    <row r="4376" spans="1:16" s="183" customFormat="1" ht="12.75" hidden="1" x14ac:dyDescent="0.2">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1053</v>
      </c>
      <c r="K4376" s="187" t="s">
        <v>264</v>
      </c>
      <c r="L4376" s="195"/>
      <c r="M4376" s="195"/>
      <c r="N4376" s="195"/>
      <c r="O4376" s="199"/>
      <c r="P4376" s="188"/>
    </row>
    <row r="4377" spans="1:16" s="183" customFormat="1" ht="12.75" hidden="1" x14ac:dyDescent="0.2">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1053</v>
      </c>
      <c r="K4377" s="187" t="s">
        <v>264</v>
      </c>
      <c r="L4377" s="195"/>
      <c r="M4377" s="195"/>
      <c r="N4377" s="195"/>
      <c r="O4377" s="199"/>
      <c r="P4377" s="188"/>
    </row>
    <row r="4378" spans="1:16" s="183" customFormat="1" ht="12.75" hidden="1" x14ac:dyDescent="0.2">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1053</v>
      </c>
      <c r="K4378" s="187" t="s">
        <v>264</v>
      </c>
      <c r="L4378" s="195"/>
      <c r="M4378" s="195"/>
      <c r="N4378" s="195"/>
      <c r="O4378" s="199"/>
      <c r="P4378" s="188"/>
    </row>
    <row r="4379" spans="1:16" s="183" customFormat="1" ht="12.75" hidden="1" x14ac:dyDescent="0.2">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1053</v>
      </c>
      <c r="K4379" s="187" t="s">
        <v>264</v>
      </c>
      <c r="L4379" s="195"/>
      <c r="M4379" s="195"/>
      <c r="N4379" s="195"/>
      <c r="O4379" s="199"/>
      <c r="P4379" s="188"/>
    </row>
    <row r="4380" spans="1:16" s="183" customFormat="1" ht="12.75" hidden="1" x14ac:dyDescent="0.2">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1053</v>
      </c>
      <c r="K4380" s="187" t="s">
        <v>264</v>
      </c>
      <c r="L4380" s="195"/>
      <c r="M4380" s="195"/>
      <c r="N4380" s="195"/>
      <c r="O4380" s="199"/>
      <c r="P4380" s="188"/>
    </row>
    <row r="4381" spans="1:16" s="183" customFormat="1" ht="12.75" hidden="1" x14ac:dyDescent="0.2">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1053</v>
      </c>
      <c r="K4381" s="187" t="s">
        <v>264</v>
      </c>
      <c r="L4381" s="195"/>
      <c r="M4381" s="195"/>
      <c r="N4381" s="195"/>
      <c r="O4381" s="199"/>
      <c r="P4381" s="188"/>
    </row>
    <row r="4382" spans="1:16" s="183" customFormat="1" ht="12.75" hidden="1" x14ac:dyDescent="0.2">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1053</v>
      </c>
      <c r="K4382" s="187" t="s">
        <v>264</v>
      </c>
      <c r="L4382" s="195"/>
      <c r="M4382" s="195"/>
      <c r="N4382" s="195"/>
      <c r="O4382" s="199"/>
      <c r="P4382" s="188"/>
    </row>
    <row r="4383" spans="1:16" s="183" customFormat="1" ht="12.75" hidden="1" x14ac:dyDescent="0.2">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1053</v>
      </c>
      <c r="K4383" s="187" t="s">
        <v>264</v>
      </c>
      <c r="L4383" s="195"/>
      <c r="M4383" s="195"/>
      <c r="N4383" s="195"/>
      <c r="O4383" s="199"/>
      <c r="P4383" s="188"/>
    </row>
    <row r="4384" spans="1:16" s="183" customFormat="1" ht="12.75" hidden="1"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1056</v>
      </c>
      <c r="K4384" s="187" t="s">
        <v>116</v>
      </c>
      <c r="L4384" s="195">
        <v>2.9607979999999999E-2</v>
      </c>
      <c r="M4384" s="195" t="s">
        <v>1056</v>
      </c>
      <c r="N4384" s="195" t="s">
        <v>1033</v>
      </c>
      <c r="O4384" s="199"/>
      <c r="P4384" s="188"/>
    </row>
    <row r="4385" spans="1:16" s="183" customFormat="1" ht="12.75" hidden="1"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1056</v>
      </c>
      <c r="K4385" s="187" t="s">
        <v>116</v>
      </c>
      <c r="L4385" s="195">
        <v>3.99937E-2</v>
      </c>
      <c r="M4385" s="195" t="s">
        <v>1056</v>
      </c>
      <c r="N4385" s="195" t="s">
        <v>1033</v>
      </c>
      <c r="O4385" s="199"/>
      <c r="P4385" s="188"/>
    </row>
    <row r="4386" spans="1:16" s="183" customFormat="1" ht="12.75" hidden="1"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1056</v>
      </c>
      <c r="K4386" s="187" t="s">
        <v>116</v>
      </c>
      <c r="L4386" s="195">
        <v>4.5558269999999998E-2</v>
      </c>
      <c r="M4386" s="195" t="s">
        <v>1056</v>
      </c>
      <c r="N4386" s="195" t="s">
        <v>1033</v>
      </c>
      <c r="O4386" s="199"/>
      <c r="P4386" s="188"/>
    </row>
    <row r="4387" spans="1:16" s="183" customFormat="1" ht="12.75" hidden="1"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1056</v>
      </c>
      <c r="K4387" s="187" t="s">
        <v>116</v>
      </c>
      <c r="L4387" s="195">
        <v>5.9045170000000001E-2</v>
      </c>
      <c r="M4387" s="195" t="s">
        <v>1056</v>
      </c>
      <c r="N4387" s="195" t="s">
        <v>1033</v>
      </c>
      <c r="O4387" s="199"/>
      <c r="P4387" s="188"/>
    </row>
    <row r="4388" spans="1:16" s="183" customFormat="1" ht="12.75" hidden="1"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1056</v>
      </c>
      <c r="K4388" s="187" t="s">
        <v>116</v>
      </c>
      <c r="L4388" s="195">
        <v>4.4896329999999998E-2</v>
      </c>
      <c r="M4388" s="195" t="s">
        <v>1056</v>
      </c>
      <c r="N4388" s="195" t="s">
        <v>1033</v>
      </c>
      <c r="O4388" s="199"/>
      <c r="P4388" s="188"/>
    </row>
    <row r="4389" spans="1:16" s="183" customFormat="1" ht="12.75" hidden="1"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1056</v>
      </c>
      <c r="K4389" s="187" t="s">
        <v>116</v>
      </c>
      <c r="L4389" s="195">
        <v>5.063877E-2</v>
      </c>
      <c r="M4389" s="195" t="s">
        <v>1056</v>
      </c>
      <c r="N4389" s="195" t="s">
        <v>1033</v>
      </c>
      <c r="O4389" s="199"/>
      <c r="P4389" s="188"/>
    </row>
    <row r="4390" spans="1:16" s="183" customFormat="1" ht="12.75" hidden="1"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1056</v>
      </c>
      <c r="K4390" s="187" t="s">
        <v>116</v>
      </c>
      <c r="L4390" s="195"/>
      <c r="M4390" s="195"/>
      <c r="N4390" s="195"/>
      <c r="O4390" s="199"/>
      <c r="P4390" s="188"/>
    </row>
    <row r="4391" spans="1:16" s="183" customFormat="1" ht="12.75" hidden="1"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1056</v>
      </c>
      <c r="K4391" s="187" t="s">
        <v>116</v>
      </c>
      <c r="L4391" s="195">
        <v>5.3287859999999999E-2</v>
      </c>
      <c r="M4391" s="195" t="s">
        <v>1056</v>
      </c>
      <c r="N4391" s="195" t="s">
        <v>1033</v>
      </c>
      <c r="O4391" s="199"/>
      <c r="P4391" s="188"/>
    </row>
    <row r="4392" spans="1:16" s="183" customFormat="1" ht="12.75" hidden="1"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1056</v>
      </c>
      <c r="K4392" s="187" t="s">
        <v>116</v>
      </c>
      <c r="L4392" s="195">
        <v>3.9913619999999997E-2</v>
      </c>
      <c r="M4392" s="195" t="s">
        <v>1056</v>
      </c>
      <c r="N4392" s="195" t="s">
        <v>1033</v>
      </c>
      <c r="O4392" s="199"/>
      <c r="P4392" s="188"/>
    </row>
    <row r="4393" spans="1:16" s="183" customFormat="1" ht="12.75" hidden="1"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1056</v>
      </c>
      <c r="K4393" s="187" t="s">
        <v>116</v>
      </c>
      <c r="L4393" s="195">
        <v>3.753099E-2</v>
      </c>
      <c r="M4393" s="195" t="s">
        <v>1056</v>
      </c>
      <c r="N4393" s="195" t="s">
        <v>1033</v>
      </c>
      <c r="O4393" s="199"/>
      <c r="P4393" s="188"/>
    </row>
    <row r="4394" spans="1:16" s="183" customFormat="1" ht="12.75" hidden="1"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1056</v>
      </c>
      <c r="K4394" s="187" t="s">
        <v>116</v>
      </c>
      <c r="L4394" s="195">
        <v>2.635239E-2</v>
      </c>
      <c r="M4394" s="195" t="s">
        <v>1056</v>
      </c>
      <c r="N4394" s="195" t="s">
        <v>1033</v>
      </c>
      <c r="O4394" s="199"/>
      <c r="P4394" s="188"/>
    </row>
    <row r="4395" spans="1:16" s="183" customFormat="1" ht="12.75" hidden="1"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1056</v>
      </c>
      <c r="K4395" s="187" t="s">
        <v>116</v>
      </c>
      <c r="L4395" s="195">
        <v>0.42282609999999998</v>
      </c>
      <c r="M4395" s="195" t="s">
        <v>1056</v>
      </c>
      <c r="N4395" s="195" t="s">
        <v>1033</v>
      </c>
      <c r="O4395" s="199"/>
      <c r="P4395" s="188"/>
    </row>
    <row r="4396" spans="1:16" s="183" customFormat="1" ht="12.75" hidden="1"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1056</v>
      </c>
      <c r="K4396" s="187" t="s">
        <v>116</v>
      </c>
      <c r="L4396" s="195">
        <v>0.92934229999999995</v>
      </c>
      <c r="M4396" s="195" t="s">
        <v>1056</v>
      </c>
      <c r="N4396" s="195" t="s">
        <v>1033</v>
      </c>
      <c r="O4396" s="199"/>
      <c r="P4396" s="188"/>
    </row>
    <row r="4397" spans="1:16" s="183" customFormat="1" ht="12.75" hidden="1"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1056</v>
      </c>
      <c r="K4397" s="187" t="s">
        <v>116</v>
      </c>
      <c r="L4397" s="195">
        <v>1.1016790000000001</v>
      </c>
      <c r="M4397" s="195" t="s">
        <v>1056</v>
      </c>
      <c r="N4397" s="195" t="s">
        <v>1033</v>
      </c>
      <c r="O4397" s="199"/>
      <c r="P4397" s="188"/>
    </row>
    <row r="4398" spans="1:16" s="183" customFormat="1" ht="12.75" hidden="1"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1056</v>
      </c>
      <c r="K4398" s="187" t="s">
        <v>116</v>
      </c>
      <c r="L4398" s="195">
        <v>0.93021920000000002</v>
      </c>
      <c r="M4398" s="195" t="s">
        <v>1056</v>
      </c>
      <c r="N4398" s="195" t="s">
        <v>1033</v>
      </c>
      <c r="O4398" s="199"/>
      <c r="P4398" s="188"/>
    </row>
    <row r="4399" spans="1:16" s="183" customFormat="1" ht="12.75" hidden="1"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1056</v>
      </c>
      <c r="K4399" s="187" t="s">
        <v>116</v>
      </c>
      <c r="L4399" s="195">
        <v>0.84645130000000002</v>
      </c>
      <c r="M4399" s="195" t="s">
        <v>1056</v>
      </c>
      <c r="N4399" s="195" t="s">
        <v>1033</v>
      </c>
      <c r="O4399" s="199"/>
      <c r="P4399" s="188"/>
    </row>
    <row r="4400" spans="1:16" s="183" customFormat="1" ht="12.75" hidden="1"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1056</v>
      </c>
      <c r="K4400" s="187" t="s">
        <v>116</v>
      </c>
      <c r="L4400" s="195"/>
      <c r="M4400" s="195"/>
      <c r="N4400" s="195"/>
      <c r="O4400" s="199"/>
      <c r="P4400" s="188"/>
    </row>
    <row r="4401" spans="1:16" s="183" customFormat="1" ht="12.75" hidden="1"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1056</v>
      </c>
      <c r="K4401" s="187" t="s">
        <v>116</v>
      </c>
      <c r="L4401" s="195"/>
      <c r="M4401" s="195"/>
      <c r="N4401" s="195"/>
      <c r="O4401" s="199"/>
      <c r="P4401" s="188"/>
    </row>
    <row r="4402" spans="1:16" s="183" customFormat="1" ht="12.75" hidden="1"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1056</v>
      </c>
      <c r="K4402" s="187" t="s">
        <v>116</v>
      </c>
      <c r="L4402" s="195"/>
      <c r="M4402" s="195"/>
      <c r="N4402" s="195"/>
      <c r="O4402" s="199"/>
      <c r="P4402" s="188"/>
    </row>
    <row r="4403" spans="1:16" s="183" customFormat="1" ht="12.75" hidden="1"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1056</v>
      </c>
      <c r="K4403" s="187" t="s">
        <v>116</v>
      </c>
      <c r="L4403" s="195">
        <v>4.7561649999999997E-2</v>
      </c>
      <c r="M4403" s="195" t="s">
        <v>1056</v>
      </c>
      <c r="N4403" s="195" t="s">
        <v>1033</v>
      </c>
      <c r="O4403" s="199"/>
      <c r="P4403" s="188"/>
    </row>
    <row r="4404" spans="1:16" s="183" customFormat="1" ht="12.75" hidden="1"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1056</v>
      </c>
      <c r="K4404" s="187" t="s">
        <v>116</v>
      </c>
      <c r="L4404" s="195">
        <v>0.56101800000000002</v>
      </c>
      <c r="M4404" s="195" t="s">
        <v>1056</v>
      </c>
      <c r="N4404" s="195" t="s">
        <v>1033</v>
      </c>
      <c r="O4404" s="199"/>
      <c r="P4404" s="188"/>
    </row>
    <row r="4405" spans="1:16" s="183" customFormat="1" ht="12.75" hidden="1"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1056</v>
      </c>
      <c r="K4405" s="187" t="s">
        <v>116</v>
      </c>
      <c r="L4405" s="195">
        <v>0.1721038</v>
      </c>
      <c r="M4405" s="195" t="s">
        <v>1056</v>
      </c>
      <c r="N4405" s="195" t="s">
        <v>1033</v>
      </c>
      <c r="O4405" s="199"/>
      <c r="P4405" s="188"/>
    </row>
    <row r="4406" spans="1:16" s="174" customFormat="1" ht="14.25" hidden="1" x14ac:dyDescent="0.2">
      <c r="A4406" s="246">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3">
        <v>1</v>
      </c>
      <c r="H4406" s="243" t="s">
        <v>60</v>
      </c>
      <c r="I4406" s="244">
        <v>771.32410000000004</v>
      </c>
      <c r="J4406" s="244" t="s">
        <v>1025</v>
      </c>
      <c r="K4406" s="244" t="s">
        <v>116</v>
      </c>
      <c r="L4406" s="145"/>
      <c r="M4406" s="145"/>
      <c r="N4406" s="145"/>
      <c r="O4406" s="245"/>
      <c r="P4406" s="175"/>
    </row>
    <row r="4407" spans="1:16" s="174" customFormat="1" ht="14.25" hidden="1" x14ac:dyDescent="0.2">
      <c r="A4407" s="246">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3">
        <v>2</v>
      </c>
      <c r="H4407" s="243" t="s">
        <v>60</v>
      </c>
      <c r="I4407" s="244">
        <v>337.20209999999997</v>
      </c>
      <c r="J4407" s="244" t="s">
        <v>1025</v>
      </c>
      <c r="K4407" s="244" t="s">
        <v>116</v>
      </c>
      <c r="L4407" s="145"/>
      <c r="M4407" s="145"/>
      <c r="N4407" s="145"/>
      <c r="O4407" s="245"/>
      <c r="P4407" s="175"/>
    </row>
    <row r="4408" spans="1:16" s="174" customFormat="1" ht="14.25" hidden="1" x14ac:dyDescent="0.2">
      <c r="A4408" s="246">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3">
        <v>5</v>
      </c>
      <c r="H4408" s="243" t="s">
        <v>60</v>
      </c>
      <c r="I4408" s="244">
        <v>123.6854</v>
      </c>
      <c r="J4408" s="244" t="s">
        <v>1025</v>
      </c>
      <c r="K4408" s="244" t="s">
        <v>116</v>
      </c>
      <c r="L4408" s="145"/>
      <c r="M4408" s="145"/>
      <c r="N4408" s="145"/>
      <c r="O4408" s="245"/>
      <c r="P4408" s="175"/>
    </row>
    <row r="4409" spans="1:16" s="174" customFormat="1" ht="14.25" hidden="1" x14ac:dyDescent="0.2">
      <c r="A4409" s="246">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3">
        <v>8</v>
      </c>
      <c r="H4409" s="243" t="s">
        <v>60</v>
      </c>
      <c r="I4409" s="244">
        <v>81.779650000000004</v>
      </c>
      <c r="J4409" s="244" t="s">
        <v>1025</v>
      </c>
      <c r="K4409" s="244" t="s">
        <v>116</v>
      </c>
      <c r="L4409" s="145"/>
      <c r="M4409" s="145"/>
      <c r="N4409" s="145"/>
      <c r="O4409" s="245"/>
      <c r="P4409" s="175"/>
    </row>
    <row r="4410" spans="1:16" s="174" customFormat="1" ht="14.25" hidden="1" x14ac:dyDescent="0.2">
      <c r="A4410" s="246">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3">
        <v>12</v>
      </c>
      <c r="H4410" s="243" t="s">
        <v>60</v>
      </c>
      <c r="I4410" s="244">
        <v>59.031579999999998</v>
      </c>
      <c r="J4410" s="244" t="s">
        <v>1025</v>
      </c>
      <c r="K4410" s="244" t="s">
        <v>116</v>
      </c>
      <c r="L4410" s="145"/>
      <c r="M4410" s="145"/>
      <c r="N4410" s="145"/>
      <c r="O4410" s="245"/>
      <c r="P4410" s="175"/>
    </row>
    <row r="4411" spans="1:16" s="174" customFormat="1" ht="14.25" hidden="1" x14ac:dyDescent="0.2">
      <c r="A4411" s="246">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3">
        <v>24</v>
      </c>
      <c r="H4411" s="243" t="s">
        <v>60</v>
      </c>
      <c r="I4411" s="244">
        <v>39.031129999999997</v>
      </c>
      <c r="J4411" s="244" t="s">
        <v>1025</v>
      </c>
      <c r="K4411" s="244" t="s">
        <v>116</v>
      </c>
      <c r="L4411" s="145"/>
      <c r="M4411" s="145"/>
      <c r="N4411" s="145"/>
      <c r="O4411" s="245"/>
      <c r="P4411" s="175"/>
    </row>
    <row r="4412" spans="1:16" s="174" customFormat="1" ht="14.25" hidden="1" x14ac:dyDescent="0.2">
      <c r="A4412" s="246">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3">
        <v>48</v>
      </c>
      <c r="H4412" s="243" t="s">
        <v>60</v>
      </c>
      <c r="I4412" s="244">
        <v>22.20251</v>
      </c>
      <c r="J4412" s="244" t="s">
        <v>1025</v>
      </c>
      <c r="K4412" s="244" t="s">
        <v>116</v>
      </c>
      <c r="L4412" s="145"/>
      <c r="M4412" s="145"/>
      <c r="N4412" s="145"/>
      <c r="O4412" s="245"/>
      <c r="P4412" s="175"/>
    </row>
    <row r="4413" spans="1:16" s="174" customFormat="1" ht="14.25" hidden="1" x14ac:dyDescent="0.2">
      <c r="A4413" s="246">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3">
        <v>72</v>
      </c>
      <c r="H4413" s="243" t="s">
        <v>60</v>
      </c>
      <c r="I4413" s="244">
        <v>13.11375</v>
      </c>
      <c r="J4413" s="244" t="s">
        <v>1025</v>
      </c>
      <c r="K4413" s="244" t="s">
        <v>116</v>
      </c>
      <c r="L4413" s="145"/>
      <c r="M4413" s="145"/>
      <c r="N4413" s="145"/>
      <c r="O4413" s="245"/>
      <c r="P4413" s="175"/>
    </row>
    <row r="4414" spans="1:16" s="174" customFormat="1" ht="14.25" hidden="1" x14ac:dyDescent="0.2">
      <c r="A4414" s="246">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3">
        <v>96</v>
      </c>
      <c r="H4414" s="243" t="s">
        <v>60</v>
      </c>
      <c r="I4414" s="244">
        <v>7.0947849999999999</v>
      </c>
      <c r="J4414" s="244" t="s">
        <v>1025</v>
      </c>
      <c r="K4414" s="244" t="s">
        <v>116</v>
      </c>
      <c r="L4414" s="145"/>
      <c r="M4414" s="145"/>
      <c r="N4414" s="145"/>
      <c r="O4414" s="245"/>
      <c r="P4414" s="175"/>
    </row>
    <row r="4415" spans="1:16" s="174" customFormat="1" ht="14.25" hidden="1" x14ac:dyDescent="0.2">
      <c r="A4415" s="246">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3">
        <v>120</v>
      </c>
      <c r="H4415" s="243" t="s">
        <v>60</v>
      </c>
      <c r="I4415" s="244">
        <v>3.6051920000000002</v>
      </c>
      <c r="J4415" s="244" t="s">
        <v>1025</v>
      </c>
      <c r="K4415" s="244" t="s">
        <v>116</v>
      </c>
      <c r="L4415" s="145"/>
      <c r="M4415" s="145"/>
      <c r="N4415" s="145"/>
      <c r="O4415" s="245"/>
      <c r="P4415" s="175"/>
    </row>
    <row r="4416" spans="1:16" s="174" customFormat="1" ht="14.25" hidden="1" x14ac:dyDescent="0.2">
      <c r="A4416" s="246">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3">
        <v>1</v>
      </c>
      <c r="H4416" s="243" t="s">
        <v>60</v>
      </c>
      <c r="I4416" s="244">
        <v>790.90840000000003</v>
      </c>
      <c r="J4416" s="244" t="s">
        <v>1025</v>
      </c>
      <c r="K4416" s="244" t="s">
        <v>116</v>
      </c>
      <c r="L4416" s="145"/>
      <c r="M4416" s="145"/>
      <c r="N4416" s="145"/>
      <c r="O4416" s="245"/>
      <c r="P4416" s="175"/>
    </row>
    <row r="4417" spans="1:16" s="174" customFormat="1" ht="14.25" hidden="1" x14ac:dyDescent="0.2">
      <c r="A4417" s="246">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3">
        <v>2</v>
      </c>
      <c r="H4417" s="243" t="s">
        <v>60</v>
      </c>
      <c r="I4417" s="244">
        <v>422.56529999999998</v>
      </c>
      <c r="J4417" s="244" t="s">
        <v>1025</v>
      </c>
      <c r="K4417" s="244" t="s">
        <v>116</v>
      </c>
      <c r="L4417" s="145"/>
      <c r="M4417" s="145"/>
      <c r="N4417" s="145"/>
      <c r="O4417" s="245"/>
      <c r="P4417" s="175"/>
    </row>
    <row r="4418" spans="1:16" s="174" customFormat="1" ht="14.25" hidden="1" x14ac:dyDescent="0.2">
      <c r="A4418" s="246">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3">
        <v>5</v>
      </c>
      <c r="H4418" s="243" t="s">
        <v>60</v>
      </c>
      <c r="I4418" s="244">
        <v>201.67859999999999</v>
      </c>
      <c r="J4418" s="244" t="s">
        <v>1025</v>
      </c>
      <c r="K4418" s="244" t="s">
        <v>116</v>
      </c>
      <c r="L4418" s="145"/>
      <c r="M4418" s="145"/>
      <c r="N4418" s="145"/>
      <c r="O4418" s="245"/>
      <c r="P4418" s="175"/>
    </row>
    <row r="4419" spans="1:16" s="174" customFormat="1" ht="14.25" hidden="1" x14ac:dyDescent="0.2">
      <c r="A4419" s="246">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3">
        <v>8</v>
      </c>
      <c r="H4419" s="243" t="s">
        <v>60</v>
      </c>
      <c r="I4419" s="244">
        <v>135.03030000000001</v>
      </c>
      <c r="J4419" s="244" t="s">
        <v>1025</v>
      </c>
      <c r="K4419" s="244" t="s">
        <v>116</v>
      </c>
      <c r="L4419" s="145"/>
      <c r="M4419" s="145"/>
      <c r="N4419" s="145"/>
      <c r="O4419" s="245"/>
      <c r="P4419" s="175"/>
    </row>
    <row r="4420" spans="1:16" s="174" customFormat="1" ht="14.25" hidden="1" x14ac:dyDescent="0.2">
      <c r="A4420" s="246">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3">
        <v>12</v>
      </c>
      <c r="H4420" s="243" t="s">
        <v>60</v>
      </c>
      <c r="I4420" s="244">
        <v>103.7752</v>
      </c>
      <c r="J4420" s="244" t="s">
        <v>1025</v>
      </c>
      <c r="K4420" s="244" t="s">
        <v>116</v>
      </c>
      <c r="L4420" s="145"/>
      <c r="M4420" s="145"/>
      <c r="N4420" s="145"/>
      <c r="O4420" s="245"/>
      <c r="P4420" s="175"/>
    </row>
    <row r="4421" spans="1:16" s="174" customFormat="1" ht="14.25" hidden="1" x14ac:dyDescent="0.2">
      <c r="A4421" s="246">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3">
        <v>24</v>
      </c>
      <c r="H4421" s="243" t="s">
        <v>60</v>
      </c>
      <c r="I4421" s="244">
        <v>52.076039999999999</v>
      </c>
      <c r="J4421" s="244" t="s">
        <v>1025</v>
      </c>
      <c r="K4421" s="244" t="s">
        <v>116</v>
      </c>
      <c r="L4421" s="145"/>
      <c r="M4421" s="145"/>
      <c r="N4421" s="145"/>
      <c r="O4421" s="245"/>
      <c r="P4421" s="175"/>
    </row>
    <row r="4422" spans="1:16" s="174" customFormat="1" ht="14.25" hidden="1" x14ac:dyDescent="0.2">
      <c r="A4422" s="246">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3">
        <v>48</v>
      </c>
      <c r="H4422" s="243" t="s">
        <v>60</v>
      </c>
      <c r="I4422" s="244">
        <v>18.86347</v>
      </c>
      <c r="J4422" s="244" t="s">
        <v>1025</v>
      </c>
      <c r="K4422" s="244" t="s">
        <v>116</v>
      </c>
      <c r="L4422" s="145"/>
      <c r="M4422" s="145"/>
      <c r="N4422" s="145"/>
      <c r="O4422" s="245"/>
      <c r="P4422" s="175"/>
    </row>
    <row r="4423" spans="1:16" s="174" customFormat="1" ht="14.25" hidden="1" x14ac:dyDescent="0.2">
      <c r="A4423" s="246">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3">
        <v>72</v>
      </c>
      <c r="H4423" s="243" t="s">
        <v>60</v>
      </c>
      <c r="I4423" s="244">
        <v>8.5626650000000009</v>
      </c>
      <c r="J4423" s="244" t="s">
        <v>1025</v>
      </c>
      <c r="K4423" s="244" t="s">
        <v>116</v>
      </c>
      <c r="L4423" s="145"/>
      <c r="M4423" s="145"/>
      <c r="N4423" s="145"/>
      <c r="O4423" s="245"/>
      <c r="P4423" s="175"/>
    </row>
    <row r="4424" spans="1:16" s="174" customFormat="1" ht="14.25" hidden="1" x14ac:dyDescent="0.2">
      <c r="A4424" s="246">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3">
        <v>1</v>
      </c>
      <c r="H4424" s="243" t="s">
        <v>60</v>
      </c>
      <c r="I4424" s="244">
        <v>1257.703</v>
      </c>
      <c r="J4424" s="244" t="s">
        <v>1025</v>
      </c>
      <c r="K4424" s="244" t="s">
        <v>116</v>
      </c>
      <c r="L4424" s="145"/>
      <c r="M4424" s="145"/>
      <c r="N4424" s="145"/>
      <c r="O4424" s="245"/>
      <c r="P4424" s="175"/>
    </row>
    <row r="4425" spans="1:16" s="174" customFormat="1" ht="14.25" hidden="1" x14ac:dyDescent="0.2">
      <c r="A4425" s="246">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3">
        <v>2</v>
      </c>
      <c r="H4425" s="243" t="s">
        <v>60</v>
      </c>
      <c r="I4425" s="244">
        <v>485.04829999999998</v>
      </c>
      <c r="J4425" s="244" t="s">
        <v>1025</v>
      </c>
      <c r="K4425" s="244" t="s">
        <v>116</v>
      </c>
      <c r="L4425" s="145"/>
      <c r="M4425" s="145"/>
      <c r="N4425" s="145"/>
      <c r="O4425" s="245"/>
      <c r="P4425" s="175"/>
    </row>
    <row r="4426" spans="1:16" s="174" customFormat="1" ht="14.25" hidden="1" x14ac:dyDescent="0.2">
      <c r="A4426" s="246">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3">
        <v>5</v>
      </c>
      <c r="H4426" s="243" t="s">
        <v>60</v>
      </c>
      <c r="I4426" s="244">
        <v>196.68459999999999</v>
      </c>
      <c r="J4426" s="244" t="s">
        <v>1025</v>
      </c>
      <c r="K4426" s="244" t="s">
        <v>116</v>
      </c>
      <c r="L4426" s="145"/>
      <c r="M4426" s="145"/>
      <c r="N4426" s="145"/>
      <c r="O4426" s="245"/>
      <c r="P4426" s="175"/>
    </row>
    <row r="4427" spans="1:16" s="174" customFormat="1" ht="14.25" hidden="1" x14ac:dyDescent="0.2">
      <c r="A4427" s="246">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3">
        <v>8</v>
      </c>
      <c r="H4427" s="243" t="s">
        <v>60</v>
      </c>
      <c r="I4427" s="244">
        <v>153.06559999999999</v>
      </c>
      <c r="J4427" s="244" t="s">
        <v>1025</v>
      </c>
      <c r="K4427" s="244" t="s">
        <v>116</v>
      </c>
      <c r="L4427" s="145"/>
      <c r="M4427" s="145"/>
      <c r="N4427" s="145"/>
      <c r="O4427" s="245"/>
      <c r="P4427" s="175"/>
    </row>
    <row r="4428" spans="1:16" s="174" customFormat="1" ht="14.25" hidden="1" x14ac:dyDescent="0.2">
      <c r="A4428" s="246">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3">
        <v>12</v>
      </c>
      <c r="H4428" s="243" t="s">
        <v>60</v>
      </c>
      <c r="I4428" s="244">
        <v>90.407070000000004</v>
      </c>
      <c r="J4428" s="244" t="s">
        <v>1025</v>
      </c>
      <c r="K4428" s="244" t="s">
        <v>116</v>
      </c>
      <c r="L4428" s="145"/>
      <c r="M4428" s="145"/>
      <c r="N4428" s="145"/>
      <c r="O4428" s="245"/>
      <c r="P4428" s="175"/>
    </row>
    <row r="4429" spans="1:16" s="174" customFormat="1" ht="14.25" hidden="1" x14ac:dyDescent="0.2">
      <c r="A4429" s="246">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3">
        <v>24</v>
      </c>
      <c r="H4429" s="243" t="s">
        <v>60</v>
      </c>
      <c r="I4429" s="244">
        <v>54.754089999999998</v>
      </c>
      <c r="J4429" s="244" t="s">
        <v>1025</v>
      </c>
      <c r="K4429" s="244" t="s">
        <v>116</v>
      </c>
      <c r="L4429" s="145"/>
      <c r="M4429" s="145"/>
      <c r="N4429" s="145"/>
      <c r="O4429" s="245"/>
      <c r="P4429" s="175"/>
    </row>
    <row r="4430" spans="1:16" s="174" customFormat="1" ht="14.25" hidden="1" x14ac:dyDescent="0.2">
      <c r="A4430" s="246">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3">
        <v>48</v>
      </c>
      <c r="H4430" s="243" t="s">
        <v>60</v>
      </c>
      <c r="I4430" s="244">
        <v>37.590420000000002</v>
      </c>
      <c r="J4430" s="244" t="s">
        <v>1025</v>
      </c>
      <c r="K4430" s="244" t="s">
        <v>116</v>
      </c>
      <c r="L4430" s="145"/>
      <c r="M4430" s="145"/>
      <c r="N4430" s="145"/>
      <c r="O4430" s="245"/>
      <c r="P4430" s="175"/>
    </row>
    <row r="4431" spans="1:16" s="174" customFormat="1" ht="14.25" hidden="1" x14ac:dyDescent="0.2">
      <c r="A4431" s="246">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3">
        <v>72</v>
      </c>
      <c r="H4431" s="243" t="s">
        <v>60</v>
      </c>
      <c r="I4431" s="244">
        <v>16.433520000000001</v>
      </c>
      <c r="J4431" s="244" t="s">
        <v>1025</v>
      </c>
      <c r="K4431" s="244" t="s">
        <v>116</v>
      </c>
      <c r="L4431" s="145"/>
      <c r="M4431" s="145"/>
      <c r="N4431" s="145"/>
      <c r="O4431" s="245"/>
      <c r="P4431" s="175"/>
    </row>
    <row r="4432" spans="1:16" s="174" customFormat="1" ht="14.25" hidden="1" x14ac:dyDescent="0.2">
      <c r="A4432" s="246">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3">
        <v>1</v>
      </c>
      <c r="H4432" s="243" t="s">
        <v>60</v>
      </c>
      <c r="I4432" s="244">
        <v>1166.568</v>
      </c>
      <c r="J4432" s="244" t="s">
        <v>1025</v>
      </c>
      <c r="K4432" s="244" t="s">
        <v>116</v>
      </c>
      <c r="L4432" s="145"/>
      <c r="M4432" s="145"/>
      <c r="N4432" s="145"/>
      <c r="O4432" s="245"/>
      <c r="P4432" s="175"/>
    </row>
    <row r="4433" spans="1:16" s="174" customFormat="1" ht="14.25" hidden="1" x14ac:dyDescent="0.2">
      <c r="A4433" s="246">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3">
        <v>2</v>
      </c>
      <c r="H4433" s="243" t="s">
        <v>60</v>
      </c>
      <c r="I4433" s="244">
        <v>217.4341</v>
      </c>
      <c r="J4433" s="244" t="s">
        <v>1025</v>
      </c>
      <c r="K4433" s="244" t="s">
        <v>116</v>
      </c>
      <c r="L4433" s="145"/>
      <c r="M4433" s="145"/>
      <c r="N4433" s="145"/>
      <c r="O4433" s="245"/>
      <c r="P4433" s="175"/>
    </row>
    <row r="4434" spans="1:16" s="174" customFormat="1" ht="14.25" hidden="1" x14ac:dyDescent="0.2">
      <c r="A4434" s="246">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3">
        <v>5</v>
      </c>
      <c r="H4434" s="243" t="s">
        <v>60</v>
      </c>
      <c r="I4434" s="244">
        <v>62.850349999999999</v>
      </c>
      <c r="J4434" s="244" t="s">
        <v>1025</v>
      </c>
      <c r="K4434" s="244" t="s">
        <v>116</v>
      </c>
      <c r="L4434" s="145"/>
      <c r="M4434" s="145"/>
      <c r="N4434" s="145"/>
      <c r="O4434" s="245"/>
      <c r="P4434" s="175"/>
    </row>
    <row r="4435" spans="1:16" s="174" customFormat="1" ht="14.25" hidden="1" x14ac:dyDescent="0.2">
      <c r="A4435" s="246">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3">
        <v>8</v>
      </c>
      <c r="H4435" s="243" t="s">
        <v>60</v>
      </c>
      <c r="I4435" s="244">
        <v>55.444850000000002</v>
      </c>
      <c r="J4435" s="244" t="s">
        <v>1025</v>
      </c>
      <c r="K4435" s="244" t="s">
        <v>116</v>
      </c>
      <c r="L4435" s="145"/>
      <c r="M4435" s="145"/>
      <c r="N4435" s="145"/>
      <c r="O4435" s="245"/>
      <c r="P4435" s="175"/>
    </row>
    <row r="4436" spans="1:16" s="174" customFormat="1" ht="14.25" hidden="1" x14ac:dyDescent="0.2">
      <c r="A4436" s="246">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3">
        <v>12</v>
      </c>
      <c r="H4436" s="243" t="s">
        <v>60</v>
      </c>
      <c r="I4436" s="244">
        <v>73.053899999999999</v>
      </c>
      <c r="J4436" s="244" t="s">
        <v>1025</v>
      </c>
      <c r="K4436" s="244" t="s">
        <v>116</v>
      </c>
      <c r="L4436" s="145"/>
      <c r="M4436" s="145"/>
      <c r="N4436" s="145"/>
      <c r="O4436" s="245"/>
      <c r="P4436" s="175"/>
    </row>
    <row r="4437" spans="1:16" s="174" customFormat="1" ht="14.25" hidden="1" x14ac:dyDescent="0.2">
      <c r="A4437" s="246">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3">
        <v>24</v>
      </c>
      <c r="H4437" s="243" t="s">
        <v>60</v>
      </c>
      <c r="I4437" s="244">
        <v>13.788130000000001</v>
      </c>
      <c r="J4437" s="244" t="s">
        <v>1025</v>
      </c>
      <c r="K4437" s="244" t="s">
        <v>116</v>
      </c>
      <c r="L4437" s="145"/>
      <c r="M4437" s="145"/>
      <c r="N4437" s="145"/>
      <c r="O4437" s="245"/>
      <c r="P4437" s="175"/>
    </row>
    <row r="4438" spans="1:16" s="174" customFormat="1" ht="14.25" hidden="1" x14ac:dyDescent="0.2">
      <c r="A4438" s="246">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3">
        <v>48</v>
      </c>
      <c r="H4438" s="243" t="s">
        <v>60</v>
      </c>
      <c r="I4438" s="244">
        <v>6.747776</v>
      </c>
      <c r="J4438" s="244" t="s">
        <v>1025</v>
      </c>
      <c r="K4438" s="244" t="s">
        <v>116</v>
      </c>
      <c r="L4438" s="145"/>
      <c r="M4438" s="145"/>
      <c r="N4438" s="145"/>
      <c r="O4438" s="245"/>
      <c r="P4438" s="175"/>
    </row>
    <row r="4439" spans="1:16" ht="12.75" hidden="1"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1040</v>
      </c>
      <c r="I4439" s="41">
        <v>1.77305E-2</v>
      </c>
      <c r="J4439" s="41" t="s">
        <v>1058</v>
      </c>
      <c r="K4439" s="41" t="s">
        <v>264</v>
      </c>
      <c r="O4439" s="59">
        <v>0.04</v>
      </c>
    </row>
    <row r="4440" spans="1:16" ht="12.75" hidden="1"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1040</v>
      </c>
      <c r="I4440" s="41">
        <v>0.21306990000000001</v>
      </c>
      <c r="J4440" s="41" t="s">
        <v>1058</v>
      </c>
      <c r="K4440" s="41" t="s">
        <v>264</v>
      </c>
      <c r="O4440" s="59">
        <v>0.04</v>
      </c>
    </row>
    <row r="4441" spans="1:16" ht="12.75" hidden="1"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1040</v>
      </c>
      <c r="I4441" s="41">
        <v>0.49705169999999999</v>
      </c>
      <c r="J4441" s="41" t="s">
        <v>1058</v>
      </c>
      <c r="K4441" s="41" t="s">
        <v>264</v>
      </c>
      <c r="O4441" s="59">
        <v>0.04</v>
      </c>
    </row>
    <row r="4442" spans="1:16" ht="12.75" hidden="1"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1040</v>
      </c>
      <c r="I4442" s="41">
        <v>0.77217829999999998</v>
      </c>
      <c r="J4442" s="41" t="s">
        <v>1058</v>
      </c>
      <c r="K4442" s="41" t="s">
        <v>264</v>
      </c>
      <c r="O4442" s="59">
        <v>0.04</v>
      </c>
    </row>
    <row r="4443" spans="1:16" ht="12.75" hidden="1"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1040</v>
      </c>
      <c r="I4443" s="41">
        <v>1.0827359999999999</v>
      </c>
      <c r="J4443" s="41" t="s">
        <v>1058</v>
      </c>
      <c r="K4443" s="41" t="s">
        <v>264</v>
      </c>
      <c r="O4443" s="59">
        <v>0.04</v>
      </c>
    </row>
    <row r="4444" spans="1:16" ht="12.75" hidden="1"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1040</v>
      </c>
      <c r="I4444" s="41">
        <v>1.7213369999999999</v>
      </c>
      <c r="J4444" s="41" t="s">
        <v>1058</v>
      </c>
      <c r="K4444" s="41" t="s">
        <v>264</v>
      </c>
      <c r="O4444" s="59">
        <v>0.04</v>
      </c>
    </row>
    <row r="4445" spans="1:16" ht="12.75" hidden="1"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1040</v>
      </c>
      <c r="I4445" s="41">
        <v>1.9875890000000001</v>
      </c>
      <c r="J4445" s="41" t="s">
        <v>1058</v>
      </c>
      <c r="K4445" s="41" t="s">
        <v>264</v>
      </c>
      <c r="O4445" s="59">
        <v>0.04</v>
      </c>
    </row>
    <row r="4446" spans="1:16" ht="12.75" hidden="1"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1040</v>
      </c>
      <c r="I4446" s="41">
        <v>2.067822</v>
      </c>
      <c r="J4446" s="41" t="s">
        <v>1058</v>
      </c>
      <c r="K4446" s="41" t="s">
        <v>264</v>
      </c>
      <c r="O4446" s="59">
        <v>0.04</v>
      </c>
    </row>
    <row r="4447" spans="1:16" ht="12.75" hidden="1"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1040</v>
      </c>
      <c r="I4447" s="41">
        <v>1.669341</v>
      </c>
      <c r="J4447" s="41" t="s">
        <v>1058</v>
      </c>
      <c r="K4447" s="41" t="s">
        <v>264</v>
      </c>
      <c r="O4447" s="59">
        <v>0.04</v>
      </c>
    </row>
    <row r="4448" spans="1:16" ht="12.75" hidden="1"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1040</v>
      </c>
      <c r="I4448" s="41">
        <v>1.492472</v>
      </c>
      <c r="J4448" s="41" t="s">
        <v>1058</v>
      </c>
      <c r="K4448" s="41" t="s">
        <v>264</v>
      </c>
      <c r="O4448" s="59">
        <v>0.04</v>
      </c>
    </row>
    <row r="4449" spans="1:15" ht="12.75" hidden="1"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1040</v>
      </c>
      <c r="I4449" s="41">
        <v>1.324468</v>
      </c>
      <c r="J4449" s="41" t="s">
        <v>1058</v>
      </c>
      <c r="K4449" s="41" t="s">
        <v>264</v>
      </c>
      <c r="O4449" s="59">
        <v>0.04</v>
      </c>
    </row>
    <row r="4450" spans="1:15" ht="12.75" hidden="1"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1040</v>
      </c>
      <c r="I4450" s="41">
        <v>1.191935</v>
      </c>
      <c r="J4450" s="41" t="s">
        <v>1058</v>
      </c>
      <c r="K4450" s="41" t="s">
        <v>264</v>
      </c>
      <c r="O4450" s="59">
        <v>0.04</v>
      </c>
    </row>
    <row r="4451" spans="1:15" ht="12.75" hidden="1"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1040</v>
      </c>
      <c r="I4451" s="41">
        <v>1.0416920000000001</v>
      </c>
      <c r="J4451" s="41" t="s">
        <v>1058</v>
      </c>
      <c r="K4451" s="41" t="s">
        <v>264</v>
      </c>
      <c r="O4451" s="59">
        <v>0.04</v>
      </c>
    </row>
    <row r="4452" spans="1:15" ht="12.75" hidden="1"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1040</v>
      </c>
      <c r="I4452" s="41">
        <v>0.92687940000000002</v>
      </c>
      <c r="J4452" s="41" t="s">
        <v>1058</v>
      </c>
      <c r="K4452" s="41" t="s">
        <v>264</v>
      </c>
      <c r="O4452" s="59">
        <v>0.04</v>
      </c>
    </row>
    <row r="4453" spans="1:15" ht="12.75" hidden="1"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1040</v>
      </c>
      <c r="I4453" s="41">
        <v>0.92735559999999995</v>
      </c>
      <c r="J4453" s="41" t="s">
        <v>1058</v>
      </c>
      <c r="K4453" s="41" t="s">
        <v>264</v>
      </c>
      <c r="O4453" s="59">
        <v>0.04</v>
      </c>
    </row>
    <row r="4454" spans="1:15" ht="12.75" hidden="1"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1040</v>
      </c>
      <c r="I4454" s="41">
        <v>1.0518639999999999</v>
      </c>
      <c r="J4454" s="41" t="s">
        <v>1058</v>
      </c>
      <c r="K4454" s="41" t="s">
        <v>264</v>
      </c>
      <c r="O4454" s="59">
        <v>0.04</v>
      </c>
    </row>
    <row r="4455" spans="1:15" ht="12.75" hidden="1"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1040</v>
      </c>
      <c r="I4455" s="41">
        <v>0.87501519999999999</v>
      </c>
      <c r="J4455" s="41" t="s">
        <v>1058</v>
      </c>
      <c r="K4455" s="41" t="s">
        <v>264</v>
      </c>
      <c r="O4455" s="59">
        <v>0.04</v>
      </c>
    </row>
    <row r="4456" spans="1:15" ht="12.75" hidden="1"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1040</v>
      </c>
      <c r="I4456" s="41">
        <v>0.80452889999999999</v>
      </c>
      <c r="J4456" s="41" t="s">
        <v>1058</v>
      </c>
      <c r="K4456" s="41" t="s">
        <v>264</v>
      </c>
      <c r="O4456" s="59">
        <v>0.04</v>
      </c>
    </row>
    <row r="4457" spans="1:15" ht="12.75" hidden="1"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1040</v>
      </c>
      <c r="I4457" s="41">
        <v>0.72518740000000004</v>
      </c>
      <c r="J4457" s="41" t="s">
        <v>1058</v>
      </c>
      <c r="K4457" s="41" t="s">
        <v>264</v>
      </c>
      <c r="O4457" s="59">
        <v>0.04</v>
      </c>
    </row>
    <row r="4458" spans="1:15" ht="12.75" hidden="1"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1040</v>
      </c>
      <c r="I4458" s="41">
        <v>0.60284700000000002</v>
      </c>
      <c r="J4458" s="41" t="s">
        <v>1058</v>
      </c>
      <c r="K4458" s="41" t="s">
        <v>264</v>
      </c>
      <c r="O4458" s="59">
        <v>0.04</v>
      </c>
    </row>
    <row r="4459" spans="1:15" ht="12.75" hidden="1"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1040</v>
      </c>
      <c r="I4459" s="41">
        <v>0.1241135</v>
      </c>
      <c r="J4459" s="41" t="s">
        <v>1058</v>
      </c>
      <c r="K4459" s="41" t="s">
        <v>264</v>
      </c>
      <c r="O4459" s="59">
        <v>0.04</v>
      </c>
    </row>
    <row r="4460" spans="1:15" ht="12.75" hidden="1"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1040</v>
      </c>
      <c r="I4460" s="41">
        <v>0.61199590000000004</v>
      </c>
      <c r="J4460" s="41" t="s">
        <v>1058</v>
      </c>
      <c r="K4460" s="41" t="s">
        <v>264</v>
      </c>
      <c r="O4460" s="59">
        <v>0.04</v>
      </c>
    </row>
    <row r="4461" spans="1:15" ht="12.75" hidden="1"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1040</v>
      </c>
      <c r="I4461" s="41">
        <v>0.80732519999999997</v>
      </c>
      <c r="J4461" s="41" t="s">
        <v>1058</v>
      </c>
      <c r="K4461" s="41" t="s">
        <v>264</v>
      </c>
      <c r="O4461" s="59">
        <v>0.04</v>
      </c>
    </row>
    <row r="4462" spans="1:15" ht="12.75" hidden="1"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1040</v>
      </c>
      <c r="I4462" s="41">
        <v>1.2686219999999999</v>
      </c>
      <c r="J4462" s="41" t="s">
        <v>1058</v>
      </c>
      <c r="K4462" s="41" t="s">
        <v>264</v>
      </c>
      <c r="O4462" s="59">
        <v>0.04</v>
      </c>
    </row>
    <row r="4463" spans="1:15" ht="12.75" hidden="1"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1040</v>
      </c>
      <c r="I4463" s="41">
        <v>1.3664130000000001</v>
      </c>
      <c r="J4463" s="41" t="s">
        <v>1058</v>
      </c>
      <c r="K4463" s="41" t="s">
        <v>264</v>
      </c>
      <c r="O4463" s="59">
        <v>0.04</v>
      </c>
    </row>
    <row r="4464" spans="1:15" ht="12.75" hidden="1"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1040</v>
      </c>
      <c r="I4464" s="41">
        <v>1.2869299999999999</v>
      </c>
      <c r="J4464" s="41" t="s">
        <v>1058</v>
      </c>
      <c r="K4464" s="41" t="s">
        <v>264</v>
      </c>
      <c r="O4464" s="59">
        <v>0.04</v>
      </c>
    </row>
    <row r="4465" spans="1:15" ht="12.75" hidden="1"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1040</v>
      </c>
      <c r="I4465" s="41">
        <v>1.2872239999999999</v>
      </c>
      <c r="J4465" s="41" t="s">
        <v>1058</v>
      </c>
      <c r="K4465" s="41" t="s">
        <v>264</v>
      </c>
      <c r="O4465" s="59">
        <v>0.04</v>
      </c>
    </row>
    <row r="4466" spans="1:15" ht="12.75" hidden="1"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1040</v>
      </c>
      <c r="I4466" s="41">
        <v>1.3674569999999999</v>
      </c>
      <c r="J4466" s="41" t="s">
        <v>1058</v>
      </c>
      <c r="K4466" s="41" t="s">
        <v>264</v>
      </c>
      <c r="O4466" s="59">
        <v>0.04</v>
      </c>
    </row>
    <row r="4467" spans="1:15" ht="12.75" hidden="1"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1040</v>
      </c>
      <c r="I4467" s="41">
        <v>1.332452</v>
      </c>
      <c r="J4467" s="41" t="s">
        <v>1058</v>
      </c>
      <c r="K4467" s="41" t="s">
        <v>264</v>
      </c>
      <c r="O4467" s="59">
        <v>0.04</v>
      </c>
    </row>
    <row r="4468" spans="1:15" ht="12.75" hidden="1"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1040</v>
      </c>
      <c r="I4468" s="41">
        <v>1.208774</v>
      </c>
      <c r="J4468" s="41" t="s">
        <v>1058</v>
      </c>
      <c r="K4468" s="41" t="s">
        <v>264</v>
      </c>
      <c r="O4468" s="59">
        <v>0.04</v>
      </c>
    </row>
    <row r="4469" spans="1:15" ht="12.75" hidden="1"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1040</v>
      </c>
      <c r="I4469" s="41">
        <v>1.1648940000000001</v>
      </c>
      <c r="J4469" s="41" t="s">
        <v>1058</v>
      </c>
      <c r="K4469" s="41" t="s">
        <v>264</v>
      </c>
      <c r="O4469" s="59">
        <v>0.04</v>
      </c>
    </row>
    <row r="4470" spans="1:15" ht="12.75" hidden="1"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1040</v>
      </c>
      <c r="I4470" s="41">
        <v>1.0944069999999999</v>
      </c>
      <c r="J4470" s="41" t="s">
        <v>1058</v>
      </c>
      <c r="K4470" s="41" t="s">
        <v>264</v>
      </c>
      <c r="O4470" s="59">
        <v>0.04</v>
      </c>
    </row>
    <row r="4471" spans="1:15" ht="12.75" hidden="1"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1040</v>
      </c>
      <c r="I4471" s="41">
        <v>1.015096</v>
      </c>
      <c r="J4471" s="41" t="s">
        <v>1058</v>
      </c>
      <c r="K4471" s="41" t="s">
        <v>264</v>
      </c>
      <c r="O4471" s="59">
        <v>0.04</v>
      </c>
    </row>
    <row r="4472" spans="1:15" ht="12.75" hidden="1"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1040</v>
      </c>
      <c r="I4472" s="41">
        <v>0.94458969999999998</v>
      </c>
      <c r="J4472" s="41" t="s">
        <v>1058</v>
      </c>
      <c r="K4472" s="41" t="s">
        <v>264</v>
      </c>
      <c r="O4472" s="59">
        <v>0.04</v>
      </c>
    </row>
    <row r="4473" spans="1:15" ht="12.75" hidden="1"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1040</v>
      </c>
      <c r="I4473" s="41">
        <v>0.90074969999999999</v>
      </c>
      <c r="J4473" s="41" t="s">
        <v>1058</v>
      </c>
      <c r="K4473" s="41" t="s">
        <v>264</v>
      </c>
      <c r="O4473" s="59">
        <v>0.04</v>
      </c>
    </row>
    <row r="4474" spans="1:15" ht="12.75" hidden="1"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1040</v>
      </c>
      <c r="I4474" s="41">
        <v>0.7858967</v>
      </c>
      <c r="J4474" s="41" t="s">
        <v>1058</v>
      </c>
      <c r="K4474" s="41" t="s">
        <v>264</v>
      </c>
      <c r="O4474" s="59">
        <v>0.04</v>
      </c>
    </row>
    <row r="4475" spans="1:15" ht="12.75" hidden="1"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1040</v>
      </c>
      <c r="I4475" s="41">
        <v>0.78635259999999996</v>
      </c>
      <c r="J4475" s="41" t="s">
        <v>1058</v>
      </c>
      <c r="K4475" s="41" t="s">
        <v>264</v>
      </c>
      <c r="O4475" s="59">
        <v>0.04</v>
      </c>
    </row>
    <row r="4476" spans="1:15" ht="12.75" hidden="1"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1040</v>
      </c>
      <c r="I4476" s="41">
        <v>0.74247209999999997</v>
      </c>
      <c r="J4476" s="41" t="s">
        <v>1058</v>
      </c>
      <c r="K4476" s="41" t="s">
        <v>264</v>
      </c>
      <c r="O4476" s="59">
        <v>0.04</v>
      </c>
    </row>
    <row r="4477" spans="1:15" ht="12.75" hidden="1"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1040</v>
      </c>
      <c r="I4477" s="41">
        <v>0.70744680000000004</v>
      </c>
      <c r="J4477" s="41" t="s">
        <v>1058</v>
      </c>
      <c r="K4477" s="41" t="s">
        <v>264</v>
      </c>
      <c r="O4477" s="59">
        <v>0.04</v>
      </c>
    </row>
    <row r="4478" spans="1:15" ht="12.75" hidden="1"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1040</v>
      </c>
      <c r="I4478" s="41">
        <v>0.58510640000000003</v>
      </c>
      <c r="J4478" s="41" t="s">
        <v>1058</v>
      </c>
      <c r="K4478" s="41" t="s">
        <v>264</v>
      </c>
      <c r="O4478" s="59">
        <v>0.04</v>
      </c>
    </row>
    <row r="4479" spans="1:15" ht="12.75" hidden="1"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1040</v>
      </c>
      <c r="I4479" s="41">
        <v>-2.6645400000000001E-15</v>
      </c>
      <c r="J4479" s="41" t="s">
        <v>1058</v>
      </c>
      <c r="K4479" s="41" t="s">
        <v>264</v>
      </c>
      <c r="O4479" s="59">
        <v>0.04</v>
      </c>
    </row>
    <row r="4480" spans="1:15" ht="12.75" hidden="1"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1040</v>
      </c>
      <c r="I4480" s="41">
        <v>0.21306990000000001</v>
      </c>
      <c r="J4480" s="41" t="s">
        <v>1058</v>
      </c>
      <c r="K4480" s="41" t="s">
        <v>264</v>
      </c>
      <c r="O4480" s="59">
        <v>0.04</v>
      </c>
    </row>
    <row r="4481" spans="1:15" ht="12.75" hidden="1"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1040</v>
      </c>
      <c r="I4481" s="41">
        <v>1.755917</v>
      </c>
      <c r="J4481" s="41" t="s">
        <v>1058</v>
      </c>
      <c r="K4481" s="41" t="s">
        <v>264</v>
      </c>
      <c r="O4481" s="59">
        <v>0.04</v>
      </c>
    </row>
    <row r="4482" spans="1:15" ht="12.75" hidden="1"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1040</v>
      </c>
      <c r="I4482" s="41">
        <v>2.7047919999999999</v>
      </c>
      <c r="J4482" s="41" t="s">
        <v>1058</v>
      </c>
      <c r="K4482" s="41" t="s">
        <v>264</v>
      </c>
      <c r="O4482" s="59">
        <v>0.04</v>
      </c>
    </row>
    <row r="4483" spans="1:15" ht="12.75" hidden="1"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1040</v>
      </c>
      <c r="I4483" s="41">
        <v>3.36998</v>
      </c>
      <c r="J4483" s="41" t="s">
        <v>1058</v>
      </c>
      <c r="K4483" s="41" t="s">
        <v>264</v>
      </c>
      <c r="O4483" s="59">
        <v>0.04</v>
      </c>
    </row>
    <row r="4484" spans="1:15" ht="12.75" hidden="1"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1040</v>
      </c>
      <c r="I4484" s="41">
        <v>3.2018339999999998</v>
      </c>
      <c r="J4484" s="41" t="s">
        <v>1058</v>
      </c>
      <c r="K4484" s="41" t="s">
        <v>264</v>
      </c>
      <c r="O4484" s="59">
        <v>0.04</v>
      </c>
    </row>
    <row r="4485" spans="1:15" ht="12.75" hidden="1"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1040</v>
      </c>
      <c r="I4485" s="41">
        <v>3.2021380000000002</v>
      </c>
      <c r="J4485" s="41" t="s">
        <v>1058</v>
      </c>
      <c r="K4485" s="41" t="s">
        <v>264</v>
      </c>
      <c r="O4485" s="59">
        <v>0.04</v>
      </c>
    </row>
    <row r="4486" spans="1:15" ht="12.75" hidden="1"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1040</v>
      </c>
      <c r="I4486" s="41">
        <v>3.1139209999999999</v>
      </c>
      <c r="J4486" s="41" t="s">
        <v>1058</v>
      </c>
      <c r="K4486" s="41" t="s">
        <v>264</v>
      </c>
      <c r="O4486" s="59">
        <v>0.04</v>
      </c>
    </row>
    <row r="4487" spans="1:15" ht="12.75" hidden="1"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1040</v>
      </c>
      <c r="I4487" s="41">
        <v>2.8129580000000001</v>
      </c>
      <c r="J4487" s="41" t="s">
        <v>1058</v>
      </c>
      <c r="K4487" s="41" t="s">
        <v>264</v>
      </c>
      <c r="O4487" s="59">
        <v>0.04</v>
      </c>
    </row>
    <row r="4488" spans="1:15" ht="12.75" hidden="1"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1040</v>
      </c>
      <c r="I4488" s="41">
        <v>2.4233229999999999</v>
      </c>
      <c r="J4488" s="41" t="s">
        <v>1058</v>
      </c>
      <c r="K4488" s="41" t="s">
        <v>264</v>
      </c>
      <c r="O4488" s="59">
        <v>0.04</v>
      </c>
    </row>
    <row r="4489" spans="1:15" ht="12.75" hidden="1"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1040</v>
      </c>
      <c r="I4489" s="41">
        <v>2.1666669999999999</v>
      </c>
      <c r="J4489" s="41" t="s">
        <v>1058</v>
      </c>
      <c r="K4489" s="41" t="s">
        <v>264</v>
      </c>
      <c r="O4489" s="59">
        <v>0.04</v>
      </c>
    </row>
    <row r="4490" spans="1:15" ht="12.75" hidden="1"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1040</v>
      </c>
      <c r="I4490" s="41">
        <v>1.927751</v>
      </c>
      <c r="J4490" s="41" t="s">
        <v>1058</v>
      </c>
      <c r="K4490" s="41" t="s">
        <v>264</v>
      </c>
      <c r="O4490" s="59">
        <v>0.04</v>
      </c>
    </row>
    <row r="4491" spans="1:15" ht="12.75" hidden="1"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1040</v>
      </c>
      <c r="I4491" s="41">
        <v>1.8306990000000001</v>
      </c>
      <c r="J4491" s="41" t="s">
        <v>1058</v>
      </c>
      <c r="K4491" s="41" t="s">
        <v>264</v>
      </c>
      <c r="O4491" s="59">
        <v>0.04</v>
      </c>
    </row>
    <row r="4492" spans="1:15" ht="12.75" hidden="1"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1040</v>
      </c>
      <c r="I4492" s="41">
        <v>1.6538200000000001</v>
      </c>
      <c r="J4492" s="41" t="s">
        <v>1058</v>
      </c>
      <c r="K4492" s="41" t="s">
        <v>264</v>
      </c>
      <c r="O4492" s="59">
        <v>0.04</v>
      </c>
    </row>
    <row r="4493" spans="1:15" ht="12.75" hidden="1"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1040</v>
      </c>
      <c r="I4493" s="41">
        <v>1.7252179999999999</v>
      </c>
      <c r="J4493" s="41" t="s">
        <v>1058</v>
      </c>
      <c r="K4493" s="41" t="s">
        <v>264</v>
      </c>
      <c r="O4493" s="59">
        <v>0.04</v>
      </c>
    </row>
    <row r="4494" spans="1:15" ht="12.75" hidden="1"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1040</v>
      </c>
      <c r="I4494" s="41">
        <v>1.557183</v>
      </c>
      <c r="J4494" s="41" t="s">
        <v>1058</v>
      </c>
      <c r="K4494" s="41" t="s">
        <v>264</v>
      </c>
      <c r="O4494" s="59">
        <v>0.04</v>
      </c>
    </row>
    <row r="4495" spans="1:15" ht="12.75" hidden="1"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1040</v>
      </c>
      <c r="I4495" s="41">
        <v>1.344873</v>
      </c>
      <c r="J4495" s="41" t="s">
        <v>1058</v>
      </c>
      <c r="K4495" s="41" t="s">
        <v>264</v>
      </c>
      <c r="O4495" s="59">
        <v>0.04</v>
      </c>
    </row>
    <row r="4496" spans="1:15" ht="12.75" hidden="1"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1040</v>
      </c>
      <c r="I4496" s="41">
        <v>1.2300709999999999</v>
      </c>
      <c r="J4496" s="41" t="s">
        <v>1058</v>
      </c>
      <c r="K4496" s="41" t="s">
        <v>264</v>
      </c>
      <c r="O4496" s="59">
        <v>0.04</v>
      </c>
    </row>
    <row r="4497" spans="1:15" ht="12.75" hidden="1"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1040</v>
      </c>
      <c r="I4497" s="41">
        <v>1.150719</v>
      </c>
      <c r="J4497" s="41" t="s">
        <v>1058</v>
      </c>
      <c r="K4497" s="41" t="s">
        <v>264</v>
      </c>
      <c r="O4497" s="59">
        <v>0.04</v>
      </c>
    </row>
    <row r="4498" spans="1:15" ht="12.75" hidden="1"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1040</v>
      </c>
      <c r="I4498" s="41">
        <v>0.86880449999999998</v>
      </c>
      <c r="J4498" s="41" t="s">
        <v>1058</v>
      </c>
      <c r="K4498" s="41" t="s">
        <v>264</v>
      </c>
      <c r="O4498" s="59">
        <v>0.04</v>
      </c>
    </row>
    <row r="4499" spans="1:15" ht="12.75" hidden="1"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1025</v>
      </c>
      <c r="K4499" s="41" t="s">
        <v>116</v>
      </c>
      <c r="L4499" s="52">
        <v>9.7528039999999996E-2</v>
      </c>
      <c r="M4499" s="52" t="s">
        <v>1025</v>
      </c>
      <c r="N4499" s="52" t="s">
        <v>117</v>
      </c>
    </row>
    <row r="4500" spans="1:15" ht="12.75" hidden="1"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1025</v>
      </c>
      <c r="K4500" s="41" t="s">
        <v>116</v>
      </c>
      <c r="L4500" s="52">
        <v>0.7235452</v>
      </c>
      <c r="M4500" s="52" t="s">
        <v>1025</v>
      </c>
      <c r="N4500" s="52" t="s">
        <v>117</v>
      </c>
    </row>
    <row r="4501" spans="1:15" ht="12.75" hidden="1"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1025</v>
      </c>
      <c r="K4501" s="41" t="s">
        <v>116</v>
      </c>
      <c r="L4501" s="52">
        <v>0.74441990000000002</v>
      </c>
      <c r="M4501" s="52" t="s">
        <v>1025</v>
      </c>
      <c r="N4501" s="52" t="s">
        <v>117</v>
      </c>
    </row>
    <row r="4502" spans="1:15" ht="12.75" hidden="1"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1025</v>
      </c>
      <c r="K4502" s="41" t="s">
        <v>116</v>
      </c>
      <c r="L4502" s="52">
        <v>0.68761030000000001</v>
      </c>
      <c r="M4502" s="52" t="s">
        <v>1025</v>
      </c>
      <c r="N4502" s="52" t="s">
        <v>117</v>
      </c>
    </row>
    <row r="4503" spans="1:15" ht="12.75" hidden="1"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1025</v>
      </c>
      <c r="K4503" s="41" t="s">
        <v>116</v>
      </c>
      <c r="L4503" s="52">
        <v>0.73316440000000005</v>
      </c>
      <c r="M4503" s="52" t="s">
        <v>1025</v>
      </c>
      <c r="N4503" s="52" t="s">
        <v>117</v>
      </c>
    </row>
    <row r="4504" spans="1:15" ht="12.75" hidden="1"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1025</v>
      </c>
      <c r="K4504" s="41" t="s">
        <v>116</v>
      </c>
      <c r="L4504" s="52">
        <v>0.66094299999999995</v>
      </c>
      <c r="M4504" s="52" t="s">
        <v>1025</v>
      </c>
      <c r="N4504" s="52" t="s">
        <v>117</v>
      </c>
    </row>
    <row r="4505" spans="1:15" ht="12.75" hidden="1"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1025</v>
      </c>
      <c r="K4505" s="41" t="s">
        <v>116</v>
      </c>
      <c r="L4505" s="52">
        <v>0.34095130000000001</v>
      </c>
      <c r="M4505" s="52" t="s">
        <v>1025</v>
      </c>
      <c r="N4505" s="52" t="s">
        <v>117</v>
      </c>
    </row>
    <row r="4506" spans="1:15" ht="12.75" hidden="1"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1025</v>
      </c>
      <c r="K4506" s="41" t="s">
        <v>116</v>
      </c>
      <c r="L4506" s="52">
        <v>0.13970560000000001</v>
      </c>
      <c r="M4506" s="52" t="s">
        <v>1025</v>
      </c>
      <c r="N4506" s="52" t="s">
        <v>117</v>
      </c>
    </row>
    <row r="4507" spans="1:15" ht="12.75" hidden="1"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1025</v>
      </c>
      <c r="K4507" s="41" t="s">
        <v>116</v>
      </c>
      <c r="L4507" s="52">
        <v>0.14034530000000001</v>
      </c>
      <c r="M4507" s="52" t="s">
        <v>1025</v>
      </c>
      <c r="N4507" s="52" t="s">
        <v>117</v>
      </c>
    </row>
    <row r="4508" spans="1:15" ht="12.75" hidden="1"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1025</v>
      </c>
      <c r="K4508" s="41" t="s">
        <v>116</v>
      </c>
      <c r="L4508" s="52">
        <v>0.13092790000000001</v>
      </c>
      <c r="M4508" s="52" t="s">
        <v>1025</v>
      </c>
      <c r="N4508" s="52" t="s">
        <v>117</v>
      </c>
    </row>
    <row r="4509" spans="1:15" ht="12.75" hidden="1"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1025</v>
      </c>
      <c r="K4509" s="41" t="s">
        <v>116</v>
      </c>
      <c r="L4509" s="52">
        <v>0.1393945</v>
      </c>
      <c r="M4509" s="52" t="s">
        <v>1025</v>
      </c>
      <c r="N4509" s="52" t="s">
        <v>117</v>
      </c>
    </row>
    <row r="4510" spans="1:15" ht="12.75" hidden="1"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1025</v>
      </c>
      <c r="K4510" s="41" t="s">
        <v>116</v>
      </c>
      <c r="L4510" s="52">
        <v>9.0846060000000006E-2</v>
      </c>
      <c r="M4510" s="52" t="s">
        <v>1025</v>
      </c>
      <c r="N4510" s="52" t="s">
        <v>117</v>
      </c>
    </row>
    <row r="4511" spans="1:15" ht="12.75" hidden="1"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1025</v>
      </c>
      <c r="K4511" s="41" t="s">
        <v>116</v>
      </c>
      <c r="L4511" s="52">
        <v>9.0155750000000007E-2</v>
      </c>
      <c r="M4511" s="52" t="s">
        <v>1025</v>
      </c>
      <c r="N4511" s="52" t="s">
        <v>117</v>
      </c>
    </row>
    <row r="4512" spans="1:15" ht="12.75" hidden="1"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1025</v>
      </c>
      <c r="K4512" s="41" t="s">
        <v>116</v>
      </c>
      <c r="L4512" s="52">
        <v>6.7577529999999997E-2</v>
      </c>
      <c r="M4512" s="52" t="s">
        <v>1025</v>
      </c>
      <c r="N4512" s="52" t="s">
        <v>117</v>
      </c>
    </row>
    <row r="4513" spans="1:14" ht="12.75" hidden="1"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1025</v>
      </c>
      <c r="K4513" s="41" t="s">
        <v>116</v>
      </c>
      <c r="L4513" s="52">
        <v>6.2832250000000006E-2</v>
      </c>
      <c r="M4513" s="52" t="s">
        <v>1025</v>
      </c>
      <c r="N4513" s="52" t="s">
        <v>117</v>
      </c>
    </row>
    <row r="4514" spans="1:14" ht="12.75" hidden="1"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1025</v>
      </c>
      <c r="K4514" s="41" t="s">
        <v>116</v>
      </c>
      <c r="L4514" s="52">
        <v>4.9604509999999997E-2</v>
      </c>
      <c r="M4514" s="52" t="s">
        <v>1025</v>
      </c>
      <c r="N4514" s="52" t="s">
        <v>117</v>
      </c>
    </row>
    <row r="4515" spans="1:14" ht="12.75" hidden="1"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1025</v>
      </c>
      <c r="K4515" s="41" t="s">
        <v>116</v>
      </c>
      <c r="L4515" s="52">
        <v>4.4934200000000001E-2</v>
      </c>
      <c r="M4515" s="52" t="s">
        <v>1025</v>
      </c>
      <c r="N4515" s="52" t="s">
        <v>117</v>
      </c>
    </row>
    <row r="4516" spans="1:14" ht="12.75" hidden="1"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1025</v>
      </c>
      <c r="K4516" s="41" t="s">
        <v>116</v>
      </c>
      <c r="L4516" s="52">
        <v>6.1223510000000002E-2</v>
      </c>
      <c r="M4516" s="52" t="s">
        <v>1025</v>
      </c>
      <c r="N4516" s="52" t="s">
        <v>117</v>
      </c>
    </row>
    <row r="4517" spans="1:14" ht="12.75" hidden="1"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1025</v>
      </c>
      <c r="K4517" s="41" t="s">
        <v>116</v>
      </c>
      <c r="L4517" s="52">
        <v>4.2856159999999997E-2</v>
      </c>
      <c r="M4517" s="52" t="s">
        <v>1025</v>
      </c>
      <c r="N4517" s="52" t="s">
        <v>117</v>
      </c>
    </row>
    <row r="4518" spans="1:14" ht="12.75" hidden="1"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1025</v>
      </c>
      <c r="K4518" s="41" t="s">
        <v>116</v>
      </c>
      <c r="L4518" s="52">
        <v>0.3189535</v>
      </c>
      <c r="M4518" s="52" t="s">
        <v>1025</v>
      </c>
      <c r="N4518" s="52" t="s">
        <v>117</v>
      </c>
    </row>
    <row r="4519" spans="1:14" ht="12.75" hidden="1"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1025</v>
      </c>
      <c r="K4519" s="41" t="s">
        <v>116</v>
      </c>
      <c r="L4519" s="52">
        <v>0.42726560000000002</v>
      </c>
      <c r="M4519" s="52" t="s">
        <v>1025</v>
      </c>
      <c r="N4519" s="52" t="s">
        <v>117</v>
      </c>
    </row>
    <row r="4520" spans="1:14" ht="12.75" hidden="1"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1025</v>
      </c>
      <c r="K4520" s="41" t="s">
        <v>116</v>
      </c>
      <c r="L4520" s="52">
        <v>0.34582629999999998</v>
      </c>
      <c r="M4520" s="52" t="s">
        <v>1025</v>
      </c>
      <c r="N4520" s="52" t="s">
        <v>117</v>
      </c>
    </row>
    <row r="4521" spans="1:14" ht="12.75" hidden="1"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1025</v>
      </c>
      <c r="K4521" s="41" t="s">
        <v>116</v>
      </c>
      <c r="L4521" s="52">
        <v>0.2766479</v>
      </c>
      <c r="M4521" s="52" t="s">
        <v>1025</v>
      </c>
      <c r="N4521" s="52" t="s">
        <v>117</v>
      </c>
    </row>
    <row r="4522" spans="1:14" ht="12.75" hidden="1"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1025</v>
      </c>
      <c r="K4522" s="41" t="s">
        <v>116</v>
      </c>
      <c r="L4522" s="52">
        <v>0.40011859999999999</v>
      </c>
      <c r="M4522" s="52" t="s">
        <v>1025</v>
      </c>
      <c r="N4522" s="52" t="s">
        <v>117</v>
      </c>
    </row>
    <row r="4523" spans="1:14" ht="12.75" hidden="1"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1025</v>
      </c>
      <c r="K4523" s="41" t="s">
        <v>116</v>
      </c>
      <c r="L4523" s="52">
        <v>0.24839620000000001</v>
      </c>
      <c r="M4523" s="52" t="s">
        <v>1025</v>
      </c>
      <c r="N4523" s="52" t="s">
        <v>117</v>
      </c>
    </row>
    <row r="4524" spans="1:14" ht="12.75" hidden="1"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1025</v>
      </c>
      <c r="K4524" s="41" t="s">
        <v>116</v>
      </c>
      <c r="L4524" s="52">
        <v>0.170042</v>
      </c>
      <c r="M4524" s="52" t="s">
        <v>1025</v>
      </c>
      <c r="N4524" s="52" t="s">
        <v>117</v>
      </c>
    </row>
    <row r="4525" spans="1:14" ht="12.75" hidden="1"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1025</v>
      </c>
      <c r="K4525" s="41" t="s">
        <v>116</v>
      </c>
      <c r="L4525" s="52">
        <v>0.11509170000000001</v>
      </c>
      <c r="M4525" s="52" t="s">
        <v>1025</v>
      </c>
      <c r="N4525" s="52" t="s">
        <v>117</v>
      </c>
    </row>
    <row r="4526" spans="1:14" ht="12.75" hidden="1"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1025</v>
      </c>
      <c r="K4526" s="41" t="s">
        <v>116</v>
      </c>
      <c r="L4526" s="52">
        <v>6.1343010000000003E-2</v>
      </c>
      <c r="M4526" s="52" t="s">
        <v>1025</v>
      </c>
      <c r="N4526" s="52" t="s">
        <v>117</v>
      </c>
    </row>
    <row r="4527" spans="1:14" ht="12.75" hidden="1"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1025</v>
      </c>
      <c r="K4527" s="41" t="s">
        <v>116</v>
      </c>
      <c r="L4527" s="52">
        <v>5.9548900000000002E-2</v>
      </c>
      <c r="M4527" s="52" t="s">
        <v>1025</v>
      </c>
      <c r="N4527" s="52" t="s">
        <v>117</v>
      </c>
    </row>
    <row r="4528" spans="1:14" ht="12.75" hidden="1"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1025</v>
      </c>
      <c r="K4528" s="41" t="s">
        <v>116</v>
      </c>
      <c r="L4528" s="52">
        <v>5.2865250000000003E-2</v>
      </c>
      <c r="M4528" s="52" t="s">
        <v>1025</v>
      </c>
      <c r="N4528" s="52" t="s">
        <v>117</v>
      </c>
    </row>
    <row r="4529" spans="1:14" ht="12.75" hidden="1"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1025</v>
      </c>
      <c r="K4529" s="41" t="s">
        <v>116</v>
      </c>
      <c r="L4529" s="52">
        <v>7.556243E-2</v>
      </c>
      <c r="M4529" s="52" t="s">
        <v>1025</v>
      </c>
      <c r="N4529" s="52" t="s">
        <v>117</v>
      </c>
    </row>
    <row r="4530" spans="1:14" ht="12.75" hidden="1"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1025</v>
      </c>
      <c r="K4530" s="41" t="s">
        <v>116</v>
      </c>
      <c r="L4530" s="52">
        <v>3.3760819999999997E-2</v>
      </c>
      <c r="M4530" s="52" t="s">
        <v>1025</v>
      </c>
      <c r="N4530" s="52" t="s">
        <v>117</v>
      </c>
    </row>
    <row r="4531" spans="1:14" ht="12.75" hidden="1"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1025</v>
      </c>
      <c r="K4531" s="41" t="s">
        <v>116</v>
      </c>
      <c r="L4531" s="52">
        <v>4.9664109999999997E-2</v>
      </c>
      <c r="M4531" s="52" t="s">
        <v>1025</v>
      </c>
      <c r="N4531" s="52" t="s">
        <v>117</v>
      </c>
    </row>
    <row r="4532" spans="1:14" ht="12.75" hidden="1"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1025</v>
      </c>
      <c r="K4532" s="41" t="s">
        <v>116</v>
      </c>
      <c r="L4532" s="52">
        <v>4.5180930000000001E-2</v>
      </c>
      <c r="M4532" s="52" t="s">
        <v>1025</v>
      </c>
      <c r="N4532" s="52" t="s">
        <v>117</v>
      </c>
    </row>
    <row r="4533" spans="1:14" ht="12.75" hidden="1"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1025</v>
      </c>
      <c r="K4533" s="41" t="s">
        <v>116</v>
      </c>
      <c r="L4533" s="52">
        <v>2.306975E-2</v>
      </c>
      <c r="M4533" s="52" t="s">
        <v>1025</v>
      </c>
      <c r="N4533" s="52" t="s">
        <v>117</v>
      </c>
    </row>
    <row r="4534" spans="1:14" ht="12.75" hidden="1"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1025</v>
      </c>
      <c r="K4534" s="41" t="s">
        <v>116</v>
      </c>
      <c r="L4534" s="52">
        <v>3.6164460000000002E-2</v>
      </c>
      <c r="M4534" s="52" t="s">
        <v>1025</v>
      </c>
      <c r="N4534" s="52" t="s">
        <v>117</v>
      </c>
    </row>
    <row r="4535" spans="1:14" ht="12.75" hidden="1"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1025</v>
      </c>
      <c r="K4535" s="41" t="s">
        <v>116</v>
      </c>
      <c r="L4535" s="52">
        <v>0.34872330000000001</v>
      </c>
      <c r="M4535" s="52" t="s">
        <v>1025</v>
      </c>
      <c r="N4535" s="52" t="s">
        <v>117</v>
      </c>
    </row>
    <row r="4536" spans="1:14" ht="12.75" hidden="1"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1025</v>
      </c>
      <c r="K4536" s="41" t="s">
        <v>116</v>
      </c>
      <c r="L4536" s="52">
        <v>0.48648580000000002</v>
      </c>
      <c r="M4536" s="52" t="s">
        <v>1025</v>
      </c>
      <c r="N4536" s="52" t="s">
        <v>117</v>
      </c>
    </row>
    <row r="4537" spans="1:14" ht="12.75" hidden="1"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1025</v>
      </c>
      <c r="K4537" s="41" t="s">
        <v>116</v>
      </c>
      <c r="L4537" s="52">
        <v>0.44299690000000003</v>
      </c>
      <c r="M4537" s="52" t="s">
        <v>1025</v>
      </c>
      <c r="N4537" s="52" t="s">
        <v>117</v>
      </c>
    </row>
    <row r="4538" spans="1:14" ht="12.75" hidden="1"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1025</v>
      </c>
      <c r="K4538" s="41" t="s">
        <v>116</v>
      </c>
      <c r="L4538" s="52">
        <v>0.58971390000000001</v>
      </c>
      <c r="M4538" s="52" t="s">
        <v>1025</v>
      </c>
      <c r="N4538" s="52" t="s">
        <v>117</v>
      </c>
    </row>
    <row r="4539" spans="1:14" ht="12.75" hidden="1"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1025</v>
      </c>
      <c r="K4539" s="41" t="s">
        <v>116</v>
      </c>
      <c r="L4539" s="52">
        <v>0.317187</v>
      </c>
      <c r="M4539" s="52" t="s">
        <v>1025</v>
      </c>
      <c r="N4539" s="52" t="s">
        <v>117</v>
      </c>
    </row>
    <row r="4540" spans="1:14" ht="12.75" hidden="1"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1025</v>
      </c>
      <c r="K4540" s="41" t="s">
        <v>116</v>
      </c>
      <c r="L4540" s="52">
        <v>0.1930383</v>
      </c>
      <c r="M4540" s="52" t="s">
        <v>1025</v>
      </c>
      <c r="N4540" s="52" t="s">
        <v>117</v>
      </c>
    </row>
    <row r="4541" spans="1:14" ht="12.75" hidden="1"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1025</v>
      </c>
      <c r="K4541" s="41" t="s">
        <v>116</v>
      </c>
      <c r="L4541" s="52">
        <v>0.28222530000000001</v>
      </c>
      <c r="M4541" s="52" t="s">
        <v>1025</v>
      </c>
      <c r="N4541" s="52" t="s">
        <v>117</v>
      </c>
    </row>
    <row r="4542" spans="1:14" ht="12.75" hidden="1"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1025</v>
      </c>
      <c r="K4542" s="41" t="s">
        <v>116</v>
      </c>
      <c r="L4542" s="52">
        <v>0.13760020000000001</v>
      </c>
      <c r="M4542" s="52" t="s">
        <v>1025</v>
      </c>
      <c r="N4542" s="52" t="s">
        <v>117</v>
      </c>
    </row>
    <row r="4543" spans="1:14" ht="12.75" hidden="1"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1025</v>
      </c>
      <c r="K4543" s="41" t="s">
        <v>116</v>
      </c>
      <c r="L4543" s="52">
        <v>0.13310930000000001</v>
      </c>
      <c r="M4543" s="52" t="s">
        <v>1025</v>
      </c>
      <c r="N4543" s="52" t="s">
        <v>117</v>
      </c>
    </row>
    <row r="4544" spans="1:14" ht="12.75" hidden="1"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1025</v>
      </c>
      <c r="K4544" s="41" t="s">
        <v>116</v>
      </c>
      <c r="L4544" s="52">
        <v>7.7349860000000006E-2</v>
      </c>
      <c r="M4544" s="52" t="s">
        <v>1025</v>
      </c>
      <c r="N4544" s="52" t="s">
        <v>117</v>
      </c>
    </row>
    <row r="4545" spans="1:16" ht="12.75" hidden="1"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1025</v>
      </c>
      <c r="K4545" s="41" t="s">
        <v>116</v>
      </c>
      <c r="L4545" s="52">
        <v>0.11913559999999999</v>
      </c>
      <c r="M4545" s="52" t="s">
        <v>1025</v>
      </c>
      <c r="N4545" s="52" t="s">
        <v>117</v>
      </c>
    </row>
    <row r="4546" spans="1:16" ht="12.75" hidden="1"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1025</v>
      </c>
      <c r="K4546" s="41" t="s">
        <v>116</v>
      </c>
      <c r="L4546" s="52">
        <v>9.7261070000000005E-2</v>
      </c>
      <c r="M4546" s="52" t="s">
        <v>1025</v>
      </c>
      <c r="N4546" s="52" t="s">
        <v>117</v>
      </c>
    </row>
    <row r="4547" spans="1:16" ht="12.75" hidden="1"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1025</v>
      </c>
      <c r="K4547" s="41" t="s">
        <v>116</v>
      </c>
      <c r="L4547" s="52">
        <v>8.6463760000000001E-2</v>
      </c>
      <c r="M4547" s="52" t="s">
        <v>1025</v>
      </c>
      <c r="N4547" s="52" t="s">
        <v>117</v>
      </c>
      <c r="P4547" s="42" t="s">
        <v>1430</v>
      </c>
    </row>
    <row r="4548" spans="1:16" ht="12.75" hidden="1"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1025</v>
      </c>
      <c r="K4548" s="41" t="s">
        <v>116</v>
      </c>
      <c r="L4548" s="52">
        <v>0.19882340000000001</v>
      </c>
      <c r="M4548" s="52" t="s">
        <v>1025</v>
      </c>
      <c r="N4548" s="52" t="s">
        <v>117</v>
      </c>
    </row>
    <row r="4549" spans="1:16" ht="12.75" hidden="1"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1025</v>
      </c>
      <c r="K4549" s="41" t="s">
        <v>116</v>
      </c>
      <c r="L4549" s="52">
        <v>1.239679</v>
      </c>
      <c r="M4549" s="52" t="s">
        <v>1025</v>
      </c>
      <c r="N4549" s="52" t="s">
        <v>117</v>
      </c>
    </row>
    <row r="4550" spans="1:16" ht="12.75" hidden="1"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1025</v>
      </c>
      <c r="K4550" s="41" t="s">
        <v>116</v>
      </c>
      <c r="L4550" s="52">
        <v>1.2494099999999999</v>
      </c>
      <c r="M4550" s="52" t="s">
        <v>1025</v>
      </c>
      <c r="N4550" s="52" t="s">
        <v>117</v>
      </c>
    </row>
    <row r="4551" spans="1:16" ht="12.75" hidden="1"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1025</v>
      </c>
      <c r="K4551" s="41" t="s">
        <v>116</v>
      </c>
      <c r="L4551" s="52">
        <v>1.1360779999999999</v>
      </c>
      <c r="M4551" s="52" t="s">
        <v>1025</v>
      </c>
      <c r="N4551" s="52" t="s">
        <v>117</v>
      </c>
    </row>
    <row r="4552" spans="1:16" ht="12.75" hidden="1"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1025</v>
      </c>
      <c r="K4552" s="41" t="s">
        <v>116</v>
      </c>
      <c r="L4552" s="52">
        <v>1.000014</v>
      </c>
      <c r="M4552" s="52" t="s">
        <v>1025</v>
      </c>
      <c r="N4552" s="52" t="s">
        <v>117</v>
      </c>
    </row>
    <row r="4553" spans="1:16" ht="12.75" hidden="1"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1025</v>
      </c>
      <c r="K4553" s="41" t="s">
        <v>116</v>
      </c>
      <c r="L4553" s="52">
        <v>0.70998019999999995</v>
      </c>
      <c r="M4553" s="52" t="s">
        <v>1025</v>
      </c>
      <c r="N4553" s="52" t="s">
        <v>117</v>
      </c>
    </row>
    <row r="4554" spans="1:16" ht="12.75" hidden="1"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1025</v>
      </c>
      <c r="K4554" s="41" t="s">
        <v>116</v>
      </c>
      <c r="L4554" s="52">
        <v>9.9429489999999995E-3</v>
      </c>
      <c r="M4554" s="52" t="s">
        <v>1025</v>
      </c>
      <c r="N4554" s="52" t="s">
        <v>117</v>
      </c>
    </row>
    <row r="4555" spans="1:16" ht="12.75" hidden="1"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1025</v>
      </c>
      <c r="K4555" s="41" t="s">
        <v>116</v>
      </c>
      <c r="L4555" s="52">
        <v>0.20578060000000001</v>
      </c>
      <c r="M4555" s="52" t="s">
        <v>1025</v>
      </c>
      <c r="N4555" s="52" t="s">
        <v>117</v>
      </c>
    </row>
    <row r="4556" spans="1:16" ht="12.75" hidden="1"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1025</v>
      </c>
      <c r="K4556" s="41" t="s">
        <v>116</v>
      </c>
      <c r="L4556" s="52">
        <v>0.16341310000000001</v>
      </c>
      <c r="M4556" s="52" t="s">
        <v>1025</v>
      </c>
      <c r="N4556" s="52" t="s">
        <v>117</v>
      </c>
    </row>
    <row r="4557" spans="1:16" ht="12.75" hidden="1"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1025</v>
      </c>
      <c r="K4557" s="41" t="s">
        <v>116</v>
      </c>
      <c r="L4557" s="52">
        <v>0.13854620000000001</v>
      </c>
      <c r="M4557" s="52" t="s">
        <v>1025</v>
      </c>
      <c r="N4557" s="52" t="s">
        <v>117</v>
      </c>
    </row>
    <row r="4558" spans="1:16" ht="12.75" hidden="1"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1025</v>
      </c>
      <c r="K4558" s="41" t="s">
        <v>116</v>
      </c>
      <c r="L4558" s="52">
        <v>0.1126506</v>
      </c>
      <c r="M4558" s="52" t="s">
        <v>1025</v>
      </c>
      <c r="N4558" s="52" t="s">
        <v>117</v>
      </c>
    </row>
    <row r="4559" spans="1:16" ht="12.75" hidden="1"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1025</v>
      </c>
      <c r="K4559" s="41" t="s">
        <v>116</v>
      </c>
      <c r="L4559" s="52">
        <v>8.7192069999999997E-2</v>
      </c>
      <c r="M4559" s="52" t="s">
        <v>1025</v>
      </c>
      <c r="N4559" s="52" t="s">
        <v>117</v>
      </c>
    </row>
    <row r="4560" spans="1:16" ht="12.75" hidden="1"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1025</v>
      </c>
      <c r="K4560" s="41" t="s">
        <v>116</v>
      </c>
      <c r="L4560" s="52">
        <v>8.2387520000000006E-2</v>
      </c>
      <c r="M4560" s="52" t="s">
        <v>1025</v>
      </c>
      <c r="N4560" s="52" t="s">
        <v>117</v>
      </c>
      <c r="P4560" s="42" t="s">
        <v>1431</v>
      </c>
    </row>
    <row r="4561" spans="1:15" ht="12.75" hidden="1" x14ac:dyDescent="0.2">
      <c r="A4561" s="189">
        <v>49</v>
      </c>
      <c r="B4561" s="232" t="str">
        <f>IF(AND(A4561&lt;&gt;"",ISNUMBER(A4561)),VLOOKUP(A4561,Studies!A:BR,2,FALSE),"")</f>
        <v>Ahonen 1995</v>
      </c>
      <c r="C4561" s="232" t="str">
        <f>IF(AND(A4561&lt;&gt;"",ISNUMBER(A4561)),VLOOKUP(A4561,Studies!A:BR,3,FALSE),"")</f>
        <v>http://www.ncbi.nlm.nih.gov/pubmed/8527290</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1025</v>
      </c>
      <c r="K4561" s="41" t="s">
        <v>116</v>
      </c>
      <c r="O4561" s="59">
        <v>1</v>
      </c>
    </row>
    <row r="4562" spans="1:15" ht="12.75" hidden="1" x14ac:dyDescent="0.2">
      <c r="A4562" s="189">
        <v>49</v>
      </c>
      <c r="B4562" s="232" t="str">
        <f>IF(AND(A4562&lt;&gt;"",ISNUMBER(A4562)),VLOOKUP(A4562,Studies!A:BR,2,FALSE),"")</f>
        <v>Ahonen 1995</v>
      </c>
      <c r="C4562" s="232" t="str">
        <f>IF(AND(A4562&lt;&gt;"",ISNUMBER(A4562)),VLOOKUP(A4562,Studies!A:BR,3,FALSE),"")</f>
        <v>http://www.ncbi.nlm.nih.gov/pubmed/8527290</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1025</v>
      </c>
      <c r="K4562" s="41" t="s">
        <v>116</v>
      </c>
      <c r="L4562" s="52">
        <v>6.6660430000000002</v>
      </c>
      <c r="M4562" s="52" t="s">
        <v>1025</v>
      </c>
      <c r="N4562" s="52" t="s">
        <v>1033</v>
      </c>
      <c r="O4562" s="59">
        <v>1</v>
      </c>
    </row>
    <row r="4563" spans="1:15" ht="12.75" hidden="1" x14ac:dyDescent="0.2">
      <c r="A4563" s="189">
        <v>49</v>
      </c>
      <c r="B4563" s="232" t="str">
        <f>IF(AND(A4563&lt;&gt;"",ISNUMBER(A4563)),VLOOKUP(A4563,Studies!A:BR,2,FALSE),"")</f>
        <v>Ahonen 1995</v>
      </c>
      <c r="C4563" s="232" t="str">
        <f>IF(AND(A4563&lt;&gt;"",ISNUMBER(A4563)),VLOOKUP(A4563,Studies!A:BR,3,FALSE),"")</f>
        <v>http://www.ncbi.nlm.nih.gov/pubmed/8527290</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1025</v>
      </c>
      <c r="K4563" s="41" t="s">
        <v>116</v>
      </c>
      <c r="L4563" s="52">
        <v>4.6257669999999997</v>
      </c>
      <c r="M4563" s="52" t="s">
        <v>1025</v>
      </c>
      <c r="N4563" s="52" t="s">
        <v>1033</v>
      </c>
      <c r="O4563" s="59">
        <v>1</v>
      </c>
    </row>
    <row r="4564" spans="1:15" ht="12.75" hidden="1" x14ac:dyDescent="0.2">
      <c r="A4564" s="189">
        <v>49</v>
      </c>
      <c r="B4564" s="232" t="str">
        <f>IF(AND(A4564&lt;&gt;"",ISNUMBER(A4564)),VLOOKUP(A4564,Studies!A:BR,2,FALSE),"")</f>
        <v>Ahonen 1995</v>
      </c>
      <c r="C4564" s="232" t="str">
        <f>IF(AND(A4564&lt;&gt;"",ISNUMBER(A4564)),VLOOKUP(A4564,Studies!A:BR,3,FALSE),"")</f>
        <v>http://www.ncbi.nlm.nih.gov/pubmed/8527290</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1025</v>
      </c>
      <c r="K4564" s="41" t="s">
        <v>116</v>
      </c>
      <c r="L4564" s="52">
        <v>3.1296879999999998</v>
      </c>
      <c r="M4564" s="52" t="s">
        <v>1025</v>
      </c>
      <c r="N4564" s="52" t="s">
        <v>1033</v>
      </c>
      <c r="O4564" s="59">
        <v>1</v>
      </c>
    </row>
    <row r="4565" spans="1:15" ht="12.75" hidden="1" x14ac:dyDescent="0.2">
      <c r="A4565" s="189">
        <v>49</v>
      </c>
      <c r="B4565" s="232" t="str">
        <f>IF(AND(A4565&lt;&gt;"",ISNUMBER(A4565)),VLOOKUP(A4565,Studies!A:BR,2,FALSE),"")</f>
        <v>Ahonen 1995</v>
      </c>
      <c r="C4565" s="232" t="str">
        <f>IF(AND(A4565&lt;&gt;"",ISNUMBER(A4565)),VLOOKUP(A4565,Studies!A:BR,3,FALSE),"")</f>
        <v>http://www.ncbi.nlm.nih.gov/pubmed/8527290</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1025</v>
      </c>
      <c r="K4565" s="41" t="s">
        <v>116</v>
      </c>
      <c r="O4565" s="59">
        <v>1</v>
      </c>
    </row>
    <row r="4566" spans="1:15" ht="12.75" hidden="1" x14ac:dyDescent="0.2">
      <c r="A4566" s="189">
        <v>49</v>
      </c>
      <c r="B4566" s="232" t="str">
        <f>IF(AND(A4566&lt;&gt;"",ISNUMBER(A4566)),VLOOKUP(A4566,Studies!A:BR,2,FALSE),"")</f>
        <v>Ahonen 1995</v>
      </c>
      <c r="C4566" s="232" t="str">
        <f>IF(AND(A4566&lt;&gt;"",ISNUMBER(A4566)),VLOOKUP(A4566,Studies!A:BR,3,FALSE),"")</f>
        <v>http://www.ncbi.nlm.nih.gov/pubmed/8527290</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1025</v>
      </c>
      <c r="K4566" s="41" t="s">
        <v>116</v>
      </c>
      <c r="O4566" s="59">
        <v>1</v>
      </c>
    </row>
    <row r="4567" spans="1:15" ht="12.75" hidden="1" x14ac:dyDescent="0.2">
      <c r="A4567" s="189">
        <v>49</v>
      </c>
      <c r="B4567" s="232" t="str">
        <f>IF(AND(A4567&lt;&gt;"",ISNUMBER(A4567)),VLOOKUP(A4567,Studies!A:BR,2,FALSE),"")</f>
        <v>Ahonen 1995</v>
      </c>
      <c r="C4567" s="232" t="str">
        <f>IF(AND(A4567&lt;&gt;"",ISNUMBER(A4567)),VLOOKUP(A4567,Studies!A:BR,3,FALSE),"")</f>
        <v>http://www.ncbi.nlm.nih.gov/pubmed/8527290</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1025</v>
      </c>
      <c r="K4567" s="41" t="s">
        <v>116</v>
      </c>
      <c r="O4567" s="59">
        <v>1</v>
      </c>
    </row>
    <row r="4568" spans="1:15" ht="12.75" hidden="1" x14ac:dyDescent="0.2">
      <c r="A4568" s="189">
        <v>49</v>
      </c>
      <c r="B4568" s="232" t="str">
        <f>IF(AND(A4568&lt;&gt;"",ISNUMBER(A4568)),VLOOKUP(A4568,Studies!A:BR,2,FALSE),"")</f>
        <v>Ahonen 1995</v>
      </c>
      <c r="C4568" s="232" t="str">
        <f>IF(AND(A4568&lt;&gt;"",ISNUMBER(A4568)),VLOOKUP(A4568,Studies!A:BR,3,FALSE),"")</f>
        <v>http://www.ncbi.nlm.nih.gov/pubmed/8527290</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1025</v>
      </c>
      <c r="K4568" s="41" t="s">
        <v>116</v>
      </c>
      <c r="O4568" s="59">
        <v>1</v>
      </c>
    </row>
    <row r="4569" spans="1:15" ht="12.75" hidden="1" x14ac:dyDescent="0.2">
      <c r="A4569" s="189">
        <v>49</v>
      </c>
      <c r="B4569" s="232" t="str">
        <f>IF(AND(A4569&lt;&gt;"",ISNUMBER(A4569)),VLOOKUP(A4569,Studies!A:BR,2,FALSE),"")</f>
        <v>Ahonen 1995</v>
      </c>
      <c r="C4569" s="232" t="str">
        <f>IF(AND(A4569&lt;&gt;"",ISNUMBER(A4569)),VLOOKUP(A4569,Studies!A:BR,3,FALSE),"")</f>
        <v>http://www.ncbi.nlm.nih.gov/pubmed/8527290</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1025</v>
      </c>
      <c r="K4569" s="41" t="s">
        <v>116</v>
      </c>
      <c r="O4569" s="59">
        <v>1</v>
      </c>
    </row>
    <row r="4570" spans="1:15" ht="12.75" hidden="1" x14ac:dyDescent="0.2">
      <c r="A4570" s="189">
        <v>49</v>
      </c>
      <c r="B4570" s="232" t="str">
        <f>IF(AND(A4570&lt;&gt;"",ISNUMBER(A4570)),VLOOKUP(A4570,Studies!A:BR,2,FALSE),"")</f>
        <v>Ahonen 1995</v>
      </c>
      <c r="C4570" s="232" t="str">
        <f>IF(AND(A4570&lt;&gt;"",ISNUMBER(A4570)),VLOOKUP(A4570,Studies!A:BR,3,FALSE),"")</f>
        <v>http://www.ncbi.nlm.nih.gov/pubmed/8527290</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1025</v>
      </c>
      <c r="K4570" s="41" t="s">
        <v>116</v>
      </c>
      <c r="O4570" s="59">
        <v>1</v>
      </c>
    </row>
    <row r="4571" spans="1:15" ht="12.75" hidden="1" x14ac:dyDescent="0.2">
      <c r="A4571" s="189">
        <v>49</v>
      </c>
      <c r="B4571" s="232" t="str">
        <f>IF(AND(A4571&lt;&gt;"",ISNUMBER(A4571)),VLOOKUP(A4571,Studies!A:BR,2,FALSE),"")</f>
        <v>Ahonen 1995</v>
      </c>
      <c r="C4571" s="232" t="str">
        <f>IF(AND(A4571&lt;&gt;"",ISNUMBER(A4571)),VLOOKUP(A4571,Studies!A:BR,3,FALSE),"")</f>
        <v>http://www.ncbi.nlm.nih.gov/pubmed/8527290</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1025</v>
      </c>
      <c r="K4571" s="41" t="s">
        <v>116</v>
      </c>
      <c r="O4571" s="59">
        <v>1</v>
      </c>
    </row>
    <row r="4572" spans="1:15" ht="12.75" hidden="1" x14ac:dyDescent="0.2">
      <c r="A4572" s="189">
        <v>50</v>
      </c>
      <c r="B4572" s="232" t="str">
        <f>IF(AND(A4572&lt;&gt;"",ISNUMBER(A4572)),VLOOKUP(A4572,Studies!A:BR,2,FALSE),"")</f>
        <v>Ahonen 1995</v>
      </c>
      <c r="C4572" s="232" t="str">
        <f>IF(AND(A4572&lt;&gt;"",ISNUMBER(A4572)),VLOOKUP(A4572,Studies!A:BR,3,FALSE),"")</f>
        <v>http://www.ncbi.nlm.nih.gov/pubmed/8527290</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1025</v>
      </c>
      <c r="K4572" s="41" t="s">
        <v>116</v>
      </c>
      <c r="O4572" s="59">
        <v>1</v>
      </c>
    </row>
    <row r="4573" spans="1:15" ht="12.75" hidden="1" x14ac:dyDescent="0.2">
      <c r="A4573" s="189">
        <v>50</v>
      </c>
      <c r="B4573" s="232" t="str">
        <f>IF(AND(A4573&lt;&gt;"",ISNUMBER(A4573)),VLOOKUP(A4573,Studies!A:BR,2,FALSE),"")</f>
        <v>Ahonen 1995</v>
      </c>
      <c r="C4573" s="232" t="str">
        <f>IF(AND(A4573&lt;&gt;"",ISNUMBER(A4573)),VLOOKUP(A4573,Studies!A:BR,3,FALSE),"")</f>
        <v>http://www.ncbi.nlm.nih.gov/pubmed/8527290</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1025</v>
      </c>
      <c r="K4573" s="41" t="s">
        <v>116</v>
      </c>
      <c r="L4573" s="52">
        <v>17.687249999999999</v>
      </c>
      <c r="M4573" s="52" t="s">
        <v>1025</v>
      </c>
      <c r="N4573" s="52" t="s">
        <v>1033</v>
      </c>
      <c r="O4573" s="59">
        <v>1</v>
      </c>
    </row>
    <row r="4574" spans="1:15" ht="12.75" hidden="1" x14ac:dyDescent="0.2">
      <c r="A4574" s="189">
        <v>50</v>
      </c>
      <c r="B4574" s="232" t="str">
        <f>IF(AND(A4574&lt;&gt;"",ISNUMBER(A4574)),VLOOKUP(A4574,Studies!A:BR,2,FALSE),"")</f>
        <v>Ahonen 1995</v>
      </c>
      <c r="C4574" s="232" t="str">
        <f>IF(AND(A4574&lt;&gt;"",ISNUMBER(A4574)),VLOOKUP(A4574,Studies!A:BR,3,FALSE),"")</f>
        <v>http://www.ncbi.nlm.nih.gov/pubmed/8527290</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1025</v>
      </c>
      <c r="K4574" s="41" t="s">
        <v>116</v>
      </c>
      <c r="L4574" s="52">
        <v>11.97307</v>
      </c>
      <c r="M4574" s="52" t="s">
        <v>1025</v>
      </c>
      <c r="N4574" s="52" t="s">
        <v>1033</v>
      </c>
      <c r="O4574" s="59">
        <v>1</v>
      </c>
    </row>
    <row r="4575" spans="1:15" ht="12.75" hidden="1" x14ac:dyDescent="0.2">
      <c r="A4575" s="189">
        <v>50</v>
      </c>
      <c r="B4575" s="232" t="str">
        <f>IF(AND(A4575&lt;&gt;"",ISNUMBER(A4575)),VLOOKUP(A4575,Studies!A:BR,2,FALSE),"")</f>
        <v>Ahonen 1995</v>
      </c>
      <c r="C4575" s="232" t="str">
        <f>IF(AND(A4575&lt;&gt;"",ISNUMBER(A4575)),VLOOKUP(A4575,Studies!A:BR,3,FALSE),"")</f>
        <v>http://www.ncbi.nlm.nih.gov/pubmed/8527290</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1025</v>
      </c>
      <c r="K4575" s="41" t="s">
        <v>116</v>
      </c>
      <c r="L4575" s="52">
        <v>7.3468090000000004</v>
      </c>
      <c r="M4575" s="52" t="s">
        <v>1025</v>
      </c>
      <c r="N4575" s="52" t="s">
        <v>1033</v>
      </c>
      <c r="O4575" s="59">
        <v>1</v>
      </c>
    </row>
    <row r="4576" spans="1:15" ht="12.75" hidden="1" x14ac:dyDescent="0.2">
      <c r="A4576" s="189">
        <v>50</v>
      </c>
      <c r="B4576" s="232" t="str">
        <f>IF(AND(A4576&lt;&gt;"",ISNUMBER(A4576)),VLOOKUP(A4576,Studies!A:BR,2,FALSE),"")</f>
        <v>Ahonen 1995</v>
      </c>
      <c r="C4576" s="232" t="str">
        <f>IF(AND(A4576&lt;&gt;"",ISNUMBER(A4576)),VLOOKUP(A4576,Studies!A:BR,3,FALSE),"")</f>
        <v>http://www.ncbi.nlm.nih.gov/pubmed/8527290</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1025</v>
      </c>
      <c r="K4576" s="41" t="s">
        <v>116</v>
      </c>
      <c r="L4576" s="52">
        <v>6.3944400000000003</v>
      </c>
      <c r="M4576" s="52" t="s">
        <v>1025</v>
      </c>
      <c r="N4576" s="52" t="s">
        <v>1033</v>
      </c>
      <c r="O4576" s="59">
        <v>1</v>
      </c>
    </row>
    <row r="4577" spans="1:16" ht="12.75" hidden="1" x14ac:dyDescent="0.2">
      <c r="A4577" s="189">
        <v>50</v>
      </c>
      <c r="B4577" s="232" t="str">
        <f>IF(AND(A4577&lt;&gt;"",ISNUMBER(A4577)),VLOOKUP(A4577,Studies!A:BR,2,FALSE),"")</f>
        <v>Ahonen 1995</v>
      </c>
      <c r="C4577" s="232" t="str">
        <f>IF(AND(A4577&lt;&gt;"",ISNUMBER(A4577)),VLOOKUP(A4577,Studies!A:BR,3,FALSE),"")</f>
        <v>http://www.ncbi.nlm.nih.gov/pubmed/8527290</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1025</v>
      </c>
      <c r="K4577" s="41" t="s">
        <v>116</v>
      </c>
      <c r="L4577" s="52">
        <v>4.7618179999999999</v>
      </c>
      <c r="M4577" s="52" t="s">
        <v>1025</v>
      </c>
      <c r="N4577" s="52" t="s">
        <v>1033</v>
      </c>
      <c r="O4577" s="59">
        <v>1</v>
      </c>
    </row>
    <row r="4578" spans="1:16" ht="12.75" hidden="1" x14ac:dyDescent="0.2">
      <c r="A4578" s="189">
        <v>50</v>
      </c>
      <c r="B4578" s="232" t="str">
        <f>IF(AND(A4578&lt;&gt;"",ISNUMBER(A4578)),VLOOKUP(A4578,Studies!A:BR,2,FALSE),"")</f>
        <v>Ahonen 1995</v>
      </c>
      <c r="C4578" s="232" t="str">
        <f>IF(AND(A4578&lt;&gt;"",ISNUMBER(A4578)),VLOOKUP(A4578,Studies!A:BR,3,FALSE),"")</f>
        <v>http://www.ncbi.nlm.nih.gov/pubmed/8527290</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1025</v>
      </c>
      <c r="K4578" s="41" t="s">
        <v>116</v>
      </c>
      <c r="L4578" s="52">
        <v>4.6257669999999997</v>
      </c>
      <c r="M4578" s="52" t="s">
        <v>1025</v>
      </c>
      <c r="N4578" s="52" t="s">
        <v>1033</v>
      </c>
      <c r="O4578" s="59">
        <v>1</v>
      </c>
    </row>
    <row r="4579" spans="1:16" ht="12.75" hidden="1" x14ac:dyDescent="0.2">
      <c r="A4579" s="189">
        <v>50</v>
      </c>
      <c r="B4579" s="232" t="str">
        <f>IF(AND(A4579&lt;&gt;"",ISNUMBER(A4579)),VLOOKUP(A4579,Studies!A:BR,2,FALSE),"")</f>
        <v>Ahonen 1995</v>
      </c>
      <c r="C4579" s="232" t="str">
        <f>IF(AND(A4579&lt;&gt;"",ISNUMBER(A4579)),VLOOKUP(A4579,Studies!A:BR,3,FALSE),"")</f>
        <v>http://www.ncbi.nlm.nih.gov/pubmed/8527290</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1025</v>
      </c>
      <c r="K4579" s="41" t="s">
        <v>116</v>
      </c>
      <c r="L4579" s="52">
        <v>4.8978650000000004</v>
      </c>
      <c r="M4579" s="52" t="s">
        <v>1025</v>
      </c>
      <c r="N4579" s="52" t="s">
        <v>1033</v>
      </c>
      <c r="O4579" s="59">
        <v>1</v>
      </c>
    </row>
    <row r="4580" spans="1:16" ht="12.75" hidden="1" x14ac:dyDescent="0.2">
      <c r="A4580" s="189">
        <v>50</v>
      </c>
      <c r="B4580" s="232" t="str">
        <f>IF(AND(A4580&lt;&gt;"",ISNUMBER(A4580)),VLOOKUP(A4580,Studies!A:BR,2,FALSE),"")</f>
        <v>Ahonen 1995</v>
      </c>
      <c r="C4580" s="232" t="str">
        <f>IF(AND(A4580&lt;&gt;"",ISNUMBER(A4580)),VLOOKUP(A4580,Studies!A:BR,3,FALSE),"")</f>
        <v>http://www.ncbi.nlm.nih.gov/pubmed/8527290</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1025</v>
      </c>
      <c r="K4580" s="41" t="s">
        <v>116</v>
      </c>
      <c r="L4580" s="52">
        <v>3.6733989999999999</v>
      </c>
      <c r="M4580" s="52" t="s">
        <v>1025</v>
      </c>
      <c r="N4580" s="52" t="s">
        <v>1033</v>
      </c>
      <c r="O4580" s="59">
        <v>1</v>
      </c>
    </row>
    <row r="4581" spans="1:16" ht="12.75" hidden="1" x14ac:dyDescent="0.2">
      <c r="A4581" s="189">
        <v>50</v>
      </c>
      <c r="B4581" s="232" t="str">
        <f>IF(AND(A4581&lt;&gt;"",ISNUMBER(A4581)),VLOOKUP(A4581,Studies!A:BR,2,FALSE),"")</f>
        <v>Ahonen 1995</v>
      </c>
      <c r="C4581" s="232" t="str">
        <f>IF(AND(A4581&lt;&gt;"",ISNUMBER(A4581)),VLOOKUP(A4581,Studies!A:BR,3,FALSE),"")</f>
        <v>http://www.ncbi.nlm.nih.gov/pubmed/8527290</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1025</v>
      </c>
      <c r="K4581" s="41" t="s">
        <v>116</v>
      </c>
      <c r="O4581" s="59">
        <v>1</v>
      </c>
    </row>
    <row r="4582" spans="1:16" ht="12.75" hidden="1" x14ac:dyDescent="0.2">
      <c r="A4582" s="189">
        <v>50</v>
      </c>
      <c r="B4582" s="232" t="str">
        <f>IF(AND(A4582&lt;&gt;"",ISNUMBER(A4582)),VLOOKUP(A4582,Studies!A:BR,2,FALSE),"")</f>
        <v>Ahonen 1995</v>
      </c>
      <c r="C4582" s="232" t="str">
        <f>IF(AND(A4582&lt;&gt;"",ISNUMBER(A4582)),VLOOKUP(A4582,Studies!A:BR,3,FALSE),"")</f>
        <v>http://www.ncbi.nlm.nih.gov/pubmed/8527290</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1025</v>
      </c>
      <c r="K4582" s="41" t="s">
        <v>116</v>
      </c>
      <c r="O4582" s="59">
        <v>1</v>
      </c>
    </row>
    <row r="4583" spans="1:16" ht="12.75" hidden="1" x14ac:dyDescent="0.2">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1025</v>
      </c>
      <c r="K4583" s="41" t="s">
        <v>116</v>
      </c>
      <c r="L4583" s="52">
        <v>117.10039999999999</v>
      </c>
      <c r="M4583" s="52" t="s">
        <v>1025</v>
      </c>
      <c r="N4583" s="52" t="s">
        <v>117</v>
      </c>
      <c r="P4583" s="42" t="s">
        <v>1432</v>
      </c>
    </row>
    <row r="4584" spans="1:16" ht="12.75" hidden="1"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1025</v>
      </c>
      <c r="K4584" s="41" t="s">
        <v>116</v>
      </c>
      <c r="L4584" s="52">
        <v>27.881039999999999</v>
      </c>
      <c r="M4584" s="52" t="s">
        <v>1025</v>
      </c>
      <c r="N4584" s="52" t="s">
        <v>117</v>
      </c>
    </row>
    <row r="4585" spans="1:16" ht="12.75" hidden="1"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1025</v>
      </c>
      <c r="K4585" s="41" t="s">
        <v>116</v>
      </c>
      <c r="L4585" s="52">
        <v>24.535319999999999</v>
      </c>
      <c r="M4585" s="52" t="s">
        <v>1025</v>
      </c>
      <c r="N4585" s="52" t="s">
        <v>117</v>
      </c>
    </row>
    <row r="4586" spans="1:16" ht="12.75" hidden="1"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1025</v>
      </c>
      <c r="K4586" s="41" t="s">
        <v>116</v>
      </c>
      <c r="L4586" s="52">
        <v>17.843830000000001</v>
      </c>
      <c r="M4586" s="52" t="s">
        <v>1025</v>
      </c>
      <c r="N4586" s="52" t="s">
        <v>117</v>
      </c>
    </row>
    <row r="4587" spans="1:16" ht="12.75" hidden="1"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1025</v>
      </c>
      <c r="K4587" s="41" t="s">
        <v>116</v>
      </c>
      <c r="L4587" s="52">
        <v>10.037190000000001</v>
      </c>
      <c r="M4587" s="52" t="s">
        <v>1025</v>
      </c>
      <c r="N4587" s="52" t="s">
        <v>117</v>
      </c>
    </row>
    <row r="4588" spans="1:16" ht="12.75" hidden="1"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1025</v>
      </c>
      <c r="K4588" s="41" t="s">
        <v>116</v>
      </c>
      <c r="L4588" s="52">
        <v>8.9219360000000005</v>
      </c>
      <c r="M4588" s="52" t="s">
        <v>1025</v>
      </c>
      <c r="N4588" s="52" t="s">
        <v>117</v>
      </c>
    </row>
    <row r="4589" spans="1:16" ht="12.75" hidden="1"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1025</v>
      </c>
      <c r="K4589" s="41" t="s">
        <v>116</v>
      </c>
      <c r="L4589" s="52">
        <v>12.267659999999999</v>
      </c>
      <c r="M4589" s="52" t="s">
        <v>1025</v>
      </c>
      <c r="N4589" s="52" t="s">
        <v>117</v>
      </c>
    </row>
    <row r="4590" spans="1:16" ht="12.75" hidden="1"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1025</v>
      </c>
      <c r="K4590" s="41" t="s">
        <v>116</v>
      </c>
      <c r="L4590" s="52">
        <v>8.921932</v>
      </c>
      <c r="M4590" s="52" t="s">
        <v>1025</v>
      </c>
      <c r="N4590" s="52" t="s">
        <v>117</v>
      </c>
    </row>
    <row r="4591" spans="1:16" ht="12.75" hidden="1"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1025</v>
      </c>
      <c r="K4591" s="41" t="s">
        <v>116</v>
      </c>
      <c r="L4591" s="52">
        <v>8.9219310000000007</v>
      </c>
      <c r="M4591" s="52" t="s">
        <v>1025</v>
      </c>
      <c r="N4591" s="52" t="s">
        <v>117</v>
      </c>
      <c r="P4591" s="42" t="s">
        <v>1433</v>
      </c>
    </row>
    <row r="4592" spans="1:16" ht="12.75" hidden="1"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1025</v>
      </c>
      <c r="K4592" s="41" t="s">
        <v>116</v>
      </c>
      <c r="L4592" s="52">
        <v>140.5205</v>
      </c>
      <c r="M4592" s="52" t="s">
        <v>1025</v>
      </c>
      <c r="N4592" s="52" t="s">
        <v>117</v>
      </c>
    </row>
    <row r="4593" spans="1:16" ht="12.75" hidden="1"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1025</v>
      </c>
      <c r="K4593" s="41" t="s">
        <v>116</v>
      </c>
      <c r="L4593" s="52">
        <v>56.877330000000001</v>
      </c>
      <c r="M4593" s="52" t="s">
        <v>1025</v>
      </c>
      <c r="N4593" s="52" t="s">
        <v>117</v>
      </c>
    </row>
    <row r="4594" spans="1:16" ht="12.75" hidden="1"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1025</v>
      </c>
      <c r="K4594" s="41" t="s">
        <v>116</v>
      </c>
      <c r="L4594" s="52">
        <v>23.420120000000001</v>
      </c>
      <c r="M4594" s="52" t="s">
        <v>1025</v>
      </c>
      <c r="N4594" s="52" t="s">
        <v>117</v>
      </c>
    </row>
    <row r="4595" spans="1:16" ht="12.75" hidden="1"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1025</v>
      </c>
      <c r="K4595" s="41" t="s">
        <v>116</v>
      </c>
      <c r="L4595" s="52">
        <v>28.996289999999998</v>
      </c>
      <c r="M4595" s="52" t="s">
        <v>1025</v>
      </c>
      <c r="N4595" s="52" t="s">
        <v>117</v>
      </c>
    </row>
    <row r="4596" spans="1:16" ht="12.75" hidden="1"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1025</v>
      </c>
      <c r="K4596" s="41" t="s">
        <v>116</v>
      </c>
      <c r="L4596" s="52">
        <v>25.650539999999999</v>
      </c>
      <c r="M4596" s="52" t="s">
        <v>1025</v>
      </c>
      <c r="N4596" s="52" t="s">
        <v>117</v>
      </c>
    </row>
    <row r="4597" spans="1:16" ht="12.75" hidden="1"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1025</v>
      </c>
      <c r="K4597" s="41" t="s">
        <v>116</v>
      </c>
      <c r="L4597" s="52">
        <v>21.189599999999999</v>
      </c>
      <c r="M4597" s="52" t="s">
        <v>1025</v>
      </c>
      <c r="N4597" s="52" t="s">
        <v>117</v>
      </c>
    </row>
    <row r="4598" spans="1:16" ht="12.75" hidden="1"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1025</v>
      </c>
      <c r="K4598" s="41" t="s">
        <v>116</v>
      </c>
      <c r="L4598" s="52">
        <v>22.304819999999999</v>
      </c>
      <c r="M4598" s="52" t="s">
        <v>1025</v>
      </c>
      <c r="N4598" s="52" t="s">
        <v>117</v>
      </c>
    </row>
    <row r="4599" spans="1:16" ht="12.75" hidden="1"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1025</v>
      </c>
      <c r="K4599" s="41" t="s">
        <v>116</v>
      </c>
      <c r="L4599" s="52">
        <v>14.498139999999999</v>
      </c>
      <c r="M4599" s="52" t="s">
        <v>1025</v>
      </c>
      <c r="N4599" s="52" t="s">
        <v>117</v>
      </c>
    </row>
    <row r="4600" spans="1:16" ht="12.75" hidden="1"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1025</v>
      </c>
      <c r="K4600" s="41" t="s">
        <v>116</v>
      </c>
      <c r="L4600" s="52">
        <v>10.03717</v>
      </c>
      <c r="M4600" s="52" t="s">
        <v>1025</v>
      </c>
      <c r="N4600" s="52" t="s">
        <v>117</v>
      </c>
      <c r="P4600" s="42" t="s">
        <v>1434</v>
      </c>
    </row>
    <row r="4601" spans="1:16" ht="12.75" hidden="1"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0.075 mg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1025</v>
      </c>
      <c r="K4601" s="41" t="s">
        <v>1028</v>
      </c>
      <c r="L4601" s="52">
        <v>1.598724</v>
      </c>
      <c r="N4601" s="52" t="s">
        <v>1119</v>
      </c>
      <c r="O4601" s="59">
        <v>0.01</v>
      </c>
    </row>
    <row r="4602" spans="1:16" ht="12.75" hidden="1"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0.075 mg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1025</v>
      </c>
      <c r="K4602" s="41" t="s">
        <v>1028</v>
      </c>
      <c r="L4602" s="52">
        <v>1.332074</v>
      </c>
      <c r="N4602" s="52" t="s">
        <v>1119</v>
      </c>
      <c r="O4602" s="59">
        <v>0.01</v>
      </c>
    </row>
    <row r="4603" spans="1:16" ht="12.75" hidden="1"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0.075 mg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1025</v>
      </c>
      <c r="K4603" s="41" t="s">
        <v>1028</v>
      </c>
      <c r="L4603" s="52">
        <v>1.497862</v>
      </c>
      <c r="N4603" s="52" t="s">
        <v>1119</v>
      </c>
      <c r="O4603" s="59">
        <v>0.01</v>
      </c>
    </row>
    <row r="4604" spans="1:16" ht="12.75" hidden="1"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0.075 mg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1025</v>
      </c>
      <c r="K4604" s="41" t="s">
        <v>1028</v>
      </c>
      <c r="L4604" s="52">
        <v>1.5575889999999999</v>
      </c>
      <c r="N4604" s="52" t="s">
        <v>1119</v>
      </c>
      <c r="O4604" s="59">
        <v>0.01</v>
      </c>
    </row>
    <row r="4605" spans="1:16" ht="12.75" hidden="1"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0.075 mg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1025</v>
      </c>
      <c r="K4605" s="41" t="s">
        <v>1028</v>
      </c>
      <c r="L4605" s="52">
        <v>1.821283</v>
      </c>
      <c r="N4605" s="52" t="s">
        <v>1119</v>
      </c>
      <c r="O4605" s="59">
        <v>0.01</v>
      </c>
    </row>
    <row r="4606" spans="1:16" ht="12.75" hidden="1"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0.075 mg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1025</v>
      </c>
      <c r="K4606" s="41" t="s">
        <v>1028</v>
      </c>
      <c r="L4606" s="52">
        <v>1.7287650000000001</v>
      </c>
      <c r="N4606" s="52" t="s">
        <v>1119</v>
      </c>
      <c r="O4606" s="59">
        <v>0.01</v>
      </c>
    </row>
    <row r="4607" spans="1:16" ht="12.75" hidden="1"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0.075 mg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1025</v>
      </c>
      <c r="K4607" s="41" t="s">
        <v>1028</v>
      </c>
      <c r="L4607" s="52">
        <v>1.640946</v>
      </c>
      <c r="N4607" s="52" t="s">
        <v>1119</v>
      </c>
      <c r="O4607" s="59">
        <v>0.01</v>
      </c>
    </row>
    <row r="4608" spans="1:16" ht="12.75" hidden="1"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0.075 mg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1025</v>
      </c>
      <c r="K4608" s="41" t="s">
        <v>1028</v>
      </c>
      <c r="L4608" s="52">
        <v>1.1692959999999999</v>
      </c>
      <c r="N4608" s="52" t="s">
        <v>1119</v>
      </c>
      <c r="O4608" s="59">
        <v>0.01</v>
      </c>
    </row>
    <row r="4609" spans="1:16" ht="12.75" hidden="1"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0.075 mg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1025</v>
      </c>
      <c r="K4609" s="41" t="s">
        <v>1028</v>
      </c>
      <c r="L4609" s="52">
        <v>1.3495490000000001</v>
      </c>
      <c r="N4609" s="52" t="s">
        <v>1119</v>
      </c>
      <c r="O4609" s="59">
        <v>0.01</v>
      </c>
    </row>
    <row r="4610" spans="1:16" ht="12.75" hidden="1"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0.075 mg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1025</v>
      </c>
      <c r="K4610" s="41" t="s">
        <v>1028</v>
      </c>
      <c r="L4610" s="52">
        <v>2.102042</v>
      </c>
      <c r="N4610" s="52" t="s">
        <v>1119</v>
      </c>
      <c r="O4610" s="59">
        <v>0.01</v>
      </c>
    </row>
    <row r="4611" spans="1:16" ht="12.75" hidden="1"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0.075 mg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1025</v>
      </c>
      <c r="K4611" s="41" t="s">
        <v>1028</v>
      </c>
      <c r="L4611" s="52">
        <v>1.2480340000000001</v>
      </c>
      <c r="N4611" s="52" t="s">
        <v>1119</v>
      </c>
      <c r="O4611" s="59">
        <v>0.01</v>
      </c>
    </row>
    <row r="4612" spans="1:16" ht="12.75" hidden="1"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0.075 mg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1025</v>
      </c>
      <c r="K4612" s="41" t="s">
        <v>1028</v>
      </c>
      <c r="L4612" s="52">
        <v>1.4404250000000001</v>
      </c>
      <c r="N4612" s="52" t="s">
        <v>1119</v>
      </c>
      <c r="O4612" s="59">
        <v>0.01</v>
      </c>
    </row>
    <row r="4613" spans="1:16" ht="12.75" hidden="1"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0.075 mg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1025</v>
      </c>
      <c r="K4613" s="41" t="s">
        <v>1028</v>
      </c>
      <c r="O4613" s="59">
        <v>0.01</v>
      </c>
      <c r="P4613" s="42" t="s">
        <v>1435</v>
      </c>
    </row>
    <row r="4614" spans="1:16" ht="12.75" hidden="1"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0.075 mg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1025</v>
      </c>
      <c r="K4614" s="41" t="s">
        <v>1028</v>
      </c>
      <c r="L4614" s="52">
        <v>1.2644070000000001</v>
      </c>
      <c r="N4614" s="52" t="s">
        <v>1119</v>
      </c>
      <c r="O4614" s="59">
        <v>0.01</v>
      </c>
    </row>
    <row r="4615" spans="1:16" ht="12.75" hidden="1"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0.075 mg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1025</v>
      </c>
      <c r="K4615" s="41" t="s">
        <v>1028</v>
      </c>
      <c r="L4615" s="52">
        <v>1.2159219999999999</v>
      </c>
      <c r="N4615" s="52" t="s">
        <v>1119</v>
      </c>
      <c r="O4615" s="59">
        <v>0.01</v>
      </c>
    </row>
    <row r="4616" spans="1:16" ht="12.75" hidden="1"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0.075 mg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1025</v>
      </c>
      <c r="K4616" s="41" t="s">
        <v>1028</v>
      </c>
      <c r="L4616" s="52">
        <v>1.154155</v>
      </c>
      <c r="N4616" s="52" t="s">
        <v>1119</v>
      </c>
      <c r="O4616" s="59">
        <v>0.01</v>
      </c>
    </row>
    <row r="4617" spans="1:16" ht="12.75" hidden="1"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0.075 mg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1025</v>
      </c>
      <c r="K4617" s="41" t="s">
        <v>1028</v>
      </c>
      <c r="L4617" s="52">
        <v>1.2159219999999999</v>
      </c>
      <c r="N4617" s="52" t="s">
        <v>1119</v>
      </c>
      <c r="O4617" s="59">
        <v>0.01</v>
      </c>
    </row>
    <row r="4618" spans="1:16" ht="12.75" hidden="1"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0.075 mg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1025</v>
      </c>
      <c r="K4618" s="41" t="s">
        <v>1028</v>
      </c>
      <c r="L4618" s="52">
        <v>1.3851899999999999</v>
      </c>
      <c r="N4618" s="52" t="s">
        <v>1119</v>
      </c>
      <c r="O4618" s="59">
        <v>0.01</v>
      </c>
    </row>
    <row r="4619" spans="1:16" ht="12.75" hidden="1"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0.075 mg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1025</v>
      </c>
      <c r="K4619" s="41" t="s">
        <v>1028</v>
      </c>
      <c r="L4619" s="52">
        <v>1.403362</v>
      </c>
      <c r="N4619" s="52" t="s">
        <v>1119</v>
      </c>
      <c r="O4619" s="59">
        <v>0.01</v>
      </c>
    </row>
    <row r="4620" spans="1:16" ht="12.75" hidden="1"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0.075 mg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1025</v>
      </c>
      <c r="K4620" s="41" t="s">
        <v>1028</v>
      </c>
      <c r="L4620" s="52">
        <v>1.751444</v>
      </c>
      <c r="N4620" s="52" t="s">
        <v>1119</v>
      </c>
      <c r="O4620" s="59">
        <v>0.01</v>
      </c>
    </row>
    <row r="4621" spans="1:16" ht="12.75" hidden="1"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1025</v>
      </c>
      <c r="K4621" s="41" t="s">
        <v>1028</v>
      </c>
      <c r="L4621" s="52">
        <v>1.53742</v>
      </c>
      <c r="N4621" s="52" t="s">
        <v>1119</v>
      </c>
      <c r="O4621" s="59">
        <v>0.01</v>
      </c>
    </row>
    <row r="4622" spans="1:16" ht="12.75" hidden="1"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1025</v>
      </c>
      <c r="K4622" s="41" t="s">
        <v>1028</v>
      </c>
      <c r="L4622" s="52">
        <v>1.367254</v>
      </c>
      <c r="N4622" s="52" t="s">
        <v>1119</v>
      </c>
      <c r="O4622" s="59">
        <v>0.01</v>
      </c>
    </row>
    <row r="4623" spans="1:16" ht="12.75" hidden="1"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1025</v>
      </c>
      <c r="K4623" s="41" t="s">
        <v>1028</v>
      </c>
      <c r="L4623" s="52">
        <v>1.332074</v>
      </c>
      <c r="N4623" s="52" t="s">
        <v>1119</v>
      </c>
      <c r="O4623" s="59">
        <v>0.01</v>
      </c>
    </row>
    <row r="4624" spans="1:16" ht="12.75" hidden="1"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1025</v>
      </c>
      <c r="K4624" s="41" t="s">
        <v>1028</v>
      </c>
      <c r="L4624" s="52">
        <v>1.4593210000000001</v>
      </c>
      <c r="N4624" s="52" t="s">
        <v>1119</v>
      </c>
      <c r="O4624" s="59">
        <v>0.01</v>
      </c>
    </row>
    <row r="4625" spans="1:16" ht="12.75" hidden="1"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1025</v>
      </c>
      <c r="K4625" s="41" t="s">
        <v>1028</v>
      </c>
      <c r="L4625" s="52">
        <v>1.598724</v>
      </c>
      <c r="N4625" s="52" t="s">
        <v>1119</v>
      </c>
      <c r="O4625" s="59">
        <v>0.01</v>
      </c>
    </row>
    <row r="4626" spans="1:16" ht="12.75" hidden="1"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1025</v>
      </c>
      <c r="K4626" s="41" t="s">
        <v>1028</v>
      </c>
      <c r="L4626" s="52">
        <v>1.6196980000000001</v>
      </c>
      <c r="N4626" s="52" t="s">
        <v>1119</v>
      </c>
      <c r="O4626" s="59">
        <v>0.01</v>
      </c>
    </row>
    <row r="4627" spans="1:16" ht="12.75" hidden="1"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1025</v>
      </c>
      <c r="K4627" s="41" t="s">
        <v>1028</v>
      </c>
      <c r="L4627" s="52">
        <v>1.8693820000000001</v>
      </c>
      <c r="N4627" s="52" t="s">
        <v>1119</v>
      </c>
      <c r="O4627" s="59">
        <v>0.01</v>
      </c>
    </row>
    <row r="4628" spans="1:16" ht="12.75" hidden="1"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1025</v>
      </c>
      <c r="K4628" s="41" t="s">
        <v>1028</v>
      </c>
      <c r="L4628" s="52">
        <v>1.893907</v>
      </c>
      <c r="N4628" s="52" t="s">
        <v>1119</v>
      </c>
      <c r="O4628" s="59">
        <v>0.01</v>
      </c>
      <c r="P4628" s="42" t="s">
        <v>1436</v>
      </c>
    </row>
    <row r="4629" spans="1:16" ht="12.75" hidden="1"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1025</v>
      </c>
      <c r="K4629" s="41" t="s">
        <v>1028</v>
      </c>
      <c r="L4629" s="52">
        <v>1.184636</v>
      </c>
      <c r="N4629" s="52" t="s">
        <v>1119</v>
      </c>
      <c r="O4629" s="59">
        <v>0.01</v>
      </c>
    </row>
    <row r="4630" spans="1:16" ht="12.75" hidden="1"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1025</v>
      </c>
      <c r="K4630" s="41" t="s">
        <v>1028</v>
      </c>
      <c r="L4630" s="52">
        <v>1.200177</v>
      </c>
      <c r="N4630" s="52" t="s">
        <v>1119</v>
      </c>
      <c r="O4630" s="59">
        <v>0.01</v>
      </c>
    </row>
    <row r="4631" spans="1:16" ht="12.75" hidden="1"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1025</v>
      </c>
      <c r="K4631" s="41" t="s">
        <v>1028</v>
      </c>
      <c r="L4631" s="52">
        <v>1.1392100000000001</v>
      </c>
      <c r="N4631" s="52" t="s">
        <v>1119</v>
      </c>
      <c r="O4631" s="59">
        <v>0.01</v>
      </c>
    </row>
    <row r="4632" spans="1:16" ht="12.75" hidden="1"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1025</v>
      </c>
      <c r="K4632" s="41" t="s">
        <v>1028</v>
      </c>
      <c r="L4632" s="52">
        <v>1.200177</v>
      </c>
      <c r="N4632" s="52" t="s">
        <v>1119</v>
      </c>
      <c r="O4632" s="59">
        <v>0.01</v>
      </c>
    </row>
    <row r="4633" spans="1:16" ht="12.75" hidden="1"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1025</v>
      </c>
      <c r="K4633" s="41" t="s">
        <v>1028</v>
      </c>
      <c r="L4633" s="52">
        <v>1.053517</v>
      </c>
      <c r="N4633" s="52" t="s">
        <v>1119</v>
      </c>
      <c r="O4633" s="59">
        <v>0.01</v>
      </c>
    </row>
    <row r="4634" spans="1:16" ht="12.75" hidden="1"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1025</v>
      </c>
      <c r="K4634" s="41" t="s">
        <v>1028</v>
      </c>
      <c r="L4634" s="52">
        <v>1.2644070000000001</v>
      </c>
      <c r="N4634" s="52" t="s">
        <v>1119</v>
      </c>
      <c r="O4634" s="59">
        <v>0.01</v>
      </c>
    </row>
    <row r="4635" spans="1:16" ht="12.75" hidden="1"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1025</v>
      </c>
      <c r="K4635" s="41" t="s">
        <v>1028</v>
      </c>
      <c r="L4635" s="52">
        <v>1.2977989999999999</v>
      </c>
      <c r="N4635" s="52" t="s">
        <v>1119</v>
      </c>
      <c r="O4635" s="59">
        <v>0.01</v>
      </c>
    </row>
    <row r="4636" spans="1:16" ht="12.75" hidden="1"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1025</v>
      </c>
      <c r="K4636" s="41" t="s">
        <v>1028</v>
      </c>
      <c r="L4636" s="52">
        <v>1.3148249999999999</v>
      </c>
      <c r="N4636" s="52" t="s">
        <v>1119</v>
      </c>
      <c r="O4636" s="59">
        <v>0.01</v>
      </c>
      <c r="P4636" s="42" t="s">
        <v>1436</v>
      </c>
    </row>
    <row r="4637" spans="1:16" ht="12.75" hidden="1" x14ac:dyDescent="0.2">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1053</v>
      </c>
      <c r="K4637" s="41" t="s">
        <v>116</v>
      </c>
      <c r="L4637" s="52">
        <v>4.8325469999999999</v>
      </c>
      <c r="M4637" s="52" t="s">
        <v>1053</v>
      </c>
      <c r="N4637" s="52" t="s">
        <v>117</v>
      </c>
    </row>
    <row r="4638" spans="1:16" ht="12.75" hidden="1" x14ac:dyDescent="0.2">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1053</v>
      </c>
      <c r="K4638" s="41" t="s">
        <v>116</v>
      </c>
      <c r="L4638" s="52">
        <v>3.0338449999999999</v>
      </c>
      <c r="M4638" s="52" t="s">
        <v>1053</v>
      </c>
      <c r="N4638" s="52" t="s">
        <v>117</v>
      </c>
    </row>
    <row r="4639" spans="1:16" ht="12.75" hidden="1" x14ac:dyDescent="0.2">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1053</v>
      </c>
      <c r="K4639" s="41" t="s">
        <v>116</v>
      </c>
      <c r="L4639" s="52">
        <v>2.337154</v>
      </c>
      <c r="M4639" s="52" t="s">
        <v>1053</v>
      </c>
      <c r="N4639" s="52" t="s">
        <v>117</v>
      </c>
    </row>
    <row r="4640" spans="1:16" ht="12.75" hidden="1" x14ac:dyDescent="0.2">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1053</v>
      </c>
      <c r="K4640" s="41" t="s">
        <v>116</v>
      </c>
      <c r="L4640" s="52">
        <v>2.045248</v>
      </c>
      <c r="M4640" s="52" t="s">
        <v>1053</v>
      </c>
      <c r="N4640" s="52" t="s">
        <v>117</v>
      </c>
    </row>
    <row r="4641" spans="1:16" ht="12.75" hidden="1" x14ac:dyDescent="0.2">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1053</v>
      </c>
      <c r="K4641" s="41" t="s">
        <v>116</v>
      </c>
      <c r="L4641" s="52">
        <v>1.3367500000000001</v>
      </c>
      <c r="M4641" s="52" t="s">
        <v>1053</v>
      </c>
      <c r="N4641" s="52" t="s">
        <v>117</v>
      </c>
    </row>
    <row r="4642" spans="1:16" ht="12.75" hidden="1" x14ac:dyDescent="0.2">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1053</v>
      </c>
      <c r="K4642" s="41" t="s">
        <v>116</v>
      </c>
      <c r="L4642" s="52">
        <v>1.3393120000000001</v>
      </c>
      <c r="M4642" s="52" t="s">
        <v>1053</v>
      </c>
      <c r="N4642" s="52" t="s">
        <v>117</v>
      </c>
    </row>
    <row r="4643" spans="1:16" ht="12.75" hidden="1" x14ac:dyDescent="0.2">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1053</v>
      </c>
      <c r="K4643" s="41" t="s">
        <v>116</v>
      </c>
      <c r="L4643" s="52">
        <v>4.7525620000000002</v>
      </c>
      <c r="M4643" s="52" t="s">
        <v>1053</v>
      </c>
      <c r="N4643" s="52" t="s">
        <v>117</v>
      </c>
    </row>
    <row r="4644" spans="1:16" ht="12.75" hidden="1" x14ac:dyDescent="0.2">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1053</v>
      </c>
      <c r="K4644" s="41" t="s">
        <v>116</v>
      </c>
      <c r="L4644" s="52">
        <v>2.8783029999999998</v>
      </c>
      <c r="M4644" s="52" t="s">
        <v>1053</v>
      </c>
      <c r="N4644" s="52" t="s">
        <v>117</v>
      </c>
    </row>
    <row r="4645" spans="1:16" ht="12.75" hidden="1" x14ac:dyDescent="0.2">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1053</v>
      </c>
      <c r="K4645" s="41" t="s">
        <v>116</v>
      </c>
      <c r="L4645" s="52">
        <v>2.464264</v>
      </c>
      <c r="M4645" s="52" t="s">
        <v>1053</v>
      </c>
      <c r="N4645" s="52" t="s">
        <v>117</v>
      </c>
    </row>
    <row r="4646" spans="1:16" ht="12.75" hidden="1" x14ac:dyDescent="0.2">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1053</v>
      </c>
      <c r="K4646" s="41" t="s">
        <v>116</v>
      </c>
      <c r="L4646" s="52">
        <v>2.034014</v>
      </c>
      <c r="M4646" s="52" t="s">
        <v>1053</v>
      </c>
      <c r="N4646" s="52" t="s">
        <v>117</v>
      </c>
    </row>
    <row r="4647" spans="1:16" ht="12.75" hidden="1" x14ac:dyDescent="0.2">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1053</v>
      </c>
      <c r="K4647" s="41" t="s">
        <v>116</v>
      </c>
      <c r="L4647" s="52">
        <v>1.323642</v>
      </c>
      <c r="M4647" s="52" t="s">
        <v>1053</v>
      </c>
      <c r="N4647" s="52" t="s">
        <v>117</v>
      </c>
    </row>
    <row r="4648" spans="1:16" ht="12.75" hidden="1" x14ac:dyDescent="0.2">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1053</v>
      </c>
      <c r="K4648" s="41" t="s">
        <v>116</v>
      </c>
      <c r="L4648" s="52">
        <v>1.2705070000000001</v>
      </c>
      <c r="M4648" s="52" t="s">
        <v>1053</v>
      </c>
      <c r="N4648" s="52" t="s">
        <v>117</v>
      </c>
    </row>
    <row r="4649" spans="1:16" ht="12.75" hidden="1" x14ac:dyDescent="0.2">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1053</v>
      </c>
      <c r="K4649" s="41" t="s">
        <v>264</v>
      </c>
      <c r="O4649" s="59">
        <v>0.1</v>
      </c>
      <c r="P4649" s="42" t="s">
        <v>1448</v>
      </c>
    </row>
    <row r="4650" spans="1:16" ht="12.75" hidden="1" x14ac:dyDescent="0.2">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1053</v>
      </c>
      <c r="K4650" s="187" t="s">
        <v>264</v>
      </c>
      <c r="O4650" s="59">
        <v>0.1</v>
      </c>
      <c r="P4650" s="42" t="s">
        <v>1449</v>
      </c>
    </row>
    <row r="4651" spans="1:16" ht="12.75" hidden="1" x14ac:dyDescent="0.2">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1053</v>
      </c>
      <c r="K4651" s="187" t="s">
        <v>264</v>
      </c>
      <c r="O4651" s="59">
        <v>0.1</v>
      </c>
    </row>
    <row r="4652" spans="1:16" ht="12.75" hidden="1" x14ac:dyDescent="0.2">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1053</v>
      </c>
      <c r="K4652" s="187" t="s">
        <v>264</v>
      </c>
      <c r="O4652" s="59">
        <v>0.1</v>
      </c>
    </row>
    <row r="4653" spans="1:16" ht="12.75" hidden="1" x14ac:dyDescent="0.2">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1053</v>
      </c>
      <c r="K4653" s="187" t="s">
        <v>264</v>
      </c>
      <c r="O4653" s="59">
        <v>0.1</v>
      </c>
    </row>
    <row r="4654" spans="1:16" ht="12.75" hidden="1" x14ac:dyDescent="0.2">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1053</v>
      </c>
      <c r="K4654" s="187" t="s">
        <v>264</v>
      </c>
      <c r="O4654" s="59">
        <v>0.1</v>
      </c>
    </row>
    <row r="4655" spans="1:16" ht="12.75" hidden="1" x14ac:dyDescent="0.2">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1053</v>
      </c>
      <c r="K4655" s="187" t="s">
        <v>264</v>
      </c>
      <c r="O4655" s="59">
        <v>0.1</v>
      </c>
    </row>
    <row r="4656" spans="1:16" ht="12.75" hidden="1" x14ac:dyDescent="0.2">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1053</v>
      </c>
      <c r="K4656" s="187" t="s">
        <v>264</v>
      </c>
      <c r="O4656" s="59">
        <v>0.1</v>
      </c>
    </row>
    <row r="4657" spans="1:16" ht="12.75" hidden="1" x14ac:dyDescent="0.2">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1053</v>
      </c>
      <c r="K4657" s="187" t="s">
        <v>264</v>
      </c>
      <c r="O4657" s="59">
        <v>0.1</v>
      </c>
      <c r="P4657" s="42" t="s">
        <v>1450</v>
      </c>
    </row>
    <row r="4658" spans="1:16" ht="12.75" hidden="1" x14ac:dyDescent="0.2">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1053</v>
      </c>
      <c r="K4658" s="187" t="s">
        <v>264</v>
      </c>
      <c r="O4658" s="59">
        <v>0.1</v>
      </c>
      <c r="P4658" s="42" t="s">
        <v>1451</v>
      </c>
    </row>
    <row r="4659" spans="1:16" ht="12.75" hidden="1" x14ac:dyDescent="0.2">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1053</v>
      </c>
      <c r="K4659" s="187" t="s">
        <v>264</v>
      </c>
      <c r="O4659" s="59">
        <v>0.1</v>
      </c>
    </row>
    <row r="4660" spans="1:16" ht="12.75" hidden="1" x14ac:dyDescent="0.2">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1053</v>
      </c>
      <c r="K4660" s="187" t="s">
        <v>264</v>
      </c>
      <c r="O4660" s="59">
        <v>0.1</v>
      </c>
    </row>
    <row r="4661" spans="1:16" ht="12.75" hidden="1" x14ac:dyDescent="0.2">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1053</v>
      </c>
      <c r="K4661" s="187" t="s">
        <v>264</v>
      </c>
      <c r="O4661" s="59">
        <v>0.1</v>
      </c>
    </row>
    <row r="4662" spans="1:16" ht="12.75" hidden="1" x14ac:dyDescent="0.2">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1053</v>
      </c>
      <c r="K4662" s="187" t="s">
        <v>264</v>
      </c>
      <c r="O4662" s="59">
        <v>0.1</v>
      </c>
    </row>
    <row r="4663" spans="1:16" ht="12.75" hidden="1" x14ac:dyDescent="0.2">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1053</v>
      </c>
      <c r="K4663" s="187" t="s">
        <v>264</v>
      </c>
      <c r="O4663" s="59">
        <v>0.1</v>
      </c>
    </row>
    <row r="4664" spans="1:16" ht="12.75" hidden="1" x14ac:dyDescent="0.2">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1053</v>
      </c>
      <c r="K4664" s="187" t="s">
        <v>264</v>
      </c>
      <c r="O4664" s="59">
        <v>0.1</v>
      </c>
    </row>
    <row r="4665" spans="1:16" ht="12.75" hidden="1" x14ac:dyDescent="0.2">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1053</v>
      </c>
      <c r="K4665" s="187" t="s">
        <v>264</v>
      </c>
      <c r="O4665" s="59">
        <v>0.1</v>
      </c>
    </row>
    <row r="4666" spans="1:16" ht="12.75" hidden="1" x14ac:dyDescent="0.2">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1053</v>
      </c>
      <c r="K4666" s="187" t="s">
        <v>264</v>
      </c>
      <c r="O4666" s="59">
        <v>0.1</v>
      </c>
    </row>
    <row r="4667" spans="1:16" ht="12.75" hidden="1" x14ac:dyDescent="0.2">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1053</v>
      </c>
      <c r="K4667" s="187" t="s">
        <v>264</v>
      </c>
      <c r="O4667" s="59">
        <v>0.1</v>
      </c>
    </row>
    <row r="4668" spans="1:16" ht="12.75" hidden="1" x14ac:dyDescent="0.2">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1053</v>
      </c>
      <c r="K4668" s="187" t="s">
        <v>264</v>
      </c>
      <c r="O4668" s="59">
        <v>0.1</v>
      </c>
      <c r="P4668" s="42" t="s">
        <v>1452</v>
      </c>
    </row>
    <row r="4669" spans="1:16" ht="12.75" hidden="1" x14ac:dyDescent="0.2">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1053</v>
      </c>
      <c r="K4669" s="187" t="s">
        <v>264</v>
      </c>
      <c r="O4669" s="59">
        <v>0.1</v>
      </c>
      <c r="P4669" s="42" t="s">
        <v>1451</v>
      </c>
    </row>
    <row r="4670" spans="1:16" ht="12.75" hidden="1" x14ac:dyDescent="0.2">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1053</v>
      </c>
      <c r="K4670" s="187" t="s">
        <v>264</v>
      </c>
      <c r="O4670" s="59">
        <v>0.1</v>
      </c>
    </row>
    <row r="4671" spans="1:16" ht="12.75" hidden="1" x14ac:dyDescent="0.2">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1053</v>
      </c>
      <c r="K4671" s="187" t="s">
        <v>264</v>
      </c>
      <c r="O4671" s="59">
        <v>0.1</v>
      </c>
    </row>
    <row r="4672" spans="1:16" ht="12.75" hidden="1" x14ac:dyDescent="0.2">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1053</v>
      </c>
      <c r="K4672" s="187" t="s">
        <v>264</v>
      </c>
      <c r="O4672" s="59">
        <v>0.1</v>
      </c>
    </row>
    <row r="4673" spans="1:15" ht="12.75" hidden="1" x14ac:dyDescent="0.2">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1053</v>
      </c>
      <c r="K4673" s="187" t="s">
        <v>264</v>
      </c>
      <c r="O4673" s="59">
        <v>0.1</v>
      </c>
    </row>
    <row r="4674" spans="1:15" ht="12.75" hidden="1" x14ac:dyDescent="0.2">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1053</v>
      </c>
      <c r="K4674" s="187" t="s">
        <v>264</v>
      </c>
      <c r="O4674" s="59">
        <v>0.1</v>
      </c>
    </row>
    <row r="4675" spans="1:15" ht="12.75" hidden="1" x14ac:dyDescent="0.2">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1053</v>
      </c>
      <c r="K4675" s="187" t="s">
        <v>264</v>
      </c>
      <c r="O4675" s="59">
        <v>0.1</v>
      </c>
    </row>
    <row r="4676" spans="1:15" ht="12.75" hidden="1" x14ac:dyDescent="0.2">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1053</v>
      </c>
      <c r="K4676" s="187" t="s">
        <v>264</v>
      </c>
      <c r="O4676" s="59">
        <v>0.1</v>
      </c>
    </row>
    <row r="4677" spans="1:15" ht="12.75" hidden="1" x14ac:dyDescent="0.2">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1053</v>
      </c>
      <c r="K4677" s="187" t="s">
        <v>264</v>
      </c>
      <c r="O4677" s="59">
        <v>0.1</v>
      </c>
    </row>
    <row r="4678" spans="1:15" ht="12.75" hidden="1" x14ac:dyDescent="0.2">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1053</v>
      </c>
      <c r="K4678" s="187" t="s">
        <v>264</v>
      </c>
      <c r="L4678" s="195"/>
      <c r="O4678" s="59">
        <v>0.1</v>
      </c>
    </row>
    <row r="4679" spans="1:15" ht="12.75" hidden="1" x14ac:dyDescent="0.2">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1053</v>
      </c>
      <c r="K4679" s="187" t="s">
        <v>264</v>
      </c>
      <c r="L4679" s="195"/>
      <c r="O4679" s="59">
        <v>0.1</v>
      </c>
    </row>
    <row r="4680" spans="1:15" ht="12.75" hidden="1" x14ac:dyDescent="0.2">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1053</v>
      </c>
      <c r="K4680" s="187" t="s">
        <v>264</v>
      </c>
      <c r="L4680" s="195"/>
      <c r="O4680" s="59">
        <v>0.1</v>
      </c>
    </row>
    <row r="4681" spans="1:15" ht="12.75" hidden="1" x14ac:dyDescent="0.2">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1053</v>
      </c>
      <c r="K4681" s="187" t="s">
        <v>264</v>
      </c>
      <c r="L4681" s="195"/>
      <c r="O4681" s="59">
        <v>0.1</v>
      </c>
    </row>
    <row r="4682" spans="1:15" ht="12.75" hidden="1" x14ac:dyDescent="0.2">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1053</v>
      </c>
      <c r="K4682" s="187" t="s">
        <v>264</v>
      </c>
      <c r="L4682" s="195"/>
      <c r="O4682" s="59">
        <v>0.1</v>
      </c>
    </row>
    <row r="4683" spans="1:15" ht="12.75" hidden="1" x14ac:dyDescent="0.2">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1053</v>
      </c>
      <c r="K4683" s="187" t="s">
        <v>264</v>
      </c>
      <c r="L4683" s="195"/>
      <c r="O4683" s="59">
        <v>0.1</v>
      </c>
    </row>
    <row r="4684" spans="1:15" ht="12.75" hidden="1" x14ac:dyDescent="0.2">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1053</v>
      </c>
      <c r="K4684" s="187" t="s">
        <v>264</v>
      </c>
      <c r="L4684" s="195"/>
      <c r="O4684" s="59">
        <v>0.1</v>
      </c>
    </row>
    <row r="4685" spans="1:15" ht="12.75" hidden="1" x14ac:dyDescent="0.2">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1053</v>
      </c>
      <c r="K4685" s="187" t="s">
        <v>264</v>
      </c>
      <c r="L4685" s="195"/>
      <c r="O4685" s="59">
        <v>0.1</v>
      </c>
    </row>
    <row r="4686" spans="1:15" ht="12.75" hidden="1" x14ac:dyDescent="0.2">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1053</v>
      </c>
      <c r="K4686" s="187" t="s">
        <v>264</v>
      </c>
      <c r="L4686" s="195"/>
      <c r="O4686" s="59">
        <v>0.1</v>
      </c>
    </row>
    <row r="4687" spans="1:15" ht="12.75" hidden="1" x14ac:dyDescent="0.2">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1053</v>
      </c>
      <c r="K4687" s="187" t="s">
        <v>264</v>
      </c>
      <c r="L4687" s="195"/>
      <c r="O4687" s="59">
        <v>0.1</v>
      </c>
    </row>
    <row r="4688" spans="1:15" ht="12.75" hidden="1" x14ac:dyDescent="0.2">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1053</v>
      </c>
      <c r="K4688" s="187" t="s">
        <v>264</v>
      </c>
      <c r="L4688" s="195"/>
      <c r="O4688" s="59">
        <v>0.1</v>
      </c>
    </row>
    <row r="4689" spans="1:15" ht="12.75" hidden="1" x14ac:dyDescent="0.2">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1053</v>
      </c>
      <c r="K4689" s="187" t="s">
        <v>264</v>
      </c>
      <c r="L4689" s="195"/>
      <c r="O4689" s="59">
        <v>0.1</v>
      </c>
    </row>
    <row r="4690" spans="1:15" ht="12.75" hidden="1" x14ac:dyDescent="0.2">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1053</v>
      </c>
      <c r="K4690" s="187" t="s">
        <v>264</v>
      </c>
      <c r="L4690" s="195"/>
      <c r="O4690" s="59">
        <v>0.1</v>
      </c>
    </row>
    <row r="4691" spans="1:15" ht="12.75" hidden="1" x14ac:dyDescent="0.2">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1053</v>
      </c>
      <c r="K4691" s="187" t="s">
        <v>264</v>
      </c>
      <c r="L4691" s="195"/>
      <c r="O4691" s="59">
        <v>0.1</v>
      </c>
    </row>
    <row r="4692" spans="1:15" ht="12.75" hidden="1" x14ac:dyDescent="0.2">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1053</v>
      </c>
      <c r="K4692" s="187" t="s">
        <v>264</v>
      </c>
      <c r="L4692" s="195"/>
      <c r="O4692" s="59">
        <v>0.1</v>
      </c>
    </row>
    <row r="4693" spans="1:15" ht="12.75" hidden="1" x14ac:dyDescent="0.2">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1053</v>
      </c>
      <c r="K4693" s="187" t="s">
        <v>264</v>
      </c>
      <c r="L4693" s="195"/>
      <c r="O4693" s="59">
        <v>0.1</v>
      </c>
    </row>
    <row r="4694" spans="1:15" ht="12.75" hidden="1" x14ac:dyDescent="0.2">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1053</v>
      </c>
      <c r="K4694" s="187" t="s">
        <v>264</v>
      </c>
      <c r="L4694" s="195"/>
      <c r="O4694" s="59">
        <v>0.1</v>
      </c>
    </row>
    <row r="4695" spans="1:15" ht="12.75" hidden="1" x14ac:dyDescent="0.2">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1053</v>
      </c>
      <c r="K4695" s="187" t="s">
        <v>264</v>
      </c>
      <c r="L4695" s="195"/>
      <c r="O4695" s="59">
        <v>0.1</v>
      </c>
    </row>
    <row r="4696" spans="1:15" ht="12.75" hidden="1" x14ac:dyDescent="0.2">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1053</v>
      </c>
      <c r="K4696" s="187" t="s">
        <v>264</v>
      </c>
      <c r="L4696" s="195"/>
      <c r="O4696" s="59">
        <v>0.1</v>
      </c>
    </row>
    <row r="4697" spans="1:15" ht="12.75" hidden="1" x14ac:dyDescent="0.2">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1053</v>
      </c>
      <c r="K4697" s="187" t="s">
        <v>264</v>
      </c>
      <c r="L4697" s="195"/>
      <c r="O4697" s="59">
        <v>0.1</v>
      </c>
    </row>
    <row r="4698" spans="1:15" ht="12.75" hidden="1" x14ac:dyDescent="0.2">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1053</v>
      </c>
      <c r="K4698" s="187" t="s">
        <v>264</v>
      </c>
      <c r="L4698" s="195"/>
      <c r="O4698" s="59">
        <v>0.1</v>
      </c>
    </row>
    <row r="4699" spans="1:15" ht="12.75" hidden="1" x14ac:dyDescent="0.2">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1053</v>
      </c>
      <c r="K4699" s="187" t="s">
        <v>264</v>
      </c>
      <c r="L4699" s="195"/>
      <c r="O4699" s="59">
        <v>0.1</v>
      </c>
    </row>
    <row r="4700" spans="1:15" ht="12.75" hidden="1" x14ac:dyDescent="0.2">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1053</v>
      </c>
      <c r="K4700" s="187" t="s">
        <v>264</v>
      </c>
      <c r="L4700" s="195"/>
      <c r="O4700" s="59">
        <v>0.1</v>
      </c>
    </row>
    <row r="4701" spans="1:15" ht="12.75" hidden="1" x14ac:dyDescent="0.2">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1053</v>
      </c>
      <c r="K4701" s="187" t="s">
        <v>264</v>
      </c>
      <c r="L4701" s="195"/>
      <c r="O4701" s="59">
        <v>0.1</v>
      </c>
    </row>
    <row r="4702" spans="1:15" ht="12.75" hidden="1" x14ac:dyDescent="0.2">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1053</v>
      </c>
      <c r="K4702" s="187" t="s">
        <v>264</v>
      </c>
      <c r="L4702" s="195"/>
      <c r="O4702" s="59">
        <v>0.1</v>
      </c>
    </row>
    <row r="4703" spans="1:15" ht="12.75" hidden="1" x14ac:dyDescent="0.2">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1053</v>
      </c>
      <c r="K4703" s="187" t="s">
        <v>264</v>
      </c>
      <c r="L4703" s="195"/>
      <c r="O4703" s="59">
        <v>0.1</v>
      </c>
    </row>
    <row r="4704" spans="1:15" ht="12.75" hidden="1" x14ac:dyDescent="0.2">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1053</v>
      </c>
      <c r="K4704" s="187" t="s">
        <v>264</v>
      </c>
      <c r="L4704" s="195"/>
      <c r="O4704" s="59">
        <v>0.1</v>
      </c>
    </row>
    <row r="4705" spans="1:16" ht="12.75" hidden="1" x14ac:dyDescent="0.2">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1053</v>
      </c>
      <c r="K4705" s="187" t="s">
        <v>264</v>
      </c>
      <c r="L4705" s="195"/>
      <c r="O4705" s="59">
        <v>0.1</v>
      </c>
    </row>
    <row r="4706" spans="1:16" ht="12.75" hidden="1" x14ac:dyDescent="0.2">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1053</v>
      </c>
      <c r="K4706" s="187" t="s">
        <v>264</v>
      </c>
      <c r="L4706" s="195"/>
      <c r="O4706" s="59">
        <v>0.1</v>
      </c>
    </row>
    <row r="4707" spans="1:16" ht="12.75" hidden="1" x14ac:dyDescent="0.2">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1053</v>
      </c>
      <c r="K4707" s="187" t="s">
        <v>264</v>
      </c>
      <c r="L4707" s="195"/>
      <c r="O4707" s="59">
        <v>0.1</v>
      </c>
    </row>
    <row r="4708" spans="1:16" ht="12.75" hidden="1" x14ac:dyDescent="0.2">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1053</v>
      </c>
      <c r="K4708" s="187" t="s">
        <v>264</v>
      </c>
      <c r="L4708" s="195"/>
      <c r="O4708" s="59">
        <v>0.1</v>
      </c>
    </row>
    <row r="4709" spans="1:16" ht="12.75" hidden="1" x14ac:dyDescent="0.2">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1053</v>
      </c>
      <c r="K4709" s="187" t="s">
        <v>264</v>
      </c>
      <c r="L4709" s="195"/>
      <c r="O4709" s="59">
        <v>0.1</v>
      </c>
    </row>
    <row r="4710" spans="1:16" ht="12.75" hidden="1" x14ac:dyDescent="0.2">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1053</v>
      </c>
      <c r="K4710" s="187" t="s">
        <v>264</v>
      </c>
      <c r="L4710" s="195"/>
      <c r="O4710" s="59">
        <v>0.1</v>
      </c>
    </row>
    <row r="4711" spans="1:16" ht="12.75" hidden="1" x14ac:dyDescent="0.2">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1053</v>
      </c>
      <c r="K4711" s="187" t="s">
        <v>264</v>
      </c>
      <c r="L4711" s="195"/>
      <c r="O4711" s="59">
        <v>0.1</v>
      </c>
    </row>
    <row r="4712" spans="1:16" ht="12.75" hidden="1" x14ac:dyDescent="0.2">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1053</v>
      </c>
      <c r="K4712" s="187" t="s">
        <v>264</v>
      </c>
      <c r="L4712" s="195"/>
      <c r="O4712" s="59">
        <v>0.1</v>
      </c>
    </row>
    <row r="4713" spans="1:16" ht="12.75" hidden="1"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1025</v>
      </c>
      <c r="K4713" s="41" t="s">
        <v>116</v>
      </c>
      <c r="O4713" s="59">
        <v>2</v>
      </c>
      <c r="P4713" s="42" t="s">
        <v>1453</v>
      </c>
    </row>
    <row r="4714" spans="1:16" ht="12.75" hidden="1"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1025</v>
      </c>
      <c r="K4714" s="41" t="s">
        <v>116</v>
      </c>
      <c r="L4714" s="195"/>
      <c r="O4714" s="199">
        <v>2</v>
      </c>
    </row>
    <row r="4715" spans="1:16" ht="12.75" hidden="1"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1025</v>
      </c>
      <c r="K4715" s="41" t="s">
        <v>116</v>
      </c>
      <c r="L4715" s="195"/>
      <c r="O4715" s="199">
        <v>2</v>
      </c>
    </row>
    <row r="4716" spans="1:16" ht="12.75" hidden="1"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1025</v>
      </c>
      <c r="K4716" s="41" t="s">
        <v>116</v>
      </c>
      <c r="L4716" s="195"/>
      <c r="O4716" s="199">
        <v>2</v>
      </c>
    </row>
    <row r="4717" spans="1:16" ht="12.75" hidden="1"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1025</v>
      </c>
      <c r="K4717" s="41" t="s">
        <v>116</v>
      </c>
      <c r="L4717" s="195"/>
      <c r="O4717" s="199">
        <v>2</v>
      </c>
    </row>
    <row r="4718" spans="1:16" ht="12.75" hidden="1"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1025</v>
      </c>
      <c r="K4718" s="41" t="s">
        <v>116</v>
      </c>
      <c r="L4718" s="195"/>
      <c r="O4718" s="199">
        <v>2</v>
      </c>
    </row>
    <row r="4719" spans="1:16" ht="12.75" hidden="1"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1025</v>
      </c>
      <c r="K4719" s="41" t="s">
        <v>116</v>
      </c>
      <c r="L4719" s="195"/>
      <c r="O4719" s="199">
        <v>2</v>
      </c>
    </row>
    <row r="4720" spans="1:16" ht="12.75" hidden="1"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1025</v>
      </c>
      <c r="K4720" s="41" t="s">
        <v>116</v>
      </c>
      <c r="L4720" s="195"/>
      <c r="O4720" s="199">
        <v>2</v>
      </c>
    </row>
    <row r="4721" spans="1:15" ht="12.75" hidden="1"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1025</v>
      </c>
      <c r="K4721" s="41" t="s">
        <v>116</v>
      </c>
      <c r="L4721" s="195"/>
      <c r="O4721" s="199">
        <v>2</v>
      </c>
    </row>
    <row r="4722" spans="1:15" ht="12.75" hidden="1"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1025</v>
      </c>
      <c r="K4722" s="41" t="s">
        <v>116</v>
      </c>
      <c r="L4722" s="195"/>
      <c r="O4722" s="199">
        <v>2</v>
      </c>
    </row>
    <row r="4723" spans="1:15" ht="12.75" hidden="1"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1025</v>
      </c>
      <c r="K4723" s="41" t="s">
        <v>116</v>
      </c>
      <c r="L4723" s="195"/>
      <c r="O4723" s="199">
        <v>2</v>
      </c>
    </row>
    <row r="4724" spans="1:15" ht="12.75" hidden="1"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1025</v>
      </c>
      <c r="K4724" s="41" t="s">
        <v>116</v>
      </c>
      <c r="L4724" s="195"/>
      <c r="O4724" s="199">
        <v>2</v>
      </c>
    </row>
    <row r="4725" spans="1:15" ht="12.75" hidden="1"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1025</v>
      </c>
      <c r="K4725" s="41" t="s">
        <v>116</v>
      </c>
      <c r="L4725" s="195"/>
      <c r="O4725" s="199">
        <v>2</v>
      </c>
    </row>
    <row r="4726" spans="1:15" ht="12.75" hidden="1"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1025</v>
      </c>
      <c r="K4726" s="41" t="s">
        <v>116</v>
      </c>
      <c r="L4726" s="195"/>
      <c r="O4726" s="199">
        <v>2</v>
      </c>
    </row>
    <row r="4727" spans="1:15" ht="12.75" hidden="1"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1025</v>
      </c>
      <c r="K4727" s="41" t="s">
        <v>116</v>
      </c>
      <c r="O4727" s="199">
        <v>2</v>
      </c>
    </row>
    <row r="4728" spans="1:15" ht="12.75" hidden="1"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1025</v>
      </c>
      <c r="K4728" s="41" t="s">
        <v>116</v>
      </c>
      <c r="O4728" s="199">
        <v>2</v>
      </c>
    </row>
    <row r="4729" spans="1:15" ht="12.75" hidden="1"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1025</v>
      </c>
      <c r="K4729" s="41" t="s">
        <v>116</v>
      </c>
      <c r="O4729" s="199">
        <v>2</v>
      </c>
    </row>
    <row r="4730" spans="1:15" ht="12.75" hidden="1"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1025</v>
      </c>
      <c r="K4730" s="41" t="s">
        <v>116</v>
      </c>
      <c r="O4730" s="199">
        <v>2</v>
      </c>
    </row>
    <row r="4731" spans="1:15" ht="12.75" hidden="1"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1025</v>
      </c>
      <c r="K4731" s="41" t="s">
        <v>116</v>
      </c>
      <c r="O4731" s="199">
        <v>2</v>
      </c>
    </row>
    <row r="4732" spans="1:15" ht="12.75" hidden="1"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1025</v>
      </c>
      <c r="K4732" s="41" t="s">
        <v>116</v>
      </c>
      <c r="O4732" s="199">
        <v>2</v>
      </c>
    </row>
    <row r="4733" spans="1:15" ht="12.75" hidden="1"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1025</v>
      </c>
      <c r="K4733" s="41" t="s">
        <v>116</v>
      </c>
      <c r="O4733" s="199">
        <v>2</v>
      </c>
    </row>
    <row r="4734" spans="1:15" ht="12.75" hidden="1"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1025</v>
      </c>
      <c r="K4734" s="41" t="s">
        <v>116</v>
      </c>
      <c r="O4734" s="199">
        <v>2</v>
      </c>
    </row>
    <row r="4735" spans="1:15" ht="12.75" hidden="1"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1025</v>
      </c>
      <c r="K4735" s="41" t="s">
        <v>116</v>
      </c>
      <c r="O4735" s="199">
        <v>2</v>
      </c>
    </row>
    <row r="4736" spans="1:15" ht="12.75" hidden="1"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1025</v>
      </c>
      <c r="K4736" s="41" t="s">
        <v>116</v>
      </c>
      <c r="O4736" s="199">
        <v>2</v>
      </c>
    </row>
    <row r="4737" spans="1:16" ht="12.75" hidden="1"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1025</v>
      </c>
      <c r="K4737" s="41" t="s">
        <v>116</v>
      </c>
      <c r="O4737" s="199">
        <v>2</v>
      </c>
    </row>
    <row r="4738" spans="1:16" ht="12.75" hidden="1"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1025</v>
      </c>
      <c r="K4738" s="41" t="s">
        <v>116</v>
      </c>
      <c r="O4738" s="199">
        <v>2</v>
      </c>
    </row>
    <row r="4739" spans="1:16" ht="12.75" hidden="1"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1025</v>
      </c>
      <c r="K4739" s="41" t="s">
        <v>116</v>
      </c>
      <c r="O4739" s="199">
        <v>2</v>
      </c>
      <c r="P4739" s="42" t="s">
        <v>1454</v>
      </c>
    </row>
    <row r="4740" spans="1:16" ht="12.75" hidden="1"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1025</v>
      </c>
      <c r="K4740" s="41" t="s">
        <v>116</v>
      </c>
      <c r="O4740" s="199">
        <v>2</v>
      </c>
    </row>
    <row r="4741" spans="1:16" ht="12.75" hidden="1"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1025</v>
      </c>
      <c r="K4741" s="41" t="s">
        <v>116</v>
      </c>
      <c r="O4741" s="199">
        <v>2</v>
      </c>
    </row>
    <row r="4742" spans="1:16" ht="12.75" hidden="1"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1025</v>
      </c>
      <c r="K4742" s="41" t="s">
        <v>116</v>
      </c>
      <c r="O4742" s="199">
        <v>2</v>
      </c>
    </row>
    <row r="4743" spans="1:16" ht="12.75" hidden="1"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1025</v>
      </c>
      <c r="K4743" s="41" t="s">
        <v>116</v>
      </c>
      <c r="O4743" s="199">
        <v>2</v>
      </c>
    </row>
    <row r="4744" spans="1:16" ht="12.75" hidden="1"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1025</v>
      </c>
      <c r="K4744" s="41" t="s">
        <v>116</v>
      </c>
      <c r="O4744" s="199">
        <v>2</v>
      </c>
    </row>
    <row r="4745" spans="1:16" ht="12.75" hidden="1"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1025</v>
      </c>
      <c r="K4745" s="41" t="s">
        <v>116</v>
      </c>
      <c r="O4745" s="199">
        <v>2</v>
      </c>
    </row>
    <row r="4746" spans="1:16" ht="12.75" hidden="1"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1025</v>
      </c>
      <c r="K4746" s="41" t="s">
        <v>116</v>
      </c>
      <c r="O4746" s="199">
        <v>2</v>
      </c>
    </row>
    <row r="4747" spans="1:16" ht="12.75" hidden="1"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1025</v>
      </c>
      <c r="K4747" s="41" t="s">
        <v>116</v>
      </c>
      <c r="O4747" s="199">
        <v>2</v>
      </c>
    </row>
    <row r="4748" spans="1:16" ht="12.75" hidden="1"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1025</v>
      </c>
      <c r="K4748" s="41" t="s">
        <v>116</v>
      </c>
      <c r="O4748" s="199">
        <v>2</v>
      </c>
    </row>
    <row r="4749" spans="1:16" ht="12.75" hidden="1"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1025</v>
      </c>
      <c r="K4749" s="41" t="s">
        <v>116</v>
      </c>
      <c r="O4749" s="199">
        <v>2</v>
      </c>
    </row>
    <row r="4750" spans="1:16" ht="12.75" hidden="1"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1025</v>
      </c>
      <c r="K4750" s="41" t="s">
        <v>116</v>
      </c>
      <c r="O4750" s="199">
        <v>2</v>
      </c>
    </row>
    <row r="4751" spans="1:16" ht="12.75" hidden="1"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1025</v>
      </c>
      <c r="K4751" s="41" t="s">
        <v>116</v>
      </c>
      <c r="O4751" s="199">
        <v>2</v>
      </c>
    </row>
    <row r="4752" spans="1:16" ht="12.75" hidden="1"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1025</v>
      </c>
      <c r="K4752" s="41" t="s">
        <v>116</v>
      </c>
      <c r="O4752" s="199">
        <v>2</v>
      </c>
    </row>
    <row r="4753" spans="1:16" ht="12.75" hidden="1"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1025</v>
      </c>
      <c r="K4753" s="41" t="s">
        <v>116</v>
      </c>
      <c r="O4753" s="199">
        <v>2</v>
      </c>
    </row>
    <row r="4754" spans="1:16" ht="12.75" hidden="1"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1025</v>
      </c>
      <c r="K4754" s="41" t="s">
        <v>116</v>
      </c>
      <c r="O4754" s="199">
        <v>2</v>
      </c>
      <c r="P4754" s="42" t="s">
        <v>1455</v>
      </c>
    </row>
    <row r="4755" spans="1:16" ht="12.75" hidden="1"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1025</v>
      </c>
      <c r="K4755" s="41" t="s">
        <v>116</v>
      </c>
      <c r="O4755" s="199">
        <v>2</v>
      </c>
    </row>
    <row r="4756" spans="1:16" ht="12.75" hidden="1"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1025</v>
      </c>
      <c r="K4756" s="41" t="s">
        <v>116</v>
      </c>
      <c r="O4756" s="199">
        <v>2</v>
      </c>
    </row>
    <row r="4757" spans="1:16" ht="12.75" hidden="1"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1025</v>
      </c>
      <c r="K4757" s="41" t="s">
        <v>116</v>
      </c>
      <c r="O4757" s="199">
        <v>2</v>
      </c>
    </row>
    <row r="4758" spans="1:16" ht="12.75" hidden="1"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1025</v>
      </c>
      <c r="K4758" s="41" t="s">
        <v>116</v>
      </c>
      <c r="O4758" s="199">
        <v>2</v>
      </c>
    </row>
    <row r="4759" spans="1:16" ht="12.75" hidden="1"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1025</v>
      </c>
      <c r="K4759" s="41" t="s">
        <v>116</v>
      </c>
      <c r="O4759" s="199">
        <v>2</v>
      </c>
    </row>
    <row r="4760" spans="1:16" ht="12.75" hidden="1"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1025</v>
      </c>
      <c r="K4760" s="41" t="s">
        <v>116</v>
      </c>
      <c r="O4760" s="199">
        <v>2</v>
      </c>
    </row>
    <row r="4761" spans="1:16" ht="12.75" hidden="1"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1025</v>
      </c>
      <c r="K4761" s="41" t="s">
        <v>116</v>
      </c>
      <c r="O4761" s="199">
        <v>2</v>
      </c>
    </row>
    <row r="4762" spans="1:16" ht="12.75" hidden="1"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1025</v>
      </c>
      <c r="K4762" s="41" t="s">
        <v>116</v>
      </c>
      <c r="O4762" s="199">
        <v>2</v>
      </c>
    </row>
    <row r="4763" spans="1:16" ht="12.75" hidden="1"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1025</v>
      </c>
      <c r="K4763" s="41" t="s">
        <v>116</v>
      </c>
      <c r="O4763" s="199">
        <v>2</v>
      </c>
    </row>
    <row r="4764" spans="1:16" ht="12.75" hidden="1"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1025</v>
      </c>
      <c r="K4764" s="41" t="s">
        <v>116</v>
      </c>
      <c r="O4764" s="199">
        <v>2</v>
      </c>
    </row>
    <row r="4765" spans="1:16" ht="12.75" hidden="1"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1025</v>
      </c>
      <c r="K4765" s="41" t="s">
        <v>116</v>
      </c>
      <c r="O4765" s="199">
        <v>2</v>
      </c>
    </row>
    <row r="4766" spans="1:16" ht="12.75" hidden="1"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1025</v>
      </c>
      <c r="K4766" s="41" t="s">
        <v>116</v>
      </c>
      <c r="O4766" s="199">
        <v>2</v>
      </c>
    </row>
    <row r="4767" spans="1:16" ht="12.75" hidden="1"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1025</v>
      </c>
      <c r="K4767" s="41" t="s">
        <v>116</v>
      </c>
      <c r="O4767" s="199">
        <v>2</v>
      </c>
    </row>
    <row r="4768" spans="1:16" ht="12.75" hidden="1"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1025</v>
      </c>
      <c r="K4768" s="41" t="s">
        <v>116</v>
      </c>
      <c r="O4768" s="199">
        <v>2</v>
      </c>
      <c r="P4768" s="42" t="s">
        <v>1454</v>
      </c>
    </row>
    <row r="4769" spans="1:14" ht="12.75" hidden="1" x14ac:dyDescent="0.2">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1053</v>
      </c>
      <c r="K4769" s="187" t="s">
        <v>116</v>
      </c>
      <c r="L4769" s="52">
        <v>117</v>
      </c>
      <c r="M4769" s="52" t="s">
        <v>517</v>
      </c>
      <c r="N4769" s="52" t="s">
        <v>1055</v>
      </c>
    </row>
    <row r="4770" spans="1:14" ht="12.75" hidden="1" x14ac:dyDescent="0.2">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1053</v>
      </c>
      <c r="K4770" s="187" t="s">
        <v>116</v>
      </c>
      <c r="L4770" s="52">
        <v>49</v>
      </c>
      <c r="M4770" s="195" t="s">
        <v>517</v>
      </c>
      <c r="N4770" s="195" t="s">
        <v>1055</v>
      </c>
    </row>
    <row r="4771" spans="1:14" ht="12.75" hidden="1" x14ac:dyDescent="0.2">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1053</v>
      </c>
      <c r="K4771" s="187" t="s">
        <v>116</v>
      </c>
      <c r="L4771" s="52">
        <v>36</v>
      </c>
      <c r="M4771" s="195" t="s">
        <v>517</v>
      </c>
      <c r="N4771" s="195" t="s">
        <v>1055</v>
      </c>
    </row>
    <row r="4772" spans="1:14" ht="12.75" hidden="1" x14ac:dyDescent="0.2">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1053</v>
      </c>
      <c r="K4772" s="187" t="s">
        <v>116</v>
      </c>
      <c r="L4772" s="52">
        <v>32</v>
      </c>
      <c r="M4772" s="195" t="s">
        <v>517</v>
      </c>
      <c r="N4772" s="195" t="s">
        <v>1055</v>
      </c>
    </row>
    <row r="4773" spans="1:14" ht="12.75" hidden="1" x14ac:dyDescent="0.2">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1053</v>
      </c>
      <c r="K4773" s="187" t="s">
        <v>116</v>
      </c>
      <c r="L4773" s="52">
        <v>24</v>
      </c>
      <c r="M4773" s="195" t="s">
        <v>517</v>
      </c>
      <c r="N4773" s="195" t="s">
        <v>1055</v>
      </c>
    </row>
    <row r="4774" spans="1:14" ht="12.75" hidden="1" x14ac:dyDescent="0.2">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1053</v>
      </c>
      <c r="K4774" s="187" t="s">
        <v>116</v>
      </c>
      <c r="L4774" s="52">
        <v>23</v>
      </c>
      <c r="M4774" s="195" t="s">
        <v>517</v>
      </c>
      <c r="N4774" s="195" t="s">
        <v>1055</v>
      </c>
    </row>
    <row r="4775" spans="1:14" ht="12.75" hidden="1" x14ac:dyDescent="0.2">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1053</v>
      </c>
      <c r="K4775" s="187" t="s">
        <v>116</v>
      </c>
      <c r="L4775" s="52">
        <v>22</v>
      </c>
      <c r="M4775" s="195" t="s">
        <v>517</v>
      </c>
      <c r="N4775" s="195" t="s">
        <v>1055</v>
      </c>
    </row>
    <row r="4776" spans="1:14" ht="12.75" hidden="1" x14ac:dyDescent="0.2">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1053</v>
      </c>
      <c r="K4776" s="187" t="s">
        <v>116</v>
      </c>
      <c r="L4776" s="52">
        <v>25</v>
      </c>
      <c r="M4776" s="195" t="s">
        <v>517</v>
      </c>
      <c r="N4776" s="195" t="s">
        <v>1055</v>
      </c>
    </row>
    <row r="4777" spans="1:14" ht="12.75" hidden="1" x14ac:dyDescent="0.2">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1053</v>
      </c>
      <c r="K4777" s="187" t="s">
        <v>116</v>
      </c>
      <c r="L4777" s="52">
        <v>35</v>
      </c>
      <c r="M4777" s="195" t="s">
        <v>517</v>
      </c>
      <c r="N4777" s="195" t="s">
        <v>1055</v>
      </c>
    </row>
    <row r="4778" spans="1:14" ht="12.75" hidden="1" x14ac:dyDescent="0.2">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1053</v>
      </c>
      <c r="K4778" s="187" t="s">
        <v>116</v>
      </c>
      <c r="L4778" s="52">
        <v>44</v>
      </c>
      <c r="M4778" s="195" t="s">
        <v>517</v>
      </c>
      <c r="N4778" s="195" t="s">
        <v>1055</v>
      </c>
    </row>
    <row r="4779" spans="1:14" ht="12.75" hidden="1" x14ac:dyDescent="0.2">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1053</v>
      </c>
      <c r="K4779" s="187" t="s">
        <v>116</v>
      </c>
      <c r="L4779" s="52">
        <v>59</v>
      </c>
      <c r="M4779" s="195" t="s">
        <v>517</v>
      </c>
      <c r="N4779" s="195" t="s">
        <v>1055</v>
      </c>
    </row>
    <row r="4780" spans="1:14" ht="12.75" hidden="1" x14ac:dyDescent="0.2">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1053</v>
      </c>
      <c r="K4780" s="187" t="s">
        <v>116</v>
      </c>
      <c r="L4780" s="52">
        <v>114</v>
      </c>
      <c r="M4780" s="195" t="s">
        <v>517</v>
      </c>
      <c r="N4780" s="195" t="s">
        <v>1055</v>
      </c>
    </row>
    <row r="4781" spans="1:14" ht="12.75" hidden="1" x14ac:dyDescent="0.2">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1053</v>
      </c>
      <c r="K4781" s="187" t="s">
        <v>116</v>
      </c>
      <c r="L4781" s="52">
        <v>600</v>
      </c>
      <c r="M4781" s="195" t="s">
        <v>517</v>
      </c>
      <c r="N4781" s="195" t="s">
        <v>1055</v>
      </c>
    </row>
    <row r="4782" spans="1:14" ht="12.75" hidden="1" x14ac:dyDescent="0.2">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1053</v>
      </c>
      <c r="K4782" s="187" t="s">
        <v>116</v>
      </c>
      <c r="L4782" s="52">
        <v>148</v>
      </c>
      <c r="M4782" s="195" t="s">
        <v>517</v>
      </c>
      <c r="N4782" s="195" t="s">
        <v>1055</v>
      </c>
    </row>
    <row r="4783" spans="1:14" ht="12.75" hidden="1" x14ac:dyDescent="0.2">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1053</v>
      </c>
      <c r="K4783" s="187" t="s">
        <v>116</v>
      </c>
      <c r="L4783" s="52">
        <v>37</v>
      </c>
      <c r="M4783" s="195" t="s">
        <v>517</v>
      </c>
      <c r="N4783" s="195" t="s">
        <v>1055</v>
      </c>
    </row>
    <row r="4784" spans="1:14" ht="12.75" hidden="1" x14ac:dyDescent="0.2">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1053</v>
      </c>
      <c r="K4784" s="187" t="s">
        <v>116</v>
      </c>
      <c r="L4784" s="52">
        <v>31</v>
      </c>
      <c r="M4784" s="195" t="s">
        <v>517</v>
      </c>
      <c r="N4784" s="195" t="s">
        <v>1055</v>
      </c>
    </row>
    <row r="4785" spans="1:14" ht="12.75" hidden="1" x14ac:dyDescent="0.2">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1053</v>
      </c>
      <c r="K4785" s="187" t="s">
        <v>116</v>
      </c>
      <c r="L4785" s="52">
        <v>25</v>
      </c>
      <c r="M4785" s="195" t="s">
        <v>517</v>
      </c>
      <c r="N4785" s="195" t="s">
        <v>1055</v>
      </c>
    </row>
    <row r="4786" spans="1:14" ht="12.75" hidden="1" x14ac:dyDescent="0.2">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1053</v>
      </c>
      <c r="K4786" s="187" t="s">
        <v>116</v>
      </c>
      <c r="L4786" s="52">
        <v>23</v>
      </c>
      <c r="M4786" s="195" t="s">
        <v>517</v>
      </c>
      <c r="N4786" s="195" t="s">
        <v>1055</v>
      </c>
    </row>
    <row r="4787" spans="1:14" ht="12.75" hidden="1" x14ac:dyDescent="0.2">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1053</v>
      </c>
      <c r="K4787" s="187" t="s">
        <v>116</v>
      </c>
      <c r="L4787" s="52">
        <v>25</v>
      </c>
      <c r="M4787" s="195" t="s">
        <v>517</v>
      </c>
      <c r="N4787" s="195" t="s">
        <v>1055</v>
      </c>
    </row>
    <row r="4788" spans="1:14" ht="12.75" hidden="1" x14ac:dyDescent="0.2">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1053</v>
      </c>
      <c r="K4788" s="187" t="s">
        <v>116</v>
      </c>
      <c r="L4788" s="52">
        <v>24</v>
      </c>
      <c r="M4788" s="195" t="s">
        <v>517</v>
      </c>
      <c r="N4788" s="195" t="s">
        <v>1055</v>
      </c>
    </row>
    <row r="4789" spans="1:14" ht="12.75" hidden="1" x14ac:dyDescent="0.2">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1053</v>
      </c>
      <c r="K4789" s="187" t="s">
        <v>116</v>
      </c>
      <c r="L4789" s="52">
        <v>24</v>
      </c>
      <c r="M4789" s="195" t="s">
        <v>517</v>
      </c>
      <c r="N4789" s="195" t="s">
        <v>1055</v>
      </c>
    </row>
    <row r="4790" spans="1:14" ht="12.75" hidden="1" x14ac:dyDescent="0.2">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1053</v>
      </c>
      <c r="K4790" s="187" t="s">
        <v>116</v>
      </c>
      <c r="L4790" s="195">
        <v>31</v>
      </c>
      <c r="M4790" s="195" t="s">
        <v>517</v>
      </c>
      <c r="N4790" s="195" t="s">
        <v>1055</v>
      </c>
    </row>
    <row r="4791" spans="1:14" ht="12.75" hidden="1" x14ac:dyDescent="0.2">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1053</v>
      </c>
      <c r="K4791" s="187" t="s">
        <v>116</v>
      </c>
      <c r="L4791" s="195">
        <v>40</v>
      </c>
      <c r="M4791" s="195" t="s">
        <v>517</v>
      </c>
      <c r="N4791" s="195" t="s">
        <v>1055</v>
      </c>
    </row>
    <row r="4792" spans="1:14" ht="12.75" hidden="1" x14ac:dyDescent="0.2">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1053</v>
      </c>
      <c r="K4792" s="187" t="s">
        <v>116</v>
      </c>
      <c r="L4792" s="195">
        <v>52</v>
      </c>
      <c r="M4792" s="195" t="s">
        <v>517</v>
      </c>
      <c r="N4792" s="195" t="s">
        <v>1055</v>
      </c>
    </row>
    <row r="4793" spans="1:14" ht="12.75" hidden="1" x14ac:dyDescent="0.2">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1053</v>
      </c>
      <c r="K4793" s="187" t="s">
        <v>116</v>
      </c>
      <c r="L4793" s="195">
        <v>108</v>
      </c>
      <c r="M4793" s="195" t="s">
        <v>517</v>
      </c>
      <c r="N4793" s="195" t="s">
        <v>1055</v>
      </c>
    </row>
    <row r="4794" spans="1:14" ht="12.75" hidden="1" x14ac:dyDescent="0.2">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1053</v>
      </c>
      <c r="K4794" s="187" t="s">
        <v>116</v>
      </c>
      <c r="L4794" s="195">
        <v>353</v>
      </c>
      <c r="M4794" s="195" t="s">
        <v>517</v>
      </c>
      <c r="N4794" s="195" t="s">
        <v>1055</v>
      </c>
    </row>
    <row r="4795" spans="1:14" ht="12.75" hidden="1" x14ac:dyDescent="0.2">
      <c r="A4795" s="189">
        <v>48</v>
      </c>
      <c r="B4795" s="232" t="str">
        <f>IF(AND(A4795&lt;&gt;"",ISNUMBER(A4795)),VLOOKUP(A4795,Studies!A:BR,2,FALSE),"")</f>
        <v>Acocella 1985</v>
      </c>
      <c r="C4795" s="232" t="str">
        <f>IF(AND(A4795&lt;&gt;"",ISNUMBER(A4795)),VLOOKUP(A4795,Studies!A:BR,3,FALSE),"")</f>
        <v>https://www.ncbi.nlm.nih.gov/pubmed/4037525</v>
      </c>
      <c r="D4795" s="232" t="str">
        <f>IF(AND(A4795&lt;&gt;"",ISNUMBER(A4795)),VLOOKUP(A4795,Studies!A:BR,4,FALSE),"")</f>
        <v>R alone</v>
      </c>
      <c r="E4795" s="206" t="str">
        <f>IF(AND(A4795&lt;&gt;"",ISNUMBER(A4795)),VLOOKUP(A4795,Studies!A:BR,5,FALSE),"")</f>
        <v>Rifampicin</v>
      </c>
      <c r="F4795" s="207" t="str">
        <f>IF(AND(A4795&lt;&gt;"",ISNUMBER(A4795)),VLOOKUP(A4795,Studies!A:BR,6,FALSE),"")</f>
        <v>Plasma</v>
      </c>
      <c r="G4795" s="50">
        <v>0</v>
      </c>
      <c r="H4795" s="50" t="s">
        <v>60</v>
      </c>
      <c r="I4795" s="41">
        <v>0</v>
      </c>
      <c r="J4795" s="41" t="s">
        <v>1053</v>
      </c>
      <c r="K4795" s="41" t="s">
        <v>116</v>
      </c>
    </row>
    <row r="4796" spans="1:14" ht="12.75" hidden="1" x14ac:dyDescent="0.2">
      <c r="A4796" s="189">
        <v>48</v>
      </c>
      <c r="B4796" s="232" t="str">
        <f>IF(AND(A4796&lt;&gt;"",ISNUMBER(A4796)),VLOOKUP(A4796,Studies!A:BR,2,FALSE),"")</f>
        <v>Acocella 1985</v>
      </c>
      <c r="C4796" s="232" t="str">
        <f>IF(AND(A4796&lt;&gt;"",ISNUMBER(A4796)),VLOOKUP(A4796,Studies!A:BR,3,FALSE),"")</f>
        <v>https://www.ncbi.nlm.nih.gov/pubmed/4037525</v>
      </c>
      <c r="D4796" s="232" t="str">
        <f>IF(AND(A4796&lt;&gt;"",ISNUMBER(A4796)),VLOOKUP(A4796,Studies!A:BR,4,FALSE),"")</f>
        <v>R alone</v>
      </c>
      <c r="E4796" s="206" t="str">
        <f>IF(AND(A4796&lt;&gt;"",ISNUMBER(A4796)),VLOOKUP(A4796,Studies!A:BR,5,FALSE),"")</f>
        <v>Rifampicin</v>
      </c>
      <c r="F4796" s="207" t="str">
        <f>IF(AND(A4796&lt;&gt;"",ISNUMBER(A4796)),VLOOKUP(A4796,Studies!A:BR,6,FALSE),"")</f>
        <v>Plasma</v>
      </c>
      <c r="G4796" s="50">
        <v>1</v>
      </c>
      <c r="H4796" s="50" t="s">
        <v>60</v>
      </c>
      <c r="I4796" s="41">
        <v>0.38344099999999998</v>
      </c>
      <c r="J4796" s="41" t="s">
        <v>1053</v>
      </c>
      <c r="K4796" s="41" t="s">
        <v>116</v>
      </c>
      <c r="L4796" s="52">
        <v>0.1090429</v>
      </c>
      <c r="M4796" s="52" t="s">
        <v>1053</v>
      </c>
      <c r="N4796" s="52" t="s">
        <v>117</v>
      </c>
    </row>
    <row r="4797" spans="1:14" ht="12.75" hidden="1" x14ac:dyDescent="0.2">
      <c r="A4797" s="189">
        <v>48</v>
      </c>
      <c r="B4797" s="232" t="str">
        <f>IF(AND(A4797&lt;&gt;"",ISNUMBER(A4797)),VLOOKUP(A4797,Studies!A:BR,2,FALSE),"")</f>
        <v>Acocella 1985</v>
      </c>
      <c r="C4797" s="232" t="str">
        <f>IF(AND(A4797&lt;&gt;"",ISNUMBER(A4797)),VLOOKUP(A4797,Studies!A:BR,3,FALSE),"")</f>
        <v>https://www.ncbi.nlm.nih.gov/pubmed/4037525</v>
      </c>
      <c r="D4797" s="232" t="str">
        <f>IF(AND(A4797&lt;&gt;"",ISNUMBER(A4797)),VLOOKUP(A4797,Studies!A:BR,4,FALSE),"")</f>
        <v>R alone</v>
      </c>
      <c r="E4797" s="206" t="str">
        <f>IF(AND(A4797&lt;&gt;"",ISNUMBER(A4797)),VLOOKUP(A4797,Studies!A:BR,5,FALSE),"")</f>
        <v>Rifampicin</v>
      </c>
      <c r="F4797" s="207" t="str">
        <f>IF(AND(A4797&lt;&gt;"",ISNUMBER(A4797)),VLOOKUP(A4797,Studies!A:BR,6,FALSE),"")</f>
        <v>Plasma</v>
      </c>
      <c r="G4797" s="50">
        <v>2</v>
      </c>
      <c r="H4797" s="50" t="s">
        <v>60</v>
      </c>
      <c r="I4797" s="41">
        <v>3.366727</v>
      </c>
      <c r="J4797" s="41" t="s">
        <v>1053</v>
      </c>
      <c r="K4797" s="41" t="s">
        <v>116</v>
      </c>
      <c r="L4797" s="52">
        <v>1.490872</v>
      </c>
      <c r="M4797" s="52" t="s">
        <v>1053</v>
      </c>
      <c r="N4797" s="52" t="s">
        <v>117</v>
      </c>
    </row>
    <row r="4798" spans="1:14" ht="12.75" hidden="1" x14ac:dyDescent="0.2">
      <c r="A4798" s="189">
        <v>48</v>
      </c>
      <c r="B4798" s="232" t="str">
        <f>IF(AND(A4798&lt;&gt;"",ISNUMBER(A4798)),VLOOKUP(A4798,Studies!A:BR,2,FALSE),"")</f>
        <v>Acocella 1985</v>
      </c>
      <c r="C4798" s="232" t="str">
        <f>IF(AND(A4798&lt;&gt;"",ISNUMBER(A4798)),VLOOKUP(A4798,Studies!A:BR,3,FALSE),"")</f>
        <v>https://www.ncbi.nlm.nih.gov/pubmed/4037525</v>
      </c>
      <c r="D4798" s="232" t="str">
        <f>IF(AND(A4798&lt;&gt;"",ISNUMBER(A4798)),VLOOKUP(A4798,Studies!A:BR,4,FALSE),"")</f>
        <v>R alone</v>
      </c>
      <c r="E4798" s="206" t="str">
        <f>IF(AND(A4798&lt;&gt;"",ISNUMBER(A4798)),VLOOKUP(A4798,Studies!A:BR,5,FALSE),"")</f>
        <v>Rifampicin</v>
      </c>
      <c r="F4798" s="207" t="str">
        <f>IF(AND(A4798&lt;&gt;"",ISNUMBER(A4798)),VLOOKUP(A4798,Studies!A:BR,6,FALSE),"")</f>
        <v>Plasma</v>
      </c>
      <c r="G4798" s="50">
        <v>3</v>
      </c>
      <c r="H4798" s="50" t="s">
        <v>60</v>
      </c>
      <c r="I4798" s="41">
        <v>5.6591659999999999</v>
      </c>
      <c r="J4798" s="41" t="s">
        <v>1053</v>
      </c>
      <c r="K4798" s="41" t="s">
        <v>116</v>
      </c>
      <c r="L4798" s="52">
        <v>0.79998060000000004</v>
      </c>
      <c r="M4798" s="52" t="s">
        <v>1053</v>
      </c>
      <c r="N4798" s="52" t="s">
        <v>117</v>
      </c>
    </row>
    <row r="4799" spans="1:14" ht="12.75" hidden="1" x14ac:dyDescent="0.2">
      <c r="A4799" s="189">
        <v>48</v>
      </c>
      <c r="B4799" s="232" t="str">
        <f>IF(AND(A4799&lt;&gt;"",ISNUMBER(A4799)),VLOOKUP(A4799,Studies!A:BR,2,FALSE),"")</f>
        <v>Acocella 1985</v>
      </c>
      <c r="C4799" s="232" t="str">
        <f>IF(AND(A4799&lt;&gt;"",ISNUMBER(A4799)),VLOOKUP(A4799,Studies!A:BR,3,FALSE),"")</f>
        <v>https://www.ncbi.nlm.nih.gov/pubmed/4037525</v>
      </c>
      <c r="D4799" s="232" t="str">
        <f>IF(AND(A4799&lt;&gt;"",ISNUMBER(A4799)),VLOOKUP(A4799,Studies!A:BR,4,FALSE),"")</f>
        <v>R alone</v>
      </c>
      <c r="E4799" s="206" t="str">
        <f>IF(AND(A4799&lt;&gt;"",ISNUMBER(A4799)),VLOOKUP(A4799,Studies!A:BR,5,FALSE),"")</f>
        <v>Rifampicin</v>
      </c>
      <c r="F4799" s="207" t="str">
        <f>IF(AND(A4799&lt;&gt;"",ISNUMBER(A4799)),VLOOKUP(A4799,Studies!A:BR,6,FALSE),"")</f>
        <v>Plasma</v>
      </c>
      <c r="G4799" s="50">
        <v>4</v>
      </c>
      <c r="H4799" s="50" t="s">
        <v>60</v>
      </c>
      <c r="I4799" s="41">
        <v>5.7516150000000001</v>
      </c>
      <c r="J4799" s="41" t="s">
        <v>1053</v>
      </c>
      <c r="K4799" s="41" t="s">
        <v>116</v>
      </c>
      <c r="L4799" s="52">
        <v>0.70907310000000001</v>
      </c>
      <c r="M4799" s="52" t="s">
        <v>1053</v>
      </c>
      <c r="N4799" s="52" t="s">
        <v>117</v>
      </c>
    </row>
    <row r="4800" spans="1:14" ht="12.75" hidden="1" x14ac:dyDescent="0.2">
      <c r="A4800" s="189">
        <v>48</v>
      </c>
      <c r="B4800" s="232" t="str">
        <f>IF(AND(A4800&lt;&gt;"",ISNUMBER(A4800)),VLOOKUP(A4800,Studies!A:BR,2,FALSE),"")</f>
        <v>Acocella 1985</v>
      </c>
      <c r="C4800" s="232" t="str">
        <f>IF(AND(A4800&lt;&gt;"",ISNUMBER(A4800)),VLOOKUP(A4800,Studies!A:BR,3,FALSE),"")</f>
        <v>https://www.ncbi.nlm.nih.gov/pubmed/4037525</v>
      </c>
      <c r="D4800" s="232" t="str">
        <f>IF(AND(A4800&lt;&gt;"",ISNUMBER(A4800)),VLOOKUP(A4800,Studies!A:BR,4,FALSE),"")</f>
        <v>R alone</v>
      </c>
      <c r="E4800" s="206" t="str">
        <f>IF(AND(A4800&lt;&gt;"",ISNUMBER(A4800)),VLOOKUP(A4800,Studies!A:BR,5,FALSE),"")</f>
        <v>Rifampicin</v>
      </c>
      <c r="F4800" s="207" t="str">
        <f>IF(AND(A4800&lt;&gt;"",ISNUMBER(A4800)),VLOOKUP(A4800,Studies!A:BR,6,FALSE),"")</f>
        <v>Plasma</v>
      </c>
      <c r="G4800" s="50">
        <v>8</v>
      </c>
      <c r="H4800" s="50" t="s">
        <v>60</v>
      </c>
      <c r="I4800" s="41">
        <v>2.575815</v>
      </c>
      <c r="J4800" s="41" t="s">
        <v>1053</v>
      </c>
      <c r="K4800" s="41" t="s">
        <v>116</v>
      </c>
      <c r="L4800" s="52">
        <v>0.89088679999999998</v>
      </c>
      <c r="M4800" s="52" t="s">
        <v>1053</v>
      </c>
      <c r="N4800" s="52" t="s">
        <v>117</v>
      </c>
    </row>
    <row r="4801" spans="1:16" ht="12.75" hidden="1" x14ac:dyDescent="0.2">
      <c r="A4801" s="189">
        <v>48</v>
      </c>
      <c r="B4801" s="232" t="str">
        <f>IF(AND(A4801&lt;&gt;"",ISNUMBER(A4801)),VLOOKUP(A4801,Studies!A:BR,2,FALSE),"")</f>
        <v>Acocella 1985</v>
      </c>
      <c r="C4801" s="232" t="str">
        <f>IF(AND(A4801&lt;&gt;"",ISNUMBER(A4801)),VLOOKUP(A4801,Studies!A:BR,3,FALSE),"")</f>
        <v>https://www.ncbi.nlm.nih.gov/pubmed/4037525</v>
      </c>
      <c r="D4801" s="232" t="str">
        <f>IF(AND(A4801&lt;&gt;"",ISNUMBER(A4801)),VLOOKUP(A4801,Studies!A:BR,4,FALSE),"")</f>
        <v>R alone</v>
      </c>
      <c r="E4801" s="206" t="str">
        <f>IF(AND(A4801&lt;&gt;"",ISNUMBER(A4801)),VLOOKUP(A4801,Studies!A:BR,5,FALSE),"")</f>
        <v>Rifampicin</v>
      </c>
      <c r="F4801" s="207" t="str">
        <f>IF(AND(A4801&lt;&gt;"",ISNUMBER(A4801)),VLOOKUP(A4801,Studies!A:BR,6,FALSE),"")</f>
        <v>Plasma</v>
      </c>
      <c r="G4801" s="50">
        <v>12</v>
      </c>
      <c r="H4801" s="50" t="s">
        <v>60</v>
      </c>
      <c r="I4801" s="41">
        <v>3.0727419999999999</v>
      </c>
      <c r="J4801" s="41" t="s">
        <v>1053</v>
      </c>
      <c r="K4801" s="41" t="s">
        <v>116</v>
      </c>
      <c r="L4801" s="52">
        <v>0.38185409999999997</v>
      </c>
      <c r="M4801" s="52" t="s">
        <v>1053</v>
      </c>
      <c r="N4801" s="52" t="s">
        <v>117</v>
      </c>
    </row>
    <row r="4802" spans="1:16" ht="12.75" hidden="1" x14ac:dyDescent="0.2">
      <c r="A4802" s="189">
        <v>270</v>
      </c>
      <c r="B4802" s="232" t="str">
        <f>IF(AND(A4802&lt;&gt;"",ISNUMBER(A4802)),VLOOKUP(A4802,Studies!A:BR,2,FALSE),"")</f>
        <v>Jalava 1997</v>
      </c>
      <c r="C4802" s="232" t="str">
        <f>IF(AND(A4802&lt;&gt;"",ISNUMBER(A4802)),VLOOKUP(A4802,Studies!A:BR,3,FALSE),"")</f>
        <v>https://www.ncbi.nlm.nih.gov/pubmed/9421099</v>
      </c>
      <c r="D4802" s="232" t="str">
        <f>IF(AND(A4802&lt;&gt;"",ISNUMBER(A4802)),VLOOKUP(A4802,Studies!A:BR,4,FALSE),"")</f>
        <v>po Control (Perpetrator Placebo)</v>
      </c>
      <c r="E4802" s="206" t="str">
        <f>IF(AND(A4802&lt;&gt;"",ISNUMBER(A4802)),VLOOKUP(A4802,Studies!A:BR,5,FALSE),"")</f>
        <v>Digoxin</v>
      </c>
      <c r="F4802" s="207" t="str">
        <f>IF(AND(A4802&lt;&gt;"",ISNUMBER(A4802)),VLOOKUP(A4802,Studies!A:BR,6,FALSE),"")</f>
        <v>Serum</v>
      </c>
      <c r="G4802" s="50">
        <v>1</v>
      </c>
      <c r="H4802" s="50" t="s">
        <v>60</v>
      </c>
      <c r="I4802" s="41">
        <v>3.0492110000000001</v>
      </c>
      <c r="J4802" s="41" t="s">
        <v>1058</v>
      </c>
      <c r="K4802" s="41" t="s">
        <v>116</v>
      </c>
      <c r="L4802" s="52">
        <v>0.61517449999999996</v>
      </c>
      <c r="M4802" s="52" t="s">
        <v>1058</v>
      </c>
      <c r="N4802" s="52" t="s">
        <v>1033</v>
      </c>
      <c r="O4802" s="59">
        <v>0.2</v>
      </c>
    </row>
    <row r="4803" spans="1:16" ht="12.75" hidden="1" x14ac:dyDescent="0.2">
      <c r="A4803" s="189">
        <v>270</v>
      </c>
      <c r="B4803" s="232" t="str">
        <f>IF(AND(A4803&lt;&gt;"",ISNUMBER(A4803)),VLOOKUP(A4803,Studies!A:BR,2,FALSE),"")</f>
        <v>Jalava 1997</v>
      </c>
      <c r="C4803" s="232" t="str">
        <f>IF(AND(A4803&lt;&gt;"",ISNUMBER(A4803)),VLOOKUP(A4803,Studies!A:BR,3,FALSE),"")</f>
        <v>https://www.ncbi.nlm.nih.gov/pubmed/9421099</v>
      </c>
      <c r="D4803" s="232" t="str">
        <f>IF(AND(A4803&lt;&gt;"",ISNUMBER(A4803)),VLOOKUP(A4803,Studies!A:BR,4,FALSE),"")</f>
        <v>po Control (Perpetrator Placebo)</v>
      </c>
      <c r="E4803" s="206" t="str">
        <f>IF(AND(A4803&lt;&gt;"",ISNUMBER(A4803)),VLOOKUP(A4803,Studies!A:BR,5,FALSE),"")</f>
        <v>Digoxin</v>
      </c>
      <c r="F4803" s="207" t="str">
        <f>IF(AND(A4803&lt;&gt;"",ISNUMBER(A4803)),VLOOKUP(A4803,Studies!A:BR,6,FALSE),"")</f>
        <v>Serum</v>
      </c>
      <c r="G4803" s="50">
        <v>2</v>
      </c>
      <c r="H4803" s="50" t="s">
        <v>60</v>
      </c>
      <c r="I4803" s="41">
        <v>2.0171359999999998</v>
      </c>
      <c r="J4803" s="41" t="s">
        <v>1058</v>
      </c>
      <c r="K4803" s="41" t="s">
        <v>116</v>
      </c>
      <c r="L4803" s="52">
        <v>0.19224250000000001</v>
      </c>
      <c r="M4803" s="52" t="s">
        <v>1058</v>
      </c>
      <c r="N4803" s="52" t="s">
        <v>1033</v>
      </c>
      <c r="O4803" s="199">
        <v>0.2</v>
      </c>
    </row>
    <row r="4804" spans="1:16" ht="12.75" hidden="1" x14ac:dyDescent="0.2">
      <c r="A4804" s="189">
        <v>270</v>
      </c>
      <c r="B4804" s="232" t="str">
        <f>IF(AND(A4804&lt;&gt;"",ISNUMBER(A4804)),VLOOKUP(A4804,Studies!A:BR,2,FALSE),"")</f>
        <v>Jalava 1997</v>
      </c>
      <c r="C4804" s="232" t="str">
        <f>IF(AND(A4804&lt;&gt;"",ISNUMBER(A4804)),VLOOKUP(A4804,Studies!A:BR,3,FALSE),"")</f>
        <v>https://www.ncbi.nlm.nih.gov/pubmed/9421099</v>
      </c>
      <c r="D4804" s="232" t="str">
        <f>IF(AND(A4804&lt;&gt;"",ISNUMBER(A4804)),VLOOKUP(A4804,Studies!A:BR,4,FALSE),"")</f>
        <v>po Control (Perpetrator Placebo)</v>
      </c>
      <c r="E4804" s="206" t="str">
        <f>IF(AND(A4804&lt;&gt;"",ISNUMBER(A4804)),VLOOKUP(A4804,Studies!A:BR,5,FALSE),"")</f>
        <v>Digoxin</v>
      </c>
      <c r="F4804" s="207" t="str">
        <f>IF(AND(A4804&lt;&gt;"",ISNUMBER(A4804)),VLOOKUP(A4804,Studies!A:BR,6,FALSE),"")</f>
        <v>Serum</v>
      </c>
      <c r="G4804" s="50">
        <v>4</v>
      </c>
      <c r="H4804" s="50" t="s">
        <v>60</v>
      </c>
      <c r="I4804" s="41">
        <v>0.99423139999999999</v>
      </c>
      <c r="J4804" s="41" t="s">
        <v>1058</v>
      </c>
      <c r="K4804" s="41" t="s">
        <v>116</v>
      </c>
      <c r="L4804" s="52">
        <v>6.0332480000000001E-2</v>
      </c>
      <c r="M4804" s="52" t="s">
        <v>1058</v>
      </c>
      <c r="N4804" s="52" t="s">
        <v>1033</v>
      </c>
      <c r="O4804" s="199">
        <v>0.2</v>
      </c>
    </row>
    <row r="4805" spans="1:16" ht="12.75" hidden="1" x14ac:dyDescent="0.2">
      <c r="A4805" s="189">
        <v>270</v>
      </c>
      <c r="B4805" s="232" t="str">
        <f>IF(AND(A4805&lt;&gt;"",ISNUMBER(A4805)),VLOOKUP(A4805,Studies!A:BR,2,FALSE),"")</f>
        <v>Jalava 1997</v>
      </c>
      <c r="C4805" s="232" t="str">
        <f>IF(AND(A4805&lt;&gt;"",ISNUMBER(A4805)),VLOOKUP(A4805,Studies!A:BR,3,FALSE),"")</f>
        <v>https://www.ncbi.nlm.nih.gov/pubmed/9421099</v>
      </c>
      <c r="D4805" s="232" t="str">
        <f>IF(AND(A4805&lt;&gt;"",ISNUMBER(A4805)),VLOOKUP(A4805,Studies!A:BR,4,FALSE),"")</f>
        <v>po Control (Perpetrator Placebo)</v>
      </c>
      <c r="E4805" s="206" t="str">
        <f>IF(AND(A4805&lt;&gt;"",ISNUMBER(A4805)),VLOOKUP(A4805,Studies!A:BR,5,FALSE),"")</f>
        <v>Digoxin</v>
      </c>
      <c r="F4805" s="207" t="str">
        <f>IF(AND(A4805&lt;&gt;"",ISNUMBER(A4805)),VLOOKUP(A4805,Studies!A:BR,6,FALSE),"")</f>
        <v>Serum</v>
      </c>
      <c r="G4805" s="50">
        <v>8</v>
      </c>
      <c r="H4805" s="50" t="s">
        <v>60</v>
      </c>
      <c r="I4805" s="41">
        <v>0.64530960000000004</v>
      </c>
      <c r="J4805" s="41" t="s">
        <v>1058</v>
      </c>
      <c r="K4805" s="41" t="s">
        <v>116</v>
      </c>
      <c r="L4805" s="52">
        <v>5.4141160000000001E-2</v>
      </c>
      <c r="M4805" s="52" t="s">
        <v>1058</v>
      </c>
      <c r="N4805" s="52" t="s">
        <v>1033</v>
      </c>
      <c r="O4805" s="199">
        <v>0.2</v>
      </c>
    </row>
    <row r="4806" spans="1:16" ht="12.75" hidden="1" x14ac:dyDescent="0.2">
      <c r="A4806" s="189">
        <v>270</v>
      </c>
      <c r="B4806" s="232" t="str">
        <f>IF(AND(A4806&lt;&gt;"",ISNUMBER(A4806)),VLOOKUP(A4806,Studies!A:BR,2,FALSE),"")</f>
        <v>Jalava 1997</v>
      </c>
      <c r="C4806" s="232" t="str">
        <f>IF(AND(A4806&lt;&gt;"",ISNUMBER(A4806)),VLOOKUP(A4806,Studies!A:BR,3,FALSE),"")</f>
        <v>https://www.ncbi.nlm.nih.gov/pubmed/9421099</v>
      </c>
      <c r="D4806" s="232" t="str">
        <f>IF(AND(A4806&lt;&gt;"",ISNUMBER(A4806)),VLOOKUP(A4806,Studies!A:BR,4,FALSE),"")</f>
        <v>po Control (Perpetrator Placebo)</v>
      </c>
      <c r="E4806" s="206" t="str">
        <f>IF(AND(A4806&lt;&gt;"",ISNUMBER(A4806)),VLOOKUP(A4806,Studies!A:BR,5,FALSE),"")</f>
        <v>Digoxin</v>
      </c>
      <c r="F4806" s="207" t="str">
        <f>IF(AND(A4806&lt;&gt;"",ISNUMBER(A4806)),VLOOKUP(A4806,Studies!A:BR,6,FALSE),"")</f>
        <v>Serum</v>
      </c>
      <c r="G4806" s="50">
        <v>12</v>
      </c>
      <c r="H4806" s="50" t="s">
        <v>60</v>
      </c>
      <c r="I4806" s="41">
        <v>0.49907580000000001</v>
      </c>
      <c r="J4806" s="41" t="s">
        <v>1058</v>
      </c>
      <c r="K4806" s="41" t="s">
        <v>116</v>
      </c>
      <c r="L4806" s="52">
        <v>3.6117110000000001E-2</v>
      </c>
      <c r="M4806" s="52" t="s">
        <v>1058</v>
      </c>
      <c r="N4806" s="52" t="s">
        <v>1033</v>
      </c>
      <c r="O4806" s="199">
        <v>0.2</v>
      </c>
    </row>
    <row r="4807" spans="1:16" ht="12.75" hidden="1" x14ac:dyDescent="0.2">
      <c r="A4807" s="189">
        <v>270</v>
      </c>
      <c r="B4807" s="232" t="str">
        <f>IF(AND(A4807&lt;&gt;"",ISNUMBER(A4807)),VLOOKUP(A4807,Studies!A:BR,2,FALSE),"")</f>
        <v>Jalava 1997</v>
      </c>
      <c r="C4807" s="232" t="str">
        <f>IF(AND(A4807&lt;&gt;"",ISNUMBER(A4807)),VLOOKUP(A4807,Studies!A:BR,3,FALSE),"")</f>
        <v>https://www.ncbi.nlm.nih.gov/pubmed/9421099</v>
      </c>
      <c r="D4807" s="232" t="str">
        <f>IF(AND(A4807&lt;&gt;"",ISNUMBER(A4807)),VLOOKUP(A4807,Studies!A:BR,4,FALSE),"")</f>
        <v>po Control (Perpetrator Placebo)</v>
      </c>
      <c r="E4807" s="206" t="str">
        <f>IF(AND(A4807&lt;&gt;"",ISNUMBER(A4807)),VLOOKUP(A4807,Studies!A:BR,5,FALSE),"")</f>
        <v>Digoxin</v>
      </c>
      <c r="F4807" s="207" t="str">
        <f>IF(AND(A4807&lt;&gt;"",ISNUMBER(A4807)),VLOOKUP(A4807,Studies!A:BR,6,FALSE),"")</f>
        <v>Serum</v>
      </c>
      <c r="G4807" s="50">
        <v>24</v>
      </c>
      <c r="H4807" s="50" t="s">
        <v>60</v>
      </c>
      <c r="I4807" s="41">
        <v>0.45672770000000001</v>
      </c>
      <c r="J4807" s="41" t="s">
        <v>1058</v>
      </c>
      <c r="K4807" s="41" t="s">
        <v>116</v>
      </c>
      <c r="L4807" s="52">
        <v>3.5688070000000002E-2</v>
      </c>
      <c r="M4807" s="52" t="s">
        <v>1058</v>
      </c>
      <c r="N4807" s="52" t="s">
        <v>1033</v>
      </c>
      <c r="O4807" s="199">
        <v>0.2</v>
      </c>
    </row>
    <row r="4808" spans="1:16" ht="12.75" hidden="1" x14ac:dyDescent="0.2">
      <c r="A4808" s="189">
        <v>270</v>
      </c>
      <c r="B4808" s="232" t="str">
        <f>IF(AND(A4808&lt;&gt;"",ISNUMBER(A4808)),VLOOKUP(A4808,Studies!A:BR,2,FALSE),"")</f>
        <v>Jalava 1997</v>
      </c>
      <c r="C4808" s="232" t="str">
        <f>IF(AND(A4808&lt;&gt;"",ISNUMBER(A4808)),VLOOKUP(A4808,Studies!A:BR,3,FALSE),"")</f>
        <v>https://www.ncbi.nlm.nih.gov/pubmed/9421099</v>
      </c>
      <c r="D4808" s="232" t="str">
        <f>IF(AND(A4808&lt;&gt;"",ISNUMBER(A4808)),VLOOKUP(A4808,Studies!A:BR,4,FALSE),"")</f>
        <v>po Control (Perpetrator Placebo)</v>
      </c>
      <c r="E4808" s="206" t="str">
        <f>IF(AND(A4808&lt;&gt;"",ISNUMBER(A4808)),VLOOKUP(A4808,Studies!A:BR,5,FALSE),"")</f>
        <v>Digoxin</v>
      </c>
      <c r="F4808" s="207" t="str">
        <f>IF(AND(A4808&lt;&gt;"",ISNUMBER(A4808)),VLOOKUP(A4808,Studies!A:BR,6,FALSE),"")</f>
        <v>Serum</v>
      </c>
      <c r="G4808" s="50">
        <v>49</v>
      </c>
      <c r="H4808" s="50" t="s">
        <v>60</v>
      </c>
      <c r="I4808" s="41">
        <v>0.1533756</v>
      </c>
      <c r="J4808" s="41" t="s">
        <v>1058</v>
      </c>
      <c r="K4808" s="41" t="s">
        <v>116</v>
      </c>
      <c r="L4808" s="52">
        <v>2.3848370000000001E-2</v>
      </c>
      <c r="M4808" s="52" t="s">
        <v>1058</v>
      </c>
      <c r="N4808" s="52" t="s">
        <v>1033</v>
      </c>
      <c r="O4808" s="199">
        <v>0.2</v>
      </c>
      <c r="P4808" s="42" t="s">
        <v>1507</v>
      </c>
    </row>
    <row r="4809" spans="1:16" ht="12.75" hidden="1" x14ac:dyDescent="0.2">
      <c r="A4809" s="189">
        <v>271</v>
      </c>
      <c r="B4809" s="232" t="str">
        <f>IF(AND(A4809&lt;&gt;"",ISNUMBER(A4809)),VLOOKUP(A4809,Studies!A:BR,2,FALSE),"")</f>
        <v>Jalava 1997</v>
      </c>
      <c r="C4809" s="232" t="str">
        <f>IF(AND(A4809&lt;&gt;"",ISNUMBER(A4809)),VLOOKUP(A4809,Studies!A:BR,3,FALSE),"")</f>
        <v>https://www.ncbi.nlm.nih.gov/pubmed/9421099</v>
      </c>
      <c r="D4809" s="232" t="str">
        <f>IF(AND(A4809&lt;&gt;"",ISNUMBER(A4809)),VLOOKUP(A4809,Studies!A:BR,4,FALSE),"")</f>
        <v>po with Perpetrator (Itraconazole)</v>
      </c>
      <c r="E4809" s="206" t="str">
        <f>IF(AND(A4809&lt;&gt;"",ISNUMBER(A4809)),VLOOKUP(A4809,Studies!A:BR,5,FALSE),"")</f>
        <v>Digoxin</v>
      </c>
      <c r="F4809" s="207" t="str">
        <f>IF(AND(A4809&lt;&gt;"",ISNUMBER(A4809)),VLOOKUP(A4809,Studies!A:BR,6,FALSE),"")</f>
        <v>Serum</v>
      </c>
      <c r="G4809" s="50">
        <v>51</v>
      </c>
      <c r="H4809" s="50" t="s">
        <v>60</v>
      </c>
      <c r="I4809" s="41">
        <v>3.2461679999999999</v>
      </c>
      <c r="J4809" s="41" t="s">
        <v>1058</v>
      </c>
      <c r="K4809" s="41" t="s">
        <v>116</v>
      </c>
      <c r="L4809" s="52">
        <v>0.69517139999999999</v>
      </c>
      <c r="M4809" s="52" t="s">
        <v>1058</v>
      </c>
      <c r="N4809" s="52" t="s">
        <v>1033</v>
      </c>
      <c r="O4809" s="199">
        <v>0.2</v>
      </c>
    </row>
    <row r="4810" spans="1:16" ht="12.75" hidden="1" x14ac:dyDescent="0.2">
      <c r="A4810" s="189">
        <v>271</v>
      </c>
      <c r="B4810" s="232" t="str">
        <f>IF(AND(A4810&lt;&gt;"",ISNUMBER(A4810)),VLOOKUP(A4810,Studies!A:BR,2,FALSE),"")</f>
        <v>Jalava 1997</v>
      </c>
      <c r="C4810" s="232" t="str">
        <f>IF(AND(A4810&lt;&gt;"",ISNUMBER(A4810)),VLOOKUP(A4810,Studies!A:BR,3,FALSE),"")</f>
        <v>https://www.ncbi.nlm.nih.gov/pubmed/9421099</v>
      </c>
      <c r="D4810" s="232" t="str">
        <f>IF(AND(A4810&lt;&gt;"",ISNUMBER(A4810)),VLOOKUP(A4810,Studies!A:BR,4,FALSE),"")</f>
        <v>po with Perpetrator (Itraconazole)</v>
      </c>
      <c r="E4810" s="206" t="str">
        <f>IF(AND(A4810&lt;&gt;"",ISNUMBER(A4810)),VLOOKUP(A4810,Studies!A:BR,5,FALSE),"")</f>
        <v>Digoxin</v>
      </c>
      <c r="F4810" s="207" t="str">
        <f>IF(AND(A4810&lt;&gt;"",ISNUMBER(A4810)),VLOOKUP(A4810,Studies!A:BR,6,FALSE),"")</f>
        <v>Serum</v>
      </c>
      <c r="G4810" s="50">
        <v>52</v>
      </c>
      <c r="H4810" s="50" t="s">
        <v>60</v>
      </c>
      <c r="I4810" s="41">
        <v>3.5210490000000001</v>
      </c>
      <c r="J4810" s="41" t="s">
        <v>1058</v>
      </c>
      <c r="K4810" s="41" t="s">
        <v>116</v>
      </c>
      <c r="L4810" s="52">
        <v>0.4199138</v>
      </c>
      <c r="M4810" s="52" t="s">
        <v>1058</v>
      </c>
      <c r="N4810" s="52" t="s">
        <v>1033</v>
      </c>
      <c r="O4810" s="199">
        <v>0.2</v>
      </c>
    </row>
    <row r="4811" spans="1:16" ht="12.75" hidden="1" x14ac:dyDescent="0.2">
      <c r="A4811" s="189">
        <v>271</v>
      </c>
      <c r="B4811" s="232" t="str">
        <f>IF(AND(A4811&lt;&gt;"",ISNUMBER(A4811)),VLOOKUP(A4811,Studies!A:BR,2,FALSE),"")</f>
        <v>Jalava 1997</v>
      </c>
      <c r="C4811" s="232" t="str">
        <f>IF(AND(A4811&lt;&gt;"",ISNUMBER(A4811)),VLOOKUP(A4811,Studies!A:BR,3,FALSE),"")</f>
        <v>https://www.ncbi.nlm.nih.gov/pubmed/9421099</v>
      </c>
      <c r="D4811" s="232" t="str">
        <f>IF(AND(A4811&lt;&gt;"",ISNUMBER(A4811)),VLOOKUP(A4811,Studies!A:BR,4,FALSE),"")</f>
        <v>po with Perpetrator (Itraconazole)</v>
      </c>
      <c r="E4811" s="206" t="str">
        <f>IF(AND(A4811&lt;&gt;"",ISNUMBER(A4811)),VLOOKUP(A4811,Studies!A:BR,5,FALSE),"")</f>
        <v>Digoxin</v>
      </c>
      <c r="F4811" s="207" t="str">
        <f>IF(AND(A4811&lt;&gt;"",ISNUMBER(A4811)),VLOOKUP(A4811,Studies!A:BR,6,FALSE),"")</f>
        <v>Serum</v>
      </c>
      <c r="G4811" s="50">
        <v>54</v>
      </c>
      <c r="H4811" s="50" t="s">
        <v>60</v>
      </c>
      <c r="I4811" s="41">
        <v>2.2153160000000001</v>
      </c>
      <c r="J4811" s="41" t="s">
        <v>1058</v>
      </c>
      <c r="K4811" s="41" t="s">
        <v>116</v>
      </c>
      <c r="L4811" s="52">
        <v>0.32708140000000002</v>
      </c>
      <c r="M4811" s="52" t="s">
        <v>1058</v>
      </c>
      <c r="N4811" s="52" t="s">
        <v>1033</v>
      </c>
      <c r="O4811" s="199">
        <v>0.2</v>
      </c>
    </row>
    <row r="4812" spans="1:16" ht="12.75" hidden="1" x14ac:dyDescent="0.2">
      <c r="A4812" s="189">
        <v>271</v>
      </c>
      <c r="B4812" s="232" t="str">
        <f>IF(AND(A4812&lt;&gt;"",ISNUMBER(A4812)),VLOOKUP(A4812,Studies!A:BR,2,FALSE),"")</f>
        <v>Jalava 1997</v>
      </c>
      <c r="C4812" s="232" t="str">
        <f>IF(AND(A4812&lt;&gt;"",ISNUMBER(A4812)),VLOOKUP(A4812,Studies!A:BR,3,FALSE),"")</f>
        <v>https://www.ncbi.nlm.nih.gov/pubmed/9421099</v>
      </c>
      <c r="D4812" s="232" t="str">
        <f>IF(AND(A4812&lt;&gt;"",ISNUMBER(A4812)),VLOOKUP(A4812,Studies!A:BR,4,FALSE),"")</f>
        <v>po with Perpetrator (Itraconazole)</v>
      </c>
      <c r="E4812" s="206" t="str">
        <f>IF(AND(A4812&lt;&gt;"",ISNUMBER(A4812)),VLOOKUP(A4812,Studies!A:BR,5,FALSE),"")</f>
        <v>Digoxin</v>
      </c>
      <c r="F4812" s="207" t="str">
        <f>IF(AND(A4812&lt;&gt;"",ISNUMBER(A4812)),VLOOKUP(A4812,Studies!A:BR,6,FALSE),"")</f>
        <v>Serum</v>
      </c>
      <c r="G4812" s="50">
        <v>58</v>
      </c>
      <c r="H4812" s="50" t="s">
        <v>60</v>
      </c>
      <c r="I4812" s="41">
        <v>0.95725579999999999</v>
      </c>
      <c r="J4812" s="41" t="s">
        <v>1058</v>
      </c>
      <c r="K4812" s="41" t="s">
        <v>116</v>
      </c>
      <c r="L4812" s="52">
        <v>7.4669299999999994E-2</v>
      </c>
      <c r="M4812" s="52" t="s">
        <v>1058</v>
      </c>
      <c r="N4812" s="52" t="s">
        <v>1033</v>
      </c>
      <c r="O4812" s="199">
        <v>0.2</v>
      </c>
    </row>
    <row r="4813" spans="1:16" ht="12.75" hidden="1" x14ac:dyDescent="0.2">
      <c r="A4813" s="189">
        <v>271</v>
      </c>
      <c r="B4813" s="232" t="str">
        <f>IF(AND(A4813&lt;&gt;"",ISNUMBER(A4813)),VLOOKUP(A4813,Studies!A:BR,2,FALSE),"")</f>
        <v>Jalava 1997</v>
      </c>
      <c r="C4813" s="232" t="str">
        <f>IF(AND(A4813&lt;&gt;"",ISNUMBER(A4813)),VLOOKUP(A4813,Studies!A:BR,3,FALSE),"")</f>
        <v>https://www.ncbi.nlm.nih.gov/pubmed/9421099</v>
      </c>
      <c r="D4813" s="232" t="str">
        <f>IF(AND(A4813&lt;&gt;"",ISNUMBER(A4813)),VLOOKUP(A4813,Studies!A:BR,4,FALSE),"")</f>
        <v>po with Perpetrator (Itraconazole)</v>
      </c>
      <c r="E4813" s="206" t="str">
        <f>IF(AND(A4813&lt;&gt;"",ISNUMBER(A4813)),VLOOKUP(A4813,Studies!A:BR,5,FALSE),"")</f>
        <v>Digoxin</v>
      </c>
      <c r="F4813" s="207" t="str">
        <f>IF(AND(A4813&lt;&gt;"",ISNUMBER(A4813)),VLOOKUP(A4813,Studies!A:BR,6,FALSE),"")</f>
        <v>Serum</v>
      </c>
      <c r="G4813" s="50">
        <v>62</v>
      </c>
      <c r="H4813" s="50" t="s">
        <v>60</v>
      </c>
      <c r="I4813" s="41">
        <v>0.67821200000000004</v>
      </c>
      <c r="J4813" s="41" t="s">
        <v>1058</v>
      </c>
      <c r="K4813" s="41" t="s">
        <v>116</v>
      </c>
      <c r="O4813" s="199">
        <v>0.2</v>
      </c>
    </row>
    <row r="4814" spans="1:16" ht="12.75" hidden="1" x14ac:dyDescent="0.2">
      <c r="A4814" s="189">
        <v>271</v>
      </c>
      <c r="B4814" s="232" t="str">
        <f>IF(AND(A4814&lt;&gt;"",ISNUMBER(A4814)),VLOOKUP(A4814,Studies!A:BR,2,FALSE),"")</f>
        <v>Jalava 1997</v>
      </c>
      <c r="C4814" s="232" t="str">
        <f>IF(AND(A4814&lt;&gt;"",ISNUMBER(A4814)),VLOOKUP(A4814,Studies!A:BR,3,FALSE),"")</f>
        <v>https://www.ncbi.nlm.nih.gov/pubmed/9421099</v>
      </c>
      <c r="D4814" s="232" t="str">
        <f>IF(AND(A4814&lt;&gt;"",ISNUMBER(A4814)),VLOOKUP(A4814,Studies!A:BR,4,FALSE),"")</f>
        <v>po with Perpetrator (Itraconazole)</v>
      </c>
      <c r="E4814" s="206" t="str">
        <f>IF(AND(A4814&lt;&gt;"",ISNUMBER(A4814)),VLOOKUP(A4814,Studies!A:BR,5,FALSE),"")</f>
        <v>Digoxin</v>
      </c>
      <c r="F4814" s="207" t="str">
        <f>IF(AND(A4814&lt;&gt;"",ISNUMBER(A4814)),VLOOKUP(A4814,Studies!A:BR,6,FALSE),"")</f>
        <v>Serum</v>
      </c>
      <c r="G4814" s="50">
        <v>74</v>
      </c>
      <c r="H4814" s="50" t="s">
        <v>60</v>
      </c>
      <c r="I4814" s="41">
        <v>0.51119610000000004</v>
      </c>
      <c r="J4814" s="41" t="s">
        <v>1058</v>
      </c>
      <c r="K4814" s="41" t="s">
        <v>116</v>
      </c>
      <c r="L4814" s="52">
        <v>3.9875090000000002E-2</v>
      </c>
      <c r="M4814" s="52" t="s">
        <v>1058</v>
      </c>
      <c r="N4814" s="52" t="s">
        <v>1033</v>
      </c>
      <c r="O4814" s="199">
        <v>0.2</v>
      </c>
    </row>
    <row r="4815" spans="1:16" ht="12.75" hidden="1" x14ac:dyDescent="0.2">
      <c r="A4815" s="189">
        <v>271</v>
      </c>
      <c r="B4815" s="232" t="str">
        <f>IF(AND(A4815&lt;&gt;"",ISNUMBER(A4815)),VLOOKUP(A4815,Studies!A:BR,2,FALSE),"")</f>
        <v>Jalava 1997</v>
      </c>
      <c r="C4815" s="232" t="str">
        <f>IF(AND(A4815&lt;&gt;"",ISNUMBER(A4815)),VLOOKUP(A4815,Studies!A:BR,3,FALSE),"")</f>
        <v>https://www.ncbi.nlm.nih.gov/pubmed/9421099</v>
      </c>
      <c r="D4815" s="232" t="str">
        <f>IF(AND(A4815&lt;&gt;"",ISNUMBER(A4815)),VLOOKUP(A4815,Studies!A:BR,4,FALSE),"")</f>
        <v>po with Perpetrator (Itraconazole)</v>
      </c>
      <c r="E4815" s="206" t="str">
        <f>IF(AND(A4815&lt;&gt;"",ISNUMBER(A4815)),VLOOKUP(A4815,Studies!A:BR,5,FALSE),"")</f>
        <v>Digoxin</v>
      </c>
      <c r="F4815" s="207" t="str">
        <f>IF(AND(A4815&lt;&gt;"",ISNUMBER(A4815)),VLOOKUP(A4815,Studies!A:BR,6,FALSE),"")</f>
        <v>Serum</v>
      </c>
      <c r="G4815" s="50">
        <v>98</v>
      </c>
      <c r="H4815" s="50" t="s">
        <v>60</v>
      </c>
      <c r="I4815" s="41">
        <v>0.33961780000000003</v>
      </c>
      <c r="J4815" s="41" t="s">
        <v>1058</v>
      </c>
      <c r="K4815" s="41" t="s">
        <v>116</v>
      </c>
      <c r="L4815" s="52">
        <v>3.8130280000000003E-2</v>
      </c>
      <c r="M4815" s="52" t="s">
        <v>1058</v>
      </c>
      <c r="N4815" s="52" t="s">
        <v>1033</v>
      </c>
      <c r="O4815" s="199">
        <v>0.2</v>
      </c>
    </row>
    <row r="4816" spans="1:16" ht="12.75" hidden="1" x14ac:dyDescent="0.2">
      <c r="A4816" s="189">
        <v>271</v>
      </c>
      <c r="B4816" s="232" t="str">
        <f>IF(AND(A4816&lt;&gt;"",ISNUMBER(A4816)),VLOOKUP(A4816,Studies!A:BR,2,FALSE),"")</f>
        <v>Jalava 1997</v>
      </c>
      <c r="C4816" s="232" t="str">
        <f>IF(AND(A4816&lt;&gt;"",ISNUMBER(A4816)),VLOOKUP(A4816,Studies!A:BR,3,FALSE),"")</f>
        <v>https://www.ncbi.nlm.nih.gov/pubmed/9421099</v>
      </c>
      <c r="D4816" s="232" t="str">
        <f>IF(AND(A4816&lt;&gt;"",ISNUMBER(A4816)),VLOOKUP(A4816,Studies!A:BR,4,FALSE),"")</f>
        <v>po with Perpetrator (Itraconazole)</v>
      </c>
      <c r="E4816" s="206" t="str">
        <f>IF(AND(A4816&lt;&gt;"",ISNUMBER(A4816)),VLOOKUP(A4816,Studies!A:BR,5,FALSE),"")</f>
        <v>Digoxin</v>
      </c>
      <c r="F4816" s="207" t="str">
        <f>IF(AND(A4816&lt;&gt;"",ISNUMBER(A4816)),VLOOKUP(A4816,Studies!A:BR,6,FALSE),"")</f>
        <v>Serum</v>
      </c>
      <c r="G4816" s="50">
        <v>122</v>
      </c>
      <c r="H4816" s="50" t="s">
        <v>60</v>
      </c>
      <c r="I4816" s="41">
        <v>0.1579208</v>
      </c>
      <c r="J4816" s="41" t="s">
        <v>1058</v>
      </c>
      <c r="K4816" s="41" t="s">
        <v>116</v>
      </c>
      <c r="L4816" s="52">
        <v>3.6232430000000003E-2</v>
      </c>
      <c r="M4816" s="52" t="s">
        <v>1058</v>
      </c>
      <c r="N4816" s="52" t="s">
        <v>1033</v>
      </c>
      <c r="O4816" s="199">
        <v>0.2</v>
      </c>
    </row>
    <row r="4817" spans="1:16" ht="12.75" hidden="1" x14ac:dyDescent="0.2">
      <c r="A4817" s="189">
        <v>272</v>
      </c>
      <c r="B4817" s="232" t="str">
        <f>IF(AND(A4817&lt;&gt;"",ISNUMBER(A4817)),VLOOKUP(A4817,Studies!A:BR,2,FALSE),"")</f>
        <v>Jalava 1997</v>
      </c>
      <c r="C4817" s="232" t="str">
        <f>IF(AND(A4817&lt;&gt;"",ISNUMBER(A4817)),VLOOKUP(A4817,Studies!A:BR,3,FALSE),"")</f>
        <v>https://www.ncbi.nlm.nih.gov/pubmed/9421099</v>
      </c>
      <c r="D4817" s="232" t="str">
        <f>IF(AND(A4817&lt;&gt;"",ISNUMBER(A4817)),VLOOKUP(A4817,Studies!A:BR,4,FALSE),"")</f>
        <v>po with Perpetrator (Itraconazole)</v>
      </c>
      <c r="E4817" s="206" t="str">
        <f>IF(AND(A4817&lt;&gt;"",ISNUMBER(A4817)),VLOOKUP(A4817,Studies!A:BR,5,FALSE),"")</f>
        <v>Itraconazole</v>
      </c>
      <c r="F4817" s="207" t="str">
        <f>IF(AND(A4817&lt;&gt;"",ISNUMBER(A4817)),VLOOKUP(A4817,Studies!A:BR,6,FALSE),"")</f>
        <v>Plasma</v>
      </c>
      <c r="G4817" s="50">
        <v>48</v>
      </c>
      <c r="H4817" s="50" t="s">
        <v>60</v>
      </c>
      <c r="I4817" s="41">
        <v>79.984539999999996</v>
      </c>
      <c r="J4817" s="41" t="s">
        <v>1058</v>
      </c>
      <c r="K4817" s="41" t="s">
        <v>116</v>
      </c>
      <c r="L4817" s="52">
        <v>12.87307</v>
      </c>
      <c r="M4817" s="52" t="s">
        <v>1058</v>
      </c>
      <c r="N4817" s="52" t="s">
        <v>1033</v>
      </c>
      <c r="O4817" s="59">
        <v>7.05633</v>
      </c>
      <c r="P4817" s="42" t="s">
        <v>1508</v>
      </c>
    </row>
    <row r="4818" spans="1:16" ht="12.75" hidden="1" x14ac:dyDescent="0.2">
      <c r="A4818" s="189">
        <v>272</v>
      </c>
      <c r="B4818" s="232" t="str">
        <f>IF(AND(A4818&lt;&gt;"",ISNUMBER(A4818)),VLOOKUP(A4818,Studies!A:BR,2,FALSE),"")</f>
        <v>Jalava 1997</v>
      </c>
      <c r="C4818" s="232" t="str">
        <f>IF(AND(A4818&lt;&gt;"",ISNUMBER(A4818)),VLOOKUP(A4818,Studies!A:BR,3,FALSE),"")</f>
        <v>https://www.ncbi.nlm.nih.gov/pubmed/9421099</v>
      </c>
      <c r="D4818" s="232" t="str">
        <f>IF(AND(A4818&lt;&gt;"",ISNUMBER(A4818)),VLOOKUP(A4818,Studies!A:BR,4,FALSE),"")</f>
        <v>po with Perpetrator (Itraconazole)</v>
      </c>
      <c r="E4818" s="206" t="str">
        <f>IF(AND(A4818&lt;&gt;"",ISNUMBER(A4818)),VLOOKUP(A4818,Studies!A:BR,5,FALSE),"")</f>
        <v>Itraconazole</v>
      </c>
      <c r="F4818" s="207" t="str">
        <f>IF(AND(A4818&lt;&gt;"",ISNUMBER(A4818)),VLOOKUP(A4818,Studies!A:BR,6,FALSE),"")</f>
        <v>Plasma</v>
      </c>
      <c r="G4818" s="50">
        <v>49</v>
      </c>
      <c r="H4818" s="50" t="s">
        <v>60</v>
      </c>
      <c r="I4818" s="41">
        <v>138.24459999999999</v>
      </c>
      <c r="J4818" s="41" t="s">
        <v>1058</v>
      </c>
      <c r="K4818" s="41" t="s">
        <v>116</v>
      </c>
      <c r="L4818" s="52">
        <v>21.36504</v>
      </c>
      <c r="M4818" s="52" t="s">
        <v>1058</v>
      </c>
      <c r="N4818" s="52" t="s">
        <v>1033</v>
      </c>
      <c r="O4818" s="199">
        <v>7.05633</v>
      </c>
      <c r="P4818" s="42" t="s">
        <v>1508</v>
      </c>
    </row>
    <row r="4819" spans="1:16" ht="12.75" hidden="1" x14ac:dyDescent="0.2">
      <c r="A4819" s="189">
        <v>272</v>
      </c>
      <c r="B4819" s="232" t="str">
        <f>IF(AND(A4819&lt;&gt;"",ISNUMBER(A4819)),VLOOKUP(A4819,Studies!A:BR,2,FALSE),"")</f>
        <v>Jalava 1997</v>
      </c>
      <c r="C4819" s="232" t="str">
        <f>IF(AND(A4819&lt;&gt;"",ISNUMBER(A4819)),VLOOKUP(A4819,Studies!A:BR,3,FALSE),"")</f>
        <v>https://www.ncbi.nlm.nih.gov/pubmed/9421099</v>
      </c>
      <c r="D4819" s="232" t="str">
        <f>IF(AND(A4819&lt;&gt;"",ISNUMBER(A4819)),VLOOKUP(A4819,Studies!A:BR,4,FALSE),"")</f>
        <v>po with Perpetrator (Itraconazole)</v>
      </c>
      <c r="E4819" s="206" t="str">
        <f>IF(AND(A4819&lt;&gt;"",ISNUMBER(A4819)),VLOOKUP(A4819,Studies!A:BR,5,FALSE),"")</f>
        <v>Itraconazole</v>
      </c>
      <c r="F4819" s="207" t="str">
        <f>IF(AND(A4819&lt;&gt;"",ISNUMBER(A4819)),VLOOKUP(A4819,Studies!A:BR,6,FALSE),"")</f>
        <v>Plasma</v>
      </c>
      <c r="G4819" s="50">
        <v>50</v>
      </c>
      <c r="H4819" s="50" t="s">
        <v>60</v>
      </c>
      <c r="I4819" s="41">
        <v>359.68430000000001</v>
      </c>
      <c r="J4819" s="41" t="s">
        <v>1058</v>
      </c>
      <c r="K4819" s="41" t="s">
        <v>116</v>
      </c>
      <c r="L4819" s="52">
        <v>55.587589999999999</v>
      </c>
      <c r="M4819" s="52" t="s">
        <v>1058</v>
      </c>
      <c r="N4819" s="52" t="s">
        <v>1033</v>
      </c>
      <c r="O4819" s="199">
        <v>7.05633</v>
      </c>
      <c r="P4819" s="42" t="s">
        <v>1508</v>
      </c>
    </row>
    <row r="4820" spans="1:16" ht="12.75" hidden="1" x14ac:dyDescent="0.2">
      <c r="A4820" s="189">
        <v>272</v>
      </c>
      <c r="B4820" s="232" t="str">
        <f>IF(AND(A4820&lt;&gt;"",ISNUMBER(A4820)),VLOOKUP(A4820,Studies!A:BR,2,FALSE),"")</f>
        <v>Jalava 1997</v>
      </c>
      <c r="C4820" s="232" t="str">
        <f>IF(AND(A4820&lt;&gt;"",ISNUMBER(A4820)),VLOOKUP(A4820,Studies!A:BR,3,FALSE),"")</f>
        <v>https://www.ncbi.nlm.nih.gov/pubmed/9421099</v>
      </c>
      <c r="D4820" s="232" t="str">
        <f>IF(AND(A4820&lt;&gt;"",ISNUMBER(A4820)),VLOOKUP(A4820,Studies!A:BR,4,FALSE),"")</f>
        <v>po with Perpetrator (Itraconazole)</v>
      </c>
      <c r="E4820" s="206" t="str">
        <f>IF(AND(A4820&lt;&gt;"",ISNUMBER(A4820)),VLOOKUP(A4820,Studies!A:BR,5,FALSE),"")</f>
        <v>Itraconazole</v>
      </c>
      <c r="F4820" s="207" t="str">
        <f>IF(AND(A4820&lt;&gt;"",ISNUMBER(A4820)),VLOOKUP(A4820,Studies!A:BR,6,FALSE),"")</f>
        <v>Plasma</v>
      </c>
      <c r="G4820" s="50">
        <v>52</v>
      </c>
      <c r="H4820" s="50" t="s">
        <v>60</v>
      </c>
      <c r="I4820" s="41">
        <v>498.3639</v>
      </c>
      <c r="J4820" s="41" t="s">
        <v>1058</v>
      </c>
      <c r="K4820" s="41" t="s">
        <v>116</v>
      </c>
      <c r="L4820" s="52">
        <v>67.557739999999995</v>
      </c>
      <c r="M4820" s="52" t="s">
        <v>1058</v>
      </c>
      <c r="N4820" s="52" t="s">
        <v>1033</v>
      </c>
      <c r="O4820" s="199">
        <v>7.05633</v>
      </c>
      <c r="P4820" s="42" t="s">
        <v>1508</v>
      </c>
    </row>
    <row r="4821" spans="1:16" ht="12.75" hidden="1" x14ac:dyDescent="0.2">
      <c r="A4821" s="189">
        <v>272</v>
      </c>
      <c r="B4821" s="232" t="str">
        <f>IF(AND(A4821&lt;&gt;"",ISNUMBER(A4821)),VLOOKUP(A4821,Studies!A:BR,2,FALSE),"")</f>
        <v>Jalava 1997</v>
      </c>
      <c r="C4821" s="232" t="str">
        <f>IF(AND(A4821&lt;&gt;"",ISNUMBER(A4821)),VLOOKUP(A4821,Studies!A:BR,3,FALSE),"")</f>
        <v>https://www.ncbi.nlm.nih.gov/pubmed/9421099</v>
      </c>
      <c r="D4821" s="232" t="str">
        <f>IF(AND(A4821&lt;&gt;"",ISNUMBER(A4821)),VLOOKUP(A4821,Studies!A:BR,4,FALSE),"")</f>
        <v>po with Perpetrator (Itraconazole)</v>
      </c>
      <c r="E4821" s="206" t="str">
        <f>IF(AND(A4821&lt;&gt;"",ISNUMBER(A4821)),VLOOKUP(A4821,Studies!A:BR,5,FALSE),"")</f>
        <v>Itraconazole</v>
      </c>
      <c r="F4821" s="207" t="str">
        <f>IF(AND(A4821&lt;&gt;"",ISNUMBER(A4821)),VLOOKUP(A4821,Studies!A:BR,6,FALSE),"")</f>
        <v>Plasma</v>
      </c>
      <c r="G4821" s="50">
        <v>56</v>
      </c>
      <c r="H4821" s="50" t="s">
        <v>60</v>
      </c>
      <c r="I4821" s="41">
        <v>248.3665</v>
      </c>
      <c r="J4821" s="41" t="s">
        <v>1058</v>
      </c>
      <c r="K4821" s="41" t="s">
        <v>116</v>
      </c>
      <c r="L4821" s="52">
        <v>25.980820000000001</v>
      </c>
      <c r="M4821" s="52" t="s">
        <v>1058</v>
      </c>
      <c r="N4821" s="52" t="s">
        <v>1033</v>
      </c>
      <c r="O4821" s="199">
        <v>7.05633</v>
      </c>
      <c r="P4821" s="42" t="s">
        <v>1508</v>
      </c>
    </row>
    <row r="4822" spans="1:16" ht="12.75" hidden="1" x14ac:dyDescent="0.2">
      <c r="A4822" s="189">
        <v>272</v>
      </c>
      <c r="B4822" s="232" t="str">
        <f>IF(AND(A4822&lt;&gt;"",ISNUMBER(A4822)),VLOOKUP(A4822,Studies!A:BR,2,FALSE),"")</f>
        <v>Jalava 1997</v>
      </c>
      <c r="C4822" s="232" t="str">
        <f>IF(AND(A4822&lt;&gt;"",ISNUMBER(A4822)),VLOOKUP(A4822,Studies!A:BR,3,FALSE),"")</f>
        <v>https://www.ncbi.nlm.nih.gov/pubmed/9421099</v>
      </c>
      <c r="D4822" s="232" t="str">
        <f>IF(AND(A4822&lt;&gt;"",ISNUMBER(A4822)),VLOOKUP(A4822,Studies!A:BR,4,FALSE),"")</f>
        <v>po with Perpetrator (Itraconazole)</v>
      </c>
      <c r="E4822" s="206" t="str">
        <f>IF(AND(A4822&lt;&gt;"",ISNUMBER(A4822)),VLOOKUP(A4822,Studies!A:BR,5,FALSE),"")</f>
        <v>Itraconazole</v>
      </c>
      <c r="F4822" s="207" t="str">
        <f>IF(AND(A4822&lt;&gt;"",ISNUMBER(A4822)),VLOOKUP(A4822,Studies!A:BR,6,FALSE),"")</f>
        <v>Plasma</v>
      </c>
      <c r="G4822" s="50">
        <v>60</v>
      </c>
      <c r="H4822" s="50" t="s">
        <v>60</v>
      </c>
      <c r="I4822" s="41">
        <v>171.50020000000001</v>
      </c>
      <c r="J4822" s="41" t="s">
        <v>1058</v>
      </c>
      <c r="K4822" s="41" t="s">
        <v>116</v>
      </c>
      <c r="L4822" s="52">
        <v>17.940059999999999</v>
      </c>
      <c r="M4822" s="52" t="s">
        <v>1058</v>
      </c>
      <c r="N4822" s="52" t="s">
        <v>1033</v>
      </c>
      <c r="O4822" s="199">
        <v>7.05633</v>
      </c>
      <c r="P4822" s="42" t="s">
        <v>1508</v>
      </c>
    </row>
    <row r="4823" spans="1:16" ht="12.75" hidden="1" x14ac:dyDescent="0.2">
      <c r="A4823" s="189">
        <v>272</v>
      </c>
      <c r="B4823" s="232" t="str">
        <f>IF(AND(A4823&lt;&gt;"",ISNUMBER(A4823)),VLOOKUP(A4823,Studies!A:BR,2,FALSE),"")</f>
        <v>Jalava 1997</v>
      </c>
      <c r="C4823" s="232" t="str">
        <f>IF(AND(A4823&lt;&gt;"",ISNUMBER(A4823)),VLOOKUP(A4823,Studies!A:BR,3,FALSE),"")</f>
        <v>https://www.ncbi.nlm.nih.gov/pubmed/9421099</v>
      </c>
      <c r="D4823" s="232" t="str">
        <f>IF(AND(A4823&lt;&gt;"",ISNUMBER(A4823)),VLOOKUP(A4823,Studies!A:BR,4,FALSE),"")</f>
        <v>po with Perpetrator (Itraconazole)</v>
      </c>
      <c r="E4823" s="206" t="str">
        <f>IF(AND(A4823&lt;&gt;"",ISNUMBER(A4823)),VLOOKUP(A4823,Studies!A:BR,5,FALSE),"")</f>
        <v>Itraconazole</v>
      </c>
      <c r="F4823" s="207" t="str">
        <f>IF(AND(A4823&lt;&gt;"",ISNUMBER(A4823)),VLOOKUP(A4823,Studies!A:BR,6,FALSE),"")</f>
        <v>Plasma</v>
      </c>
      <c r="G4823" s="50">
        <v>72</v>
      </c>
      <c r="H4823" s="50" t="s">
        <v>60</v>
      </c>
      <c r="I4823" s="41">
        <v>123.0947</v>
      </c>
      <c r="J4823" s="41" t="s">
        <v>1058</v>
      </c>
      <c r="K4823" s="41" t="s">
        <v>116</v>
      </c>
      <c r="L4823" s="52">
        <v>19.811350000000001</v>
      </c>
      <c r="M4823" s="52" t="s">
        <v>1058</v>
      </c>
      <c r="N4823" s="52" t="s">
        <v>1033</v>
      </c>
      <c r="O4823" s="199">
        <v>7.05633</v>
      </c>
      <c r="P4823" s="42" t="s">
        <v>1508</v>
      </c>
    </row>
    <row r="4824" spans="1:16" ht="12.75" hidden="1" x14ac:dyDescent="0.2">
      <c r="A4824" s="189">
        <v>272</v>
      </c>
      <c r="B4824" s="232" t="str">
        <f>IF(AND(A4824&lt;&gt;"",ISNUMBER(A4824)),VLOOKUP(A4824,Studies!A:BR,2,FALSE),"")</f>
        <v>Jalava 1997</v>
      </c>
      <c r="C4824" s="232" t="str">
        <f>IF(AND(A4824&lt;&gt;"",ISNUMBER(A4824)),VLOOKUP(A4824,Studies!A:BR,3,FALSE),"")</f>
        <v>https://www.ncbi.nlm.nih.gov/pubmed/9421099</v>
      </c>
      <c r="D4824" s="232" t="str">
        <f>IF(AND(A4824&lt;&gt;"",ISNUMBER(A4824)),VLOOKUP(A4824,Studies!A:BR,4,FALSE),"")</f>
        <v>po with Perpetrator (Itraconazole)</v>
      </c>
      <c r="E4824" s="206" t="str">
        <f>IF(AND(A4824&lt;&gt;"",ISNUMBER(A4824)),VLOOKUP(A4824,Studies!A:BR,5,FALSE),"")</f>
        <v>Itraconazole</v>
      </c>
      <c r="F4824" s="207" t="str">
        <f>IF(AND(A4824&lt;&gt;"",ISNUMBER(A4824)),VLOOKUP(A4824,Studies!A:BR,6,FALSE),"")</f>
        <v>Plasma</v>
      </c>
      <c r="G4824" s="50">
        <v>96</v>
      </c>
      <c r="H4824" s="50" t="s">
        <v>60</v>
      </c>
      <c r="I4824" s="41">
        <v>151.02709999999999</v>
      </c>
      <c r="J4824" s="41" t="s">
        <v>1058</v>
      </c>
      <c r="K4824" s="41" t="s">
        <v>116</v>
      </c>
      <c r="L4824" s="52">
        <v>19.527799999999999</v>
      </c>
      <c r="M4824" s="52" t="s">
        <v>1058</v>
      </c>
      <c r="N4824" s="52" t="s">
        <v>1033</v>
      </c>
      <c r="O4824" s="199">
        <v>7.05633</v>
      </c>
      <c r="P4824" s="42" t="s">
        <v>1508</v>
      </c>
    </row>
    <row r="4825" spans="1:16" ht="12.75" hidden="1" x14ac:dyDescent="0.2">
      <c r="A4825" s="189">
        <v>273</v>
      </c>
      <c r="B4825" s="232" t="str">
        <f>IF(AND(A4825&lt;&gt;"",ISNUMBER(A4825)),VLOOKUP(A4825,Studies!A:BR,2,FALSE),"")</f>
        <v>Jalava 1997</v>
      </c>
      <c r="C4825" s="232" t="str">
        <f>IF(AND(A4825&lt;&gt;"",ISNUMBER(A4825)),VLOOKUP(A4825,Studies!A:BR,3,FALSE),"")</f>
        <v>https://www.ncbi.nlm.nih.gov/pubmed/9421099</v>
      </c>
      <c r="D4825" s="232" t="str">
        <f>IF(AND(A4825&lt;&gt;"",ISNUMBER(A4825)),VLOOKUP(A4825,Studies!A:BR,4,FALSE),"")</f>
        <v>po Control (Perpetrator Placebo)</v>
      </c>
      <c r="E4825" s="206" t="str">
        <f>IF(AND(A4825&lt;&gt;"",ISNUMBER(A4825)),VLOOKUP(A4825,Studies!A:BR,5,FALSE),"")</f>
        <v>Digoxin</v>
      </c>
      <c r="F4825" s="207" t="str">
        <f>IF(AND(A4825&lt;&gt;"",ISNUMBER(A4825)),VLOOKUP(A4825,Studies!A:BR,6,FALSE),"")</f>
        <v>Urine</v>
      </c>
      <c r="G4825" s="50">
        <v>72</v>
      </c>
      <c r="H4825" s="50" t="s">
        <v>60</v>
      </c>
      <c r="I4825" s="41">
        <v>174</v>
      </c>
      <c r="J4825" s="41" t="s">
        <v>531</v>
      </c>
      <c r="K4825" s="41" t="s">
        <v>116</v>
      </c>
      <c r="L4825" s="52">
        <v>12</v>
      </c>
      <c r="M4825" s="52" t="s">
        <v>531</v>
      </c>
      <c r="N4825" s="195" t="s">
        <v>1033</v>
      </c>
    </row>
    <row r="4826" spans="1:16" ht="12.75" hidden="1" x14ac:dyDescent="0.2">
      <c r="A4826" s="189">
        <v>274</v>
      </c>
      <c r="B4826" s="232" t="str">
        <f>IF(AND(A4826&lt;&gt;"",ISNUMBER(A4826)),VLOOKUP(A4826,Studies!A:BR,2,FALSE),"")</f>
        <v>Jalava 1997</v>
      </c>
      <c r="C4826" s="232" t="str">
        <f>IF(AND(A4826&lt;&gt;"",ISNUMBER(A4826)),VLOOKUP(A4826,Studies!A:BR,3,FALSE),"")</f>
        <v>https://www.ncbi.nlm.nih.gov/pubmed/9421099</v>
      </c>
      <c r="D4826" s="232" t="str">
        <f>IF(AND(A4826&lt;&gt;"",ISNUMBER(A4826)),VLOOKUP(A4826,Studies!A:BR,4,FALSE),"")</f>
        <v>po with Perpetrator (Itraconazole)</v>
      </c>
      <c r="E4826" s="206" t="str">
        <f>IF(AND(A4826&lt;&gt;"",ISNUMBER(A4826)),VLOOKUP(A4826,Studies!A:BR,5,FALSE),"")</f>
        <v>Digoxin</v>
      </c>
      <c r="F4826" s="207" t="str">
        <f>IF(AND(A4826&lt;&gt;"",ISNUMBER(A4826)),VLOOKUP(A4826,Studies!A:BR,6,FALSE),"")</f>
        <v>Urine</v>
      </c>
      <c r="G4826" s="50">
        <v>120</v>
      </c>
      <c r="H4826" s="50" t="s">
        <v>60</v>
      </c>
      <c r="I4826" s="41">
        <v>213</v>
      </c>
      <c r="J4826" s="41" t="s">
        <v>531</v>
      </c>
      <c r="K4826" s="41" t="s">
        <v>116</v>
      </c>
      <c r="L4826" s="52">
        <v>6</v>
      </c>
      <c r="M4826" s="52" t="s">
        <v>531</v>
      </c>
      <c r="N4826" s="195" t="s">
        <v>1033</v>
      </c>
    </row>
    <row r="4827" spans="1:16" ht="12.75" hidden="1" x14ac:dyDescent="0.2">
      <c r="A4827" s="30">
        <v>157</v>
      </c>
      <c r="B4827" s="232" t="str">
        <f>IF(AND(A4827&lt;&gt;"",ISNUMBER(A4827)),VLOOKUP(A4827,Studies!A:BR,2,FALSE),"")</f>
        <v>Furesz 1970</v>
      </c>
      <c r="C4827" s="232" t="str">
        <f>IF(AND(A4827&lt;&gt;"",ISNUMBER(A4827)),VLOOKUP(A4827,Studies!A:BR,3,FALSE),"")</f>
        <v>https://www.ncbi.nlm.nih.gov/pubmed/5002304</v>
      </c>
      <c r="D4827" s="232" t="str">
        <f>IF(AND(A4827&lt;&gt;"",ISNUMBER(A4827)),VLOOKUP(A4827,Studies!A:BR,4,FALSE),"")</f>
        <v>100 mg</v>
      </c>
      <c r="E4827" s="206" t="str">
        <f>IF(AND(A4827&lt;&gt;"",ISNUMBER(A4827)),VLOOKUP(A4827,Studies!A:BR,5,FALSE),"")</f>
        <v>Rifampicin</v>
      </c>
      <c r="F4827" s="207" t="str">
        <f>IF(AND(A4827&lt;&gt;"",ISNUMBER(A4827)),VLOOKUP(A4827,Studies!A:BR,6,FALSE),"")</f>
        <v>Serum</v>
      </c>
      <c r="G4827" s="50">
        <v>2</v>
      </c>
      <c r="H4827" s="194" t="s">
        <v>60</v>
      </c>
      <c r="I4827" s="41">
        <v>0.94</v>
      </c>
      <c r="J4827" s="41" t="s">
        <v>1053</v>
      </c>
      <c r="K4827" s="41" t="s">
        <v>116</v>
      </c>
    </row>
    <row r="4828" spans="1:16" ht="12.75" hidden="1" x14ac:dyDescent="0.2">
      <c r="A4828" s="183">
        <v>157</v>
      </c>
      <c r="B4828" s="232" t="str">
        <f>IF(AND(A4828&lt;&gt;"",ISNUMBER(A4828)),VLOOKUP(A4828,Studies!A:BR,2,FALSE),"")</f>
        <v>Furesz 1970</v>
      </c>
      <c r="C4828" s="232" t="str">
        <f>IF(AND(A4828&lt;&gt;"",ISNUMBER(A4828)),VLOOKUP(A4828,Studies!A:BR,3,FALSE),"")</f>
        <v>https://www.ncbi.nlm.nih.gov/pubmed/5002304</v>
      </c>
      <c r="D4828" s="232" t="str">
        <f>IF(AND(A4828&lt;&gt;"",ISNUMBER(A4828)),VLOOKUP(A4828,Studies!A:BR,4,FALSE),"")</f>
        <v>100 mg</v>
      </c>
      <c r="E4828" s="206" t="str">
        <f>IF(AND(A4828&lt;&gt;"",ISNUMBER(A4828)),VLOOKUP(A4828,Studies!A:BR,5,FALSE),"")</f>
        <v>Rifampicin</v>
      </c>
      <c r="F4828" s="207" t="str">
        <f>IF(AND(A4828&lt;&gt;"",ISNUMBER(A4828)),VLOOKUP(A4828,Studies!A:BR,6,FALSE),"")</f>
        <v>Serum</v>
      </c>
      <c r="G4828" s="50">
        <v>4</v>
      </c>
      <c r="H4828" s="194" t="s">
        <v>60</v>
      </c>
      <c r="I4828" s="41">
        <v>0.52</v>
      </c>
      <c r="J4828" s="187" t="s">
        <v>1053</v>
      </c>
      <c r="K4828" s="187" t="s">
        <v>116</v>
      </c>
    </row>
    <row r="4829" spans="1:16" ht="12.75" hidden="1" x14ac:dyDescent="0.2">
      <c r="A4829" s="183">
        <v>157</v>
      </c>
      <c r="B4829" s="232" t="str">
        <f>IF(AND(A4829&lt;&gt;"",ISNUMBER(A4829)),VLOOKUP(A4829,Studies!A:BR,2,FALSE),"")</f>
        <v>Furesz 1970</v>
      </c>
      <c r="C4829" s="232" t="str">
        <f>IF(AND(A4829&lt;&gt;"",ISNUMBER(A4829)),VLOOKUP(A4829,Studies!A:BR,3,FALSE),"")</f>
        <v>https://www.ncbi.nlm.nih.gov/pubmed/5002304</v>
      </c>
      <c r="D4829" s="232" t="str">
        <f>IF(AND(A4829&lt;&gt;"",ISNUMBER(A4829)),VLOOKUP(A4829,Studies!A:BR,4,FALSE),"")</f>
        <v>100 mg</v>
      </c>
      <c r="E4829" s="206" t="str">
        <f>IF(AND(A4829&lt;&gt;"",ISNUMBER(A4829)),VLOOKUP(A4829,Studies!A:BR,5,FALSE),"")</f>
        <v>Rifampicin</v>
      </c>
      <c r="F4829" s="207" t="str">
        <f>IF(AND(A4829&lt;&gt;"",ISNUMBER(A4829)),VLOOKUP(A4829,Studies!A:BR,6,FALSE),"")</f>
        <v>Serum</v>
      </c>
      <c r="G4829" s="50">
        <v>8</v>
      </c>
      <c r="H4829" s="194" t="s">
        <v>60</v>
      </c>
      <c r="I4829" s="41">
        <v>0.08</v>
      </c>
      <c r="J4829" s="187" t="s">
        <v>1053</v>
      </c>
      <c r="K4829" s="187" t="s">
        <v>116</v>
      </c>
    </row>
    <row r="4830" spans="1:16" ht="12.75" hidden="1" x14ac:dyDescent="0.2">
      <c r="A4830" s="30">
        <v>158</v>
      </c>
      <c r="B4830" s="232" t="str">
        <f>IF(AND(A4830&lt;&gt;"",ISNUMBER(A4830)),VLOOKUP(A4830,Studies!A:BR,2,FALSE),"")</f>
        <v>Furesz 1970</v>
      </c>
      <c r="C4830" s="232" t="str">
        <f>IF(AND(A4830&lt;&gt;"",ISNUMBER(A4830)),VLOOKUP(A4830,Studies!A:BR,3,FALSE),"")</f>
        <v>https://www.ncbi.nlm.nih.gov/pubmed/5002304</v>
      </c>
      <c r="D4830" s="232" t="str">
        <f>IF(AND(A4830&lt;&gt;"",ISNUMBER(A4830)),VLOOKUP(A4830,Studies!A:BR,4,FALSE),"")</f>
        <v>150 mg</v>
      </c>
      <c r="E4830" s="206" t="str">
        <f>IF(AND(A4830&lt;&gt;"",ISNUMBER(A4830)),VLOOKUP(A4830,Studies!A:BR,5,FALSE),"")</f>
        <v>Rifampicin</v>
      </c>
      <c r="F4830" s="207" t="str">
        <f>IF(AND(A4830&lt;&gt;"",ISNUMBER(A4830)),VLOOKUP(A4830,Studies!A:BR,6,FALSE),"")</f>
        <v>Serum</v>
      </c>
      <c r="G4830" s="50">
        <v>2</v>
      </c>
      <c r="H4830" s="194" t="s">
        <v>60</v>
      </c>
      <c r="I4830" s="41">
        <v>1.87</v>
      </c>
      <c r="J4830" s="187" t="s">
        <v>1053</v>
      </c>
      <c r="K4830" s="187" t="s">
        <v>116</v>
      </c>
    </row>
    <row r="4831" spans="1:16" ht="12.75" hidden="1" x14ac:dyDescent="0.2">
      <c r="A4831" s="183">
        <v>158</v>
      </c>
      <c r="B4831" s="232" t="str">
        <f>IF(AND(A4831&lt;&gt;"",ISNUMBER(A4831)),VLOOKUP(A4831,Studies!A:BR,2,FALSE),"")</f>
        <v>Furesz 1970</v>
      </c>
      <c r="C4831" s="232" t="str">
        <f>IF(AND(A4831&lt;&gt;"",ISNUMBER(A4831)),VLOOKUP(A4831,Studies!A:BR,3,FALSE),"")</f>
        <v>https://www.ncbi.nlm.nih.gov/pubmed/5002304</v>
      </c>
      <c r="D4831" s="232" t="str">
        <f>IF(AND(A4831&lt;&gt;"",ISNUMBER(A4831)),VLOOKUP(A4831,Studies!A:BR,4,FALSE),"")</f>
        <v>150 mg</v>
      </c>
      <c r="E4831" s="206" t="str">
        <f>IF(AND(A4831&lt;&gt;"",ISNUMBER(A4831)),VLOOKUP(A4831,Studies!A:BR,5,FALSE),"")</f>
        <v>Rifampicin</v>
      </c>
      <c r="F4831" s="207" t="str">
        <f>IF(AND(A4831&lt;&gt;"",ISNUMBER(A4831)),VLOOKUP(A4831,Studies!A:BR,6,FALSE),"")</f>
        <v>Serum</v>
      </c>
      <c r="G4831" s="50">
        <v>4</v>
      </c>
      <c r="H4831" s="194" t="s">
        <v>60</v>
      </c>
      <c r="I4831" s="41">
        <v>1.18</v>
      </c>
      <c r="J4831" s="187" t="s">
        <v>1053</v>
      </c>
      <c r="K4831" s="187" t="s">
        <v>116</v>
      </c>
    </row>
    <row r="4832" spans="1:16" ht="12.75" hidden="1" x14ac:dyDescent="0.2">
      <c r="A4832" s="183">
        <v>158</v>
      </c>
      <c r="B4832" s="232" t="str">
        <f>IF(AND(A4832&lt;&gt;"",ISNUMBER(A4832)),VLOOKUP(A4832,Studies!A:BR,2,FALSE),"")</f>
        <v>Furesz 1970</v>
      </c>
      <c r="C4832" s="232" t="str">
        <f>IF(AND(A4832&lt;&gt;"",ISNUMBER(A4832)),VLOOKUP(A4832,Studies!A:BR,3,FALSE),"")</f>
        <v>https://www.ncbi.nlm.nih.gov/pubmed/5002304</v>
      </c>
      <c r="D4832" s="232" t="str">
        <f>IF(AND(A4832&lt;&gt;"",ISNUMBER(A4832)),VLOOKUP(A4832,Studies!A:BR,4,FALSE),"")</f>
        <v>150 mg</v>
      </c>
      <c r="E4832" s="206" t="str">
        <f>IF(AND(A4832&lt;&gt;"",ISNUMBER(A4832)),VLOOKUP(A4832,Studies!A:BR,5,FALSE),"")</f>
        <v>Rifampicin</v>
      </c>
      <c r="F4832" s="207" t="str">
        <f>IF(AND(A4832&lt;&gt;"",ISNUMBER(A4832)),VLOOKUP(A4832,Studies!A:BR,6,FALSE),"")</f>
        <v>Serum</v>
      </c>
      <c r="G4832" s="50">
        <v>8</v>
      </c>
      <c r="H4832" s="194" t="s">
        <v>60</v>
      </c>
      <c r="I4832" s="41">
        <v>0.39</v>
      </c>
      <c r="J4832" s="187" t="s">
        <v>1053</v>
      </c>
      <c r="K4832" s="187" t="s">
        <v>116</v>
      </c>
    </row>
    <row r="4833" spans="1:11" ht="12.75" hidden="1" x14ac:dyDescent="0.2">
      <c r="A4833" s="30">
        <v>159</v>
      </c>
      <c r="B4833" s="232" t="str">
        <f>IF(AND(A4833&lt;&gt;"",ISNUMBER(A4833)),VLOOKUP(A4833,Studies!A:BR,2,FALSE),"")</f>
        <v>Furesz 1970</v>
      </c>
      <c r="C4833" s="232" t="str">
        <f>IF(AND(A4833&lt;&gt;"",ISNUMBER(A4833)),VLOOKUP(A4833,Studies!A:BR,3,FALSE),"")</f>
        <v>https://www.ncbi.nlm.nih.gov/pubmed/5002304</v>
      </c>
      <c r="D4833" s="232" t="str">
        <f>IF(AND(A4833&lt;&gt;"",ISNUMBER(A4833)),VLOOKUP(A4833,Studies!A:BR,4,FALSE),"")</f>
        <v>250 mg</v>
      </c>
      <c r="E4833" s="206" t="str">
        <f>IF(AND(A4833&lt;&gt;"",ISNUMBER(A4833)),VLOOKUP(A4833,Studies!A:BR,5,FALSE),"")</f>
        <v>Rifampicin</v>
      </c>
      <c r="F4833" s="207" t="str">
        <f>IF(AND(A4833&lt;&gt;"",ISNUMBER(A4833)),VLOOKUP(A4833,Studies!A:BR,6,FALSE),"")</f>
        <v>Serum</v>
      </c>
      <c r="G4833" s="50">
        <v>2</v>
      </c>
      <c r="H4833" s="194" t="s">
        <v>60</v>
      </c>
      <c r="I4833" s="41">
        <v>3.15</v>
      </c>
      <c r="J4833" s="187" t="s">
        <v>1053</v>
      </c>
      <c r="K4833" s="187" t="s">
        <v>116</v>
      </c>
    </row>
    <row r="4834" spans="1:11" ht="12.75" hidden="1" x14ac:dyDescent="0.2">
      <c r="A4834" s="183">
        <v>159</v>
      </c>
      <c r="B4834" s="232" t="str">
        <f>IF(AND(A4834&lt;&gt;"",ISNUMBER(A4834)),VLOOKUP(A4834,Studies!A:BR,2,FALSE),"")</f>
        <v>Furesz 1970</v>
      </c>
      <c r="C4834" s="232" t="str">
        <f>IF(AND(A4834&lt;&gt;"",ISNUMBER(A4834)),VLOOKUP(A4834,Studies!A:BR,3,FALSE),"")</f>
        <v>https://www.ncbi.nlm.nih.gov/pubmed/5002304</v>
      </c>
      <c r="D4834" s="232" t="str">
        <f>IF(AND(A4834&lt;&gt;"",ISNUMBER(A4834)),VLOOKUP(A4834,Studies!A:BR,4,FALSE),"")</f>
        <v>250 mg</v>
      </c>
      <c r="E4834" s="206" t="str">
        <f>IF(AND(A4834&lt;&gt;"",ISNUMBER(A4834)),VLOOKUP(A4834,Studies!A:BR,5,FALSE),"")</f>
        <v>Rifampicin</v>
      </c>
      <c r="F4834" s="207" t="str">
        <f>IF(AND(A4834&lt;&gt;"",ISNUMBER(A4834)),VLOOKUP(A4834,Studies!A:BR,6,FALSE),"")</f>
        <v>Serum</v>
      </c>
      <c r="G4834" s="50">
        <v>4</v>
      </c>
      <c r="H4834" s="194" t="s">
        <v>60</v>
      </c>
      <c r="I4834" s="41">
        <v>3</v>
      </c>
      <c r="J4834" s="187" t="s">
        <v>1053</v>
      </c>
      <c r="K4834" s="187" t="s">
        <v>116</v>
      </c>
    </row>
    <row r="4835" spans="1:11" ht="12.75" hidden="1" x14ac:dyDescent="0.2">
      <c r="A4835" s="183">
        <v>159</v>
      </c>
      <c r="B4835" s="232" t="str">
        <f>IF(AND(A4835&lt;&gt;"",ISNUMBER(A4835)),VLOOKUP(A4835,Studies!A:BR,2,FALSE),"")</f>
        <v>Furesz 1970</v>
      </c>
      <c r="C4835" s="232" t="str">
        <f>IF(AND(A4835&lt;&gt;"",ISNUMBER(A4835)),VLOOKUP(A4835,Studies!A:BR,3,FALSE),"")</f>
        <v>https://www.ncbi.nlm.nih.gov/pubmed/5002304</v>
      </c>
      <c r="D4835" s="232" t="str">
        <f>IF(AND(A4835&lt;&gt;"",ISNUMBER(A4835)),VLOOKUP(A4835,Studies!A:BR,4,FALSE),"")</f>
        <v>250 mg</v>
      </c>
      <c r="E4835" s="206" t="str">
        <f>IF(AND(A4835&lt;&gt;"",ISNUMBER(A4835)),VLOOKUP(A4835,Studies!A:BR,5,FALSE),"")</f>
        <v>Rifampicin</v>
      </c>
      <c r="F4835" s="207" t="str">
        <f>IF(AND(A4835&lt;&gt;"",ISNUMBER(A4835)),VLOOKUP(A4835,Studies!A:BR,6,FALSE),"")</f>
        <v>Serum</v>
      </c>
      <c r="G4835" s="50">
        <v>8</v>
      </c>
      <c r="H4835" s="194" t="s">
        <v>60</v>
      </c>
      <c r="I4835" s="41">
        <v>1.1000000000000001</v>
      </c>
      <c r="J4835" s="187" t="s">
        <v>1053</v>
      </c>
      <c r="K4835" s="187" t="s">
        <v>116</v>
      </c>
    </row>
    <row r="4836" spans="1:11" ht="12.75" hidden="1" x14ac:dyDescent="0.2">
      <c r="A4836" s="183">
        <v>159</v>
      </c>
      <c r="B4836" s="232" t="str">
        <f>IF(AND(A4836&lt;&gt;"",ISNUMBER(A4836)),VLOOKUP(A4836,Studies!A:BR,2,FALSE),"")</f>
        <v>Furesz 1970</v>
      </c>
      <c r="C4836" s="232" t="str">
        <f>IF(AND(A4836&lt;&gt;"",ISNUMBER(A4836)),VLOOKUP(A4836,Studies!A:BR,3,FALSE),"")</f>
        <v>https://www.ncbi.nlm.nih.gov/pubmed/5002304</v>
      </c>
      <c r="D4836" s="232" t="str">
        <f>IF(AND(A4836&lt;&gt;"",ISNUMBER(A4836)),VLOOKUP(A4836,Studies!A:BR,4,FALSE),"")</f>
        <v>250 mg</v>
      </c>
      <c r="E4836" s="206" t="str">
        <f>IF(AND(A4836&lt;&gt;"",ISNUMBER(A4836)),VLOOKUP(A4836,Studies!A:BR,5,FALSE),"")</f>
        <v>Rifampicin</v>
      </c>
      <c r="F4836" s="207" t="str">
        <f>IF(AND(A4836&lt;&gt;"",ISNUMBER(A4836)),VLOOKUP(A4836,Studies!A:BR,6,FALSE),"")</f>
        <v>Serum</v>
      </c>
      <c r="G4836" s="50">
        <v>12</v>
      </c>
      <c r="H4836" s="194" t="s">
        <v>60</v>
      </c>
      <c r="I4836" s="41">
        <v>0.32</v>
      </c>
      <c r="J4836" s="187" t="s">
        <v>1053</v>
      </c>
      <c r="K4836" s="187" t="s">
        <v>116</v>
      </c>
    </row>
    <row r="4837" spans="1:11" ht="12.75" hidden="1" x14ac:dyDescent="0.2">
      <c r="A4837" s="30">
        <v>160</v>
      </c>
      <c r="B4837" s="232" t="str">
        <f>IF(AND(A4837&lt;&gt;"",ISNUMBER(A4837)),VLOOKUP(A4837,Studies!A:BR,2,FALSE),"")</f>
        <v>Furesz 1970</v>
      </c>
      <c r="C4837" s="232" t="str">
        <f>IF(AND(A4837&lt;&gt;"",ISNUMBER(A4837)),VLOOKUP(A4837,Studies!A:BR,3,FALSE),"")</f>
        <v>https://www.ncbi.nlm.nih.gov/pubmed/5002304</v>
      </c>
      <c r="D4837" s="232" t="str">
        <f>IF(AND(A4837&lt;&gt;"",ISNUMBER(A4837)),VLOOKUP(A4837,Studies!A:BR,4,FALSE),"")</f>
        <v>300 mg</v>
      </c>
      <c r="E4837" s="206" t="str">
        <f>IF(AND(A4837&lt;&gt;"",ISNUMBER(A4837)),VLOOKUP(A4837,Studies!A:BR,5,FALSE),"")</f>
        <v>Rifampicin</v>
      </c>
      <c r="F4837" s="207" t="str">
        <f>IF(AND(A4837&lt;&gt;"",ISNUMBER(A4837)),VLOOKUP(A4837,Studies!A:BR,6,FALSE),"")</f>
        <v>Serum</v>
      </c>
      <c r="G4837" s="50">
        <v>2</v>
      </c>
      <c r="H4837" s="194" t="s">
        <v>60</v>
      </c>
      <c r="I4837" s="41">
        <v>5.68</v>
      </c>
      <c r="J4837" s="187" t="s">
        <v>1053</v>
      </c>
      <c r="K4837" s="187" t="s">
        <v>116</v>
      </c>
    </row>
    <row r="4838" spans="1:11" ht="12.75" hidden="1" x14ac:dyDescent="0.2">
      <c r="A4838" s="183">
        <v>160</v>
      </c>
      <c r="B4838" s="232" t="str">
        <f>IF(AND(A4838&lt;&gt;"",ISNUMBER(A4838)),VLOOKUP(A4838,Studies!A:BR,2,FALSE),"")</f>
        <v>Furesz 1970</v>
      </c>
      <c r="C4838" s="232" t="str">
        <f>IF(AND(A4838&lt;&gt;"",ISNUMBER(A4838)),VLOOKUP(A4838,Studies!A:BR,3,FALSE),"")</f>
        <v>https://www.ncbi.nlm.nih.gov/pubmed/5002304</v>
      </c>
      <c r="D4838" s="232" t="str">
        <f>IF(AND(A4838&lt;&gt;"",ISNUMBER(A4838)),VLOOKUP(A4838,Studies!A:BR,4,FALSE),"")</f>
        <v>300 mg</v>
      </c>
      <c r="E4838" s="206" t="str">
        <f>IF(AND(A4838&lt;&gt;"",ISNUMBER(A4838)),VLOOKUP(A4838,Studies!A:BR,5,FALSE),"")</f>
        <v>Rifampicin</v>
      </c>
      <c r="F4838" s="207" t="str">
        <f>IF(AND(A4838&lt;&gt;"",ISNUMBER(A4838)),VLOOKUP(A4838,Studies!A:BR,6,FALSE),"")</f>
        <v>Serum</v>
      </c>
      <c r="G4838" s="50">
        <v>4</v>
      </c>
      <c r="H4838" s="194" t="s">
        <v>60</v>
      </c>
      <c r="I4838" s="41">
        <v>3.46</v>
      </c>
      <c r="J4838" s="187" t="s">
        <v>1053</v>
      </c>
      <c r="K4838" s="187" t="s">
        <v>116</v>
      </c>
    </row>
    <row r="4839" spans="1:11" ht="12.75" hidden="1" x14ac:dyDescent="0.2">
      <c r="A4839" s="183">
        <v>160</v>
      </c>
      <c r="B4839" s="232" t="str">
        <f>IF(AND(A4839&lt;&gt;"",ISNUMBER(A4839)),VLOOKUP(A4839,Studies!A:BR,2,FALSE),"")</f>
        <v>Furesz 1970</v>
      </c>
      <c r="C4839" s="232" t="str">
        <f>IF(AND(A4839&lt;&gt;"",ISNUMBER(A4839)),VLOOKUP(A4839,Studies!A:BR,3,FALSE),"")</f>
        <v>https://www.ncbi.nlm.nih.gov/pubmed/5002304</v>
      </c>
      <c r="D4839" s="232" t="str">
        <f>IF(AND(A4839&lt;&gt;"",ISNUMBER(A4839)),VLOOKUP(A4839,Studies!A:BR,4,FALSE),"")</f>
        <v>300 mg</v>
      </c>
      <c r="E4839" s="206" t="str">
        <f>IF(AND(A4839&lt;&gt;"",ISNUMBER(A4839)),VLOOKUP(A4839,Studies!A:BR,5,FALSE),"")</f>
        <v>Rifampicin</v>
      </c>
      <c r="F4839" s="207" t="str">
        <f>IF(AND(A4839&lt;&gt;"",ISNUMBER(A4839)),VLOOKUP(A4839,Studies!A:BR,6,FALSE),"")</f>
        <v>Serum</v>
      </c>
      <c r="G4839" s="50">
        <v>8</v>
      </c>
      <c r="H4839" s="194" t="s">
        <v>60</v>
      </c>
      <c r="I4839" s="41">
        <v>1.6</v>
      </c>
      <c r="J4839" s="187" t="s">
        <v>1053</v>
      </c>
      <c r="K4839" s="187" t="s">
        <v>116</v>
      </c>
    </row>
    <row r="4840" spans="1:11" ht="12.75" hidden="1" x14ac:dyDescent="0.2">
      <c r="A4840" s="183">
        <v>160</v>
      </c>
      <c r="B4840" s="232" t="str">
        <f>IF(AND(A4840&lt;&gt;"",ISNUMBER(A4840)),VLOOKUP(A4840,Studies!A:BR,2,FALSE),"")</f>
        <v>Furesz 1970</v>
      </c>
      <c r="C4840" s="232" t="str">
        <f>IF(AND(A4840&lt;&gt;"",ISNUMBER(A4840)),VLOOKUP(A4840,Studies!A:BR,3,FALSE),"")</f>
        <v>https://www.ncbi.nlm.nih.gov/pubmed/5002304</v>
      </c>
      <c r="D4840" s="232" t="str">
        <f>IF(AND(A4840&lt;&gt;"",ISNUMBER(A4840)),VLOOKUP(A4840,Studies!A:BR,4,FALSE),"")</f>
        <v>300 mg</v>
      </c>
      <c r="E4840" s="206" t="str">
        <f>IF(AND(A4840&lt;&gt;"",ISNUMBER(A4840)),VLOOKUP(A4840,Studies!A:BR,5,FALSE),"")</f>
        <v>Rifampicin</v>
      </c>
      <c r="F4840" s="207" t="str">
        <f>IF(AND(A4840&lt;&gt;"",ISNUMBER(A4840)),VLOOKUP(A4840,Studies!A:BR,6,FALSE),"")</f>
        <v>Serum</v>
      </c>
      <c r="G4840" s="50">
        <v>12</v>
      </c>
      <c r="H4840" s="194" t="s">
        <v>60</v>
      </c>
      <c r="I4840" s="41">
        <v>0.41</v>
      </c>
      <c r="J4840" s="187" t="s">
        <v>1053</v>
      </c>
      <c r="K4840" s="187" t="s">
        <v>116</v>
      </c>
    </row>
    <row r="4841" spans="1:11" ht="12.75" hidden="1" x14ac:dyDescent="0.2">
      <c r="A4841" s="30">
        <v>161</v>
      </c>
      <c r="B4841" s="232" t="str">
        <f>IF(AND(A4841&lt;&gt;"",ISNUMBER(A4841)),VLOOKUP(A4841,Studies!A:BR,2,FALSE),"")</f>
        <v>Furesz 1970</v>
      </c>
      <c r="C4841" s="232" t="str">
        <f>IF(AND(A4841&lt;&gt;"",ISNUMBER(A4841)),VLOOKUP(A4841,Studies!A:BR,3,FALSE),"")</f>
        <v>https://www.ncbi.nlm.nih.gov/pubmed/5002304</v>
      </c>
      <c r="D4841" s="232" t="str">
        <f>IF(AND(A4841&lt;&gt;"",ISNUMBER(A4841)),VLOOKUP(A4841,Studies!A:BR,4,FALSE),"")</f>
        <v>450 mg</v>
      </c>
      <c r="E4841" s="206" t="str">
        <f>IF(AND(A4841&lt;&gt;"",ISNUMBER(A4841)),VLOOKUP(A4841,Studies!A:BR,5,FALSE),"")</f>
        <v>Rifampicin</v>
      </c>
      <c r="F4841" s="207" t="str">
        <f>IF(AND(A4841&lt;&gt;"",ISNUMBER(A4841)),VLOOKUP(A4841,Studies!A:BR,6,FALSE),"")</f>
        <v>Serum</v>
      </c>
      <c r="G4841" s="50">
        <v>2</v>
      </c>
      <c r="H4841" s="194" t="s">
        <v>60</v>
      </c>
      <c r="I4841" s="41">
        <v>7.92</v>
      </c>
      <c r="J4841" s="187" t="s">
        <v>1053</v>
      </c>
      <c r="K4841" s="187" t="s">
        <v>116</v>
      </c>
    </row>
    <row r="4842" spans="1:11" ht="12.75" hidden="1" x14ac:dyDescent="0.2">
      <c r="A4842" s="183">
        <v>161</v>
      </c>
      <c r="B4842" s="232" t="str">
        <f>IF(AND(A4842&lt;&gt;"",ISNUMBER(A4842)),VLOOKUP(A4842,Studies!A:BR,2,FALSE),"")</f>
        <v>Furesz 1970</v>
      </c>
      <c r="C4842" s="232" t="str">
        <f>IF(AND(A4842&lt;&gt;"",ISNUMBER(A4842)),VLOOKUP(A4842,Studies!A:BR,3,FALSE),"")</f>
        <v>https://www.ncbi.nlm.nih.gov/pubmed/5002304</v>
      </c>
      <c r="D4842" s="232" t="str">
        <f>IF(AND(A4842&lt;&gt;"",ISNUMBER(A4842)),VLOOKUP(A4842,Studies!A:BR,4,FALSE),"")</f>
        <v>450 mg</v>
      </c>
      <c r="E4842" s="206" t="str">
        <f>IF(AND(A4842&lt;&gt;"",ISNUMBER(A4842)),VLOOKUP(A4842,Studies!A:BR,5,FALSE),"")</f>
        <v>Rifampicin</v>
      </c>
      <c r="F4842" s="207" t="str">
        <f>IF(AND(A4842&lt;&gt;"",ISNUMBER(A4842)),VLOOKUP(A4842,Studies!A:BR,6,FALSE),"")</f>
        <v>Serum</v>
      </c>
      <c r="G4842" s="50">
        <v>4</v>
      </c>
      <c r="H4842" s="194" t="s">
        <v>60</v>
      </c>
      <c r="I4842" s="41">
        <v>6.84</v>
      </c>
      <c r="J4842" s="187" t="s">
        <v>1053</v>
      </c>
      <c r="K4842" s="187" t="s">
        <v>116</v>
      </c>
    </row>
    <row r="4843" spans="1:11" ht="12.75" hidden="1" x14ac:dyDescent="0.2">
      <c r="A4843" s="183">
        <v>161</v>
      </c>
      <c r="B4843" s="232" t="str">
        <f>IF(AND(A4843&lt;&gt;"",ISNUMBER(A4843)),VLOOKUP(A4843,Studies!A:BR,2,FALSE),"")</f>
        <v>Furesz 1970</v>
      </c>
      <c r="C4843" s="232" t="str">
        <f>IF(AND(A4843&lt;&gt;"",ISNUMBER(A4843)),VLOOKUP(A4843,Studies!A:BR,3,FALSE),"")</f>
        <v>https://www.ncbi.nlm.nih.gov/pubmed/5002304</v>
      </c>
      <c r="D4843" s="232" t="str">
        <f>IF(AND(A4843&lt;&gt;"",ISNUMBER(A4843)),VLOOKUP(A4843,Studies!A:BR,4,FALSE),"")</f>
        <v>450 mg</v>
      </c>
      <c r="E4843" s="206" t="str">
        <f>IF(AND(A4843&lt;&gt;"",ISNUMBER(A4843)),VLOOKUP(A4843,Studies!A:BR,5,FALSE),"")</f>
        <v>Rifampicin</v>
      </c>
      <c r="F4843" s="207" t="str">
        <f>IF(AND(A4843&lt;&gt;"",ISNUMBER(A4843)),VLOOKUP(A4843,Studies!A:BR,6,FALSE),"")</f>
        <v>Serum</v>
      </c>
      <c r="G4843" s="50">
        <v>8</v>
      </c>
      <c r="H4843" s="194" t="s">
        <v>60</v>
      </c>
      <c r="I4843" s="41">
        <v>5.39</v>
      </c>
      <c r="J4843" s="187" t="s">
        <v>1053</v>
      </c>
      <c r="K4843" s="187" t="s">
        <v>116</v>
      </c>
    </row>
    <row r="4844" spans="1:11" ht="12.75" hidden="1" x14ac:dyDescent="0.2">
      <c r="A4844" s="183">
        <v>161</v>
      </c>
      <c r="B4844" s="232" t="str">
        <f>IF(AND(A4844&lt;&gt;"",ISNUMBER(A4844)),VLOOKUP(A4844,Studies!A:BR,2,FALSE),"")</f>
        <v>Furesz 1970</v>
      </c>
      <c r="C4844" s="232" t="str">
        <f>IF(AND(A4844&lt;&gt;"",ISNUMBER(A4844)),VLOOKUP(A4844,Studies!A:BR,3,FALSE),"")</f>
        <v>https://www.ncbi.nlm.nih.gov/pubmed/5002304</v>
      </c>
      <c r="D4844" s="232" t="str">
        <f>IF(AND(A4844&lt;&gt;"",ISNUMBER(A4844)),VLOOKUP(A4844,Studies!A:BR,4,FALSE),"")</f>
        <v>450 mg</v>
      </c>
      <c r="E4844" s="206" t="str">
        <f>IF(AND(A4844&lt;&gt;"",ISNUMBER(A4844)),VLOOKUP(A4844,Studies!A:BR,5,FALSE),"")</f>
        <v>Rifampicin</v>
      </c>
      <c r="F4844" s="207" t="str">
        <f>IF(AND(A4844&lt;&gt;"",ISNUMBER(A4844)),VLOOKUP(A4844,Studies!A:BR,6,FALSE),"")</f>
        <v>Serum</v>
      </c>
      <c r="G4844" s="50">
        <v>12</v>
      </c>
      <c r="H4844" s="194" t="s">
        <v>60</v>
      </c>
      <c r="I4844" s="41">
        <v>2.13</v>
      </c>
      <c r="J4844" s="187" t="s">
        <v>1053</v>
      </c>
      <c r="K4844" s="187" t="s">
        <v>116</v>
      </c>
    </row>
    <row r="4845" spans="1:11" ht="12.75" hidden="1" x14ac:dyDescent="0.2">
      <c r="A4845" s="183">
        <v>161</v>
      </c>
      <c r="B4845" s="232" t="str">
        <f>IF(AND(A4845&lt;&gt;"",ISNUMBER(A4845)),VLOOKUP(A4845,Studies!A:BR,2,FALSE),"")</f>
        <v>Furesz 1970</v>
      </c>
      <c r="C4845" s="232" t="str">
        <f>IF(AND(A4845&lt;&gt;"",ISNUMBER(A4845)),VLOOKUP(A4845,Studies!A:BR,3,FALSE),"")</f>
        <v>https://www.ncbi.nlm.nih.gov/pubmed/5002304</v>
      </c>
      <c r="D4845" s="232" t="str">
        <f>IF(AND(A4845&lt;&gt;"",ISNUMBER(A4845)),VLOOKUP(A4845,Studies!A:BR,4,FALSE),"")</f>
        <v>450 mg</v>
      </c>
      <c r="E4845" s="206" t="str">
        <f>IF(AND(A4845&lt;&gt;"",ISNUMBER(A4845)),VLOOKUP(A4845,Studies!A:BR,5,FALSE),"")</f>
        <v>Rifampicin</v>
      </c>
      <c r="F4845" s="207" t="str">
        <f>IF(AND(A4845&lt;&gt;"",ISNUMBER(A4845)),VLOOKUP(A4845,Studies!A:BR,6,FALSE),"")</f>
        <v>Serum</v>
      </c>
      <c r="G4845" s="50">
        <v>16</v>
      </c>
      <c r="H4845" s="194" t="s">
        <v>60</v>
      </c>
      <c r="I4845" s="41">
        <v>0.6</v>
      </c>
      <c r="J4845" s="187" t="s">
        <v>1053</v>
      </c>
      <c r="K4845" s="187" t="s">
        <v>116</v>
      </c>
    </row>
    <row r="4846" spans="1:11" ht="12.75" hidden="1" x14ac:dyDescent="0.2">
      <c r="A4846" s="183">
        <v>161</v>
      </c>
      <c r="B4846" s="232" t="str">
        <f>IF(AND(A4846&lt;&gt;"",ISNUMBER(A4846)),VLOOKUP(A4846,Studies!A:BR,2,FALSE),"")</f>
        <v>Furesz 1970</v>
      </c>
      <c r="C4846" s="232" t="str">
        <f>IF(AND(A4846&lt;&gt;"",ISNUMBER(A4846)),VLOOKUP(A4846,Studies!A:BR,3,FALSE),"")</f>
        <v>https://www.ncbi.nlm.nih.gov/pubmed/5002304</v>
      </c>
      <c r="D4846" s="232" t="str">
        <f>IF(AND(A4846&lt;&gt;"",ISNUMBER(A4846)),VLOOKUP(A4846,Studies!A:BR,4,FALSE),"")</f>
        <v>450 mg</v>
      </c>
      <c r="E4846" s="206" t="str">
        <f>IF(AND(A4846&lt;&gt;"",ISNUMBER(A4846)),VLOOKUP(A4846,Studies!A:BR,5,FALSE),"")</f>
        <v>Rifampicin</v>
      </c>
      <c r="F4846" s="207" t="str">
        <f>IF(AND(A4846&lt;&gt;"",ISNUMBER(A4846)),VLOOKUP(A4846,Studies!A:BR,6,FALSE),"")</f>
        <v>Serum</v>
      </c>
      <c r="G4846" s="50">
        <v>24</v>
      </c>
      <c r="H4846" s="194" t="s">
        <v>60</v>
      </c>
      <c r="I4846" s="41">
        <v>0.13</v>
      </c>
      <c r="J4846" s="187" t="s">
        <v>1053</v>
      </c>
      <c r="K4846" s="187" t="s">
        <v>116</v>
      </c>
    </row>
    <row r="4847" spans="1:11" ht="12.75" hidden="1" x14ac:dyDescent="0.2">
      <c r="A4847" s="30">
        <v>162</v>
      </c>
      <c r="B4847" s="232" t="str">
        <f>IF(AND(A4847&lt;&gt;"",ISNUMBER(A4847)),VLOOKUP(A4847,Studies!A:BR,2,FALSE),"")</f>
        <v>Furesz 1970</v>
      </c>
      <c r="C4847" s="232" t="str">
        <f>IF(AND(A4847&lt;&gt;"",ISNUMBER(A4847)),VLOOKUP(A4847,Studies!A:BR,3,FALSE),"")</f>
        <v>https://www.ncbi.nlm.nih.gov/pubmed/5002304</v>
      </c>
      <c r="D4847" s="232" t="str">
        <f>IF(AND(A4847&lt;&gt;"",ISNUMBER(A4847)),VLOOKUP(A4847,Studies!A:BR,4,FALSE),"")</f>
        <v>600 mg</v>
      </c>
      <c r="E4847" s="206" t="str">
        <f>IF(AND(A4847&lt;&gt;"",ISNUMBER(A4847)),VLOOKUP(A4847,Studies!A:BR,5,FALSE),"")</f>
        <v>Rifampicin</v>
      </c>
      <c r="F4847" s="207" t="str">
        <f>IF(AND(A4847&lt;&gt;"",ISNUMBER(A4847)),VLOOKUP(A4847,Studies!A:BR,6,FALSE),"")</f>
        <v>Serum</v>
      </c>
      <c r="G4847" s="50">
        <v>2</v>
      </c>
      <c r="H4847" s="194" t="s">
        <v>60</v>
      </c>
      <c r="I4847" s="41">
        <v>8.8000000000000007</v>
      </c>
      <c r="J4847" s="187" t="s">
        <v>1053</v>
      </c>
      <c r="K4847" s="187" t="s">
        <v>116</v>
      </c>
    </row>
    <row r="4848" spans="1:11" ht="12.75" hidden="1" x14ac:dyDescent="0.2">
      <c r="A4848" s="183">
        <v>162</v>
      </c>
      <c r="B4848" s="232" t="str">
        <f>IF(AND(A4848&lt;&gt;"",ISNUMBER(A4848)),VLOOKUP(A4848,Studies!A:BR,2,FALSE),"")</f>
        <v>Furesz 1970</v>
      </c>
      <c r="C4848" s="232" t="str">
        <f>IF(AND(A4848&lt;&gt;"",ISNUMBER(A4848)),VLOOKUP(A4848,Studies!A:BR,3,FALSE),"")</f>
        <v>https://www.ncbi.nlm.nih.gov/pubmed/5002304</v>
      </c>
      <c r="D4848" s="232" t="str">
        <f>IF(AND(A4848&lt;&gt;"",ISNUMBER(A4848)),VLOOKUP(A4848,Studies!A:BR,4,FALSE),"")</f>
        <v>600 mg</v>
      </c>
      <c r="E4848" s="206" t="str">
        <f>IF(AND(A4848&lt;&gt;"",ISNUMBER(A4848)),VLOOKUP(A4848,Studies!A:BR,5,FALSE),"")</f>
        <v>Rifampicin</v>
      </c>
      <c r="F4848" s="207" t="str">
        <f>IF(AND(A4848&lt;&gt;"",ISNUMBER(A4848)),VLOOKUP(A4848,Studies!A:BR,6,FALSE),"")</f>
        <v>Serum</v>
      </c>
      <c r="G4848" s="50">
        <v>4</v>
      </c>
      <c r="H4848" s="194" t="s">
        <v>60</v>
      </c>
      <c r="I4848" s="41">
        <v>7.43</v>
      </c>
      <c r="J4848" s="187" t="s">
        <v>1053</v>
      </c>
      <c r="K4848" s="187" t="s">
        <v>116</v>
      </c>
    </row>
    <row r="4849" spans="1:14" ht="12.75" hidden="1" x14ac:dyDescent="0.2">
      <c r="A4849" s="183">
        <v>162</v>
      </c>
      <c r="B4849" s="232" t="str">
        <f>IF(AND(A4849&lt;&gt;"",ISNUMBER(A4849)),VLOOKUP(A4849,Studies!A:BR,2,FALSE),"")</f>
        <v>Furesz 1970</v>
      </c>
      <c r="C4849" s="232" t="str">
        <f>IF(AND(A4849&lt;&gt;"",ISNUMBER(A4849)),VLOOKUP(A4849,Studies!A:BR,3,FALSE),"")</f>
        <v>https://www.ncbi.nlm.nih.gov/pubmed/5002304</v>
      </c>
      <c r="D4849" s="232" t="str">
        <f>IF(AND(A4849&lt;&gt;"",ISNUMBER(A4849)),VLOOKUP(A4849,Studies!A:BR,4,FALSE),"")</f>
        <v>600 mg</v>
      </c>
      <c r="E4849" s="206" t="str">
        <f>IF(AND(A4849&lt;&gt;"",ISNUMBER(A4849)),VLOOKUP(A4849,Studies!A:BR,5,FALSE),"")</f>
        <v>Rifampicin</v>
      </c>
      <c r="F4849" s="207" t="str">
        <f>IF(AND(A4849&lt;&gt;"",ISNUMBER(A4849)),VLOOKUP(A4849,Studies!A:BR,6,FALSE),"")</f>
        <v>Serum</v>
      </c>
      <c r="G4849" s="50">
        <v>16</v>
      </c>
      <c r="H4849" s="194" t="s">
        <v>60</v>
      </c>
      <c r="I4849" s="41">
        <v>1.2</v>
      </c>
      <c r="J4849" s="187" t="s">
        <v>1053</v>
      </c>
      <c r="K4849" s="187" t="s">
        <v>116</v>
      </c>
    </row>
    <row r="4850" spans="1:14" ht="12.75" hidden="1" x14ac:dyDescent="0.2">
      <c r="A4850" s="183">
        <v>162</v>
      </c>
      <c r="B4850" s="232" t="str">
        <f>IF(AND(A4850&lt;&gt;"",ISNUMBER(A4850)),VLOOKUP(A4850,Studies!A:BR,2,FALSE),"")</f>
        <v>Furesz 1970</v>
      </c>
      <c r="C4850" s="232" t="str">
        <f>IF(AND(A4850&lt;&gt;"",ISNUMBER(A4850)),VLOOKUP(A4850,Studies!A:BR,3,FALSE),"")</f>
        <v>https://www.ncbi.nlm.nih.gov/pubmed/5002304</v>
      </c>
      <c r="D4850" s="232" t="str">
        <f>IF(AND(A4850&lt;&gt;"",ISNUMBER(A4850)),VLOOKUP(A4850,Studies!A:BR,4,FALSE),"")</f>
        <v>600 mg</v>
      </c>
      <c r="E4850" s="206" t="str">
        <f>IF(AND(A4850&lt;&gt;"",ISNUMBER(A4850)),VLOOKUP(A4850,Studies!A:BR,5,FALSE),"")</f>
        <v>Rifampicin</v>
      </c>
      <c r="F4850" s="207" t="str">
        <f>IF(AND(A4850&lt;&gt;"",ISNUMBER(A4850)),VLOOKUP(A4850,Studies!A:BR,6,FALSE),"")</f>
        <v>Serum</v>
      </c>
      <c r="G4850" s="50">
        <v>24</v>
      </c>
      <c r="H4850" s="194" t="s">
        <v>60</v>
      </c>
      <c r="I4850" s="41">
        <v>0.19</v>
      </c>
      <c r="J4850" s="187" t="s">
        <v>1053</v>
      </c>
      <c r="K4850" s="187" t="s">
        <v>116</v>
      </c>
    </row>
    <row r="4851" spans="1:14" ht="12.75" hidden="1" x14ac:dyDescent="0.2">
      <c r="A4851" s="30">
        <v>163</v>
      </c>
      <c r="B4851" s="232" t="str">
        <f>IF(AND(A4851&lt;&gt;"",ISNUMBER(A4851)),VLOOKUP(A4851,Studies!A:BR,2,FALSE),"")</f>
        <v>Furesz 1970</v>
      </c>
      <c r="C4851" s="232" t="str">
        <f>IF(AND(A4851&lt;&gt;"",ISNUMBER(A4851)),VLOOKUP(A4851,Studies!A:BR,3,FALSE),"")</f>
        <v>https://www.ncbi.nlm.nih.gov/pubmed/5002304</v>
      </c>
      <c r="D4851" s="232" t="str">
        <f>IF(AND(A4851&lt;&gt;"",ISNUMBER(A4851)),VLOOKUP(A4851,Studies!A:BR,4,FALSE),"")</f>
        <v>750 mg</v>
      </c>
      <c r="E4851" s="206" t="str">
        <f>IF(AND(A4851&lt;&gt;"",ISNUMBER(A4851)),VLOOKUP(A4851,Studies!A:BR,5,FALSE),"")</f>
        <v>Rifampicin</v>
      </c>
      <c r="F4851" s="207" t="str">
        <f>IF(AND(A4851&lt;&gt;"",ISNUMBER(A4851)),VLOOKUP(A4851,Studies!A:BR,6,FALSE),"")</f>
        <v>Serum</v>
      </c>
      <c r="G4851" s="50">
        <v>2</v>
      </c>
      <c r="H4851" s="194" t="s">
        <v>60</v>
      </c>
      <c r="I4851" s="41">
        <v>20.87</v>
      </c>
      <c r="J4851" s="187" t="s">
        <v>1053</v>
      </c>
      <c r="K4851" s="187" t="s">
        <v>116</v>
      </c>
    </row>
    <row r="4852" spans="1:14" ht="12.75" hidden="1" x14ac:dyDescent="0.2">
      <c r="A4852" s="183">
        <v>163</v>
      </c>
      <c r="B4852" s="232" t="str">
        <f>IF(AND(A4852&lt;&gt;"",ISNUMBER(A4852)),VLOOKUP(A4852,Studies!A:BR,2,FALSE),"")</f>
        <v>Furesz 1970</v>
      </c>
      <c r="C4852" s="232" t="str">
        <f>IF(AND(A4852&lt;&gt;"",ISNUMBER(A4852)),VLOOKUP(A4852,Studies!A:BR,3,FALSE),"")</f>
        <v>https://www.ncbi.nlm.nih.gov/pubmed/5002304</v>
      </c>
      <c r="D4852" s="232" t="str">
        <f>IF(AND(A4852&lt;&gt;"",ISNUMBER(A4852)),VLOOKUP(A4852,Studies!A:BR,4,FALSE),"")</f>
        <v>750 mg</v>
      </c>
      <c r="E4852" s="206" t="str">
        <f>IF(AND(A4852&lt;&gt;"",ISNUMBER(A4852)),VLOOKUP(A4852,Studies!A:BR,5,FALSE),"")</f>
        <v>Rifampicin</v>
      </c>
      <c r="F4852" s="207" t="str">
        <f>IF(AND(A4852&lt;&gt;"",ISNUMBER(A4852)),VLOOKUP(A4852,Studies!A:BR,6,FALSE),"")</f>
        <v>Serum</v>
      </c>
      <c r="G4852" s="50">
        <v>4</v>
      </c>
      <c r="H4852" s="194" t="s">
        <v>60</v>
      </c>
      <c r="I4852" s="41">
        <v>17.559999999999999</v>
      </c>
      <c r="J4852" s="187" t="s">
        <v>1053</v>
      </c>
      <c r="K4852" s="187" t="s">
        <v>116</v>
      </c>
    </row>
    <row r="4853" spans="1:14" ht="12.75" hidden="1" x14ac:dyDescent="0.2">
      <c r="A4853" s="183">
        <v>163</v>
      </c>
      <c r="B4853" s="232" t="str">
        <f>IF(AND(A4853&lt;&gt;"",ISNUMBER(A4853)),VLOOKUP(A4853,Studies!A:BR,2,FALSE),"")</f>
        <v>Furesz 1970</v>
      </c>
      <c r="C4853" s="232" t="str">
        <f>IF(AND(A4853&lt;&gt;"",ISNUMBER(A4853)),VLOOKUP(A4853,Studies!A:BR,3,FALSE),"")</f>
        <v>https://www.ncbi.nlm.nih.gov/pubmed/5002304</v>
      </c>
      <c r="D4853" s="232" t="str">
        <f>IF(AND(A4853&lt;&gt;"",ISNUMBER(A4853)),VLOOKUP(A4853,Studies!A:BR,4,FALSE),"")</f>
        <v>750 mg</v>
      </c>
      <c r="E4853" s="206" t="str">
        <f>IF(AND(A4853&lt;&gt;"",ISNUMBER(A4853)),VLOOKUP(A4853,Studies!A:BR,5,FALSE),"")</f>
        <v>Rifampicin</v>
      </c>
      <c r="F4853" s="207" t="str">
        <f>IF(AND(A4853&lt;&gt;"",ISNUMBER(A4853)),VLOOKUP(A4853,Studies!A:BR,6,FALSE),"")</f>
        <v>Serum</v>
      </c>
      <c r="G4853" s="50">
        <v>8</v>
      </c>
      <c r="H4853" s="194" t="s">
        <v>60</v>
      </c>
      <c r="I4853" s="41">
        <v>10.34</v>
      </c>
      <c r="J4853" s="187" t="s">
        <v>1053</v>
      </c>
      <c r="K4853" s="187" t="s">
        <v>116</v>
      </c>
    </row>
    <row r="4854" spans="1:14" ht="12.75" hidden="1" x14ac:dyDescent="0.2">
      <c r="A4854" s="183">
        <v>163</v>
      </c>
      <c r="B4854" s="232" t="str">
        <f>IF(AND(A4854&lt;&gt;"",ISNUMBER(A4854)),VLOOKUP(A4854,Studies!A:BR,2,FALSE),"")</f>
        <v>Furesz 1970</v>
      </c>
      <c r="C4854" s="232" t="str">
        <f>IF(AND(A4854&lt;&gt;"",ISNUMBER(A4854)),VLOOKUP(A4854,Studies!A:BR,3,FALSE),"")</f>
        <v>https://www.ncbi.nlm.nih.gov/pubmed/5002304</v>
      </c>
      <c r="D4854" s="232" t="str">
        <f>IF(AND(A4854&lt;&gt;"",ISNUMBER(A4854)),VLOOKUP(A4854,Studies!A:BR,4,FALSE),"")</f>
        <v>750 mg</v>
      </c>
      <c r="E4854" s="206" t="str">
        <f>IF(AND(A4854&lt;&gt;"",ISNUMBER(A4854)),VLOOKUP(A4854,Studies!A:BR,5,FALSE),"")</f>
        <v>Rifampicin</v>
      </c>
      <c r="F4854" s="207" t="str">
        <f>IF(AND(A4854&lt;&gt;"",ISNUMBER(A4854)),VLOOKUP(A4854,Studies!A:BR,6,FALSE),"")</f>
        <v>Serum</v>
      </c>
      <c r="G4854" s="50">
        <v>12</v>
      </c>
      <c r="H4854" s="194" t="s">
        <v>60</v>
      </c>
      <c r="I4854" s="41">
        <v>4.9000000000000004</v>
      </c>
      <c r="J4854" s="187" t="s">
        <v>1053</v>
      </c>
      <c r="K4854" s="187" t="s">
        <v>116</v>
      </c>
    </row>
    <row r="4855" spans="1:14" ht="12.75" hidden="1" x14ac:dyDescent="0.2">
      <c r="A4855" s="183">
        <v>163</v>
      </c>
      <c r="B4855" s="232" t="str">
        <f>IF(AND(A4855&lt;&gt;"",ISNUMBER(A4855)),VLOOKUP(A4855,Studies!A:BR,2,FALSE),"")</f>
        <v>Furesz 1970</v>
      </c>
      <c r="C4855" s="232" t="str">
        <f>IF(AND(A4855&lt;&gt;"",ISNUMBER(A4855)),VLOOKUP(A4855,Studies!A:BR,3,FALSE),"")</f>
        <v>https://www.ncbi.nlm.nih.gov/pubmed/5002304</v>
      </c>
      <c r="D4855" s="232" t="str">
        <f>IF(AND(A4855&lt;&gt;"",ISNUMBER(A4855)),VLOOKUP(A4855,Studies!A:BR,4,FALSE),"")</f>
        <v>750 mg</v>
      </c>
      <c r="E4855" s="206" t="str">
        <f>IF(AND(A4855&lt;&gt;"",ISNUMBER(A4855)),VLOOKUP(A4855,Studies!A:BR,5,FALSE),"")</f>
        <v>Rifampicin</v>
      </c>
      <c r="F4855" s="207" t="str">
        <f>IF(AND(A4855&lt;&gt;"",ISNUMBER(A4855)),VLOOKUP(A4855,Studies!A:BR,6,FALSE),"")</f>
        <v>Serum</v>
      </c>
      <c r="G4855" s="50">
        <v>24</v>
      </c>
      <c r="H4855" s="194" t="s">
        <v>60</v>
      </c>
      <c r="I4855" s="41">
        <v>0.42</v>
      </c>
      <c r="J4855" s="187" t="s">
        <v>1053</v>
      </c>
      <c r="K4855" s="187" t="s">
        <v>116</v>
      </c>
    </row>
    <row r="4856" spans="1:14" ht="12.75" hidden="1" x14ac:dyDescent="0.2">
      <c r="A4856" s="30">
        <v>164</v>
      </c>
      <c r="B4856" s="232" t="str">
        <f>IF(AND(A4856&lt;&gt;"",ISNUMBER(A4856)),VLOOKUP(A4856,Studies!A:BR,2,FALSE),"")</f>
        <v>Furesz 1970</v>
      </c>
      <c r="C4856" s="232" t="str">
        <f>IF(AND(A4856&lt;&gt;"",ISNUMBER(A4856)),VLOOKUP(A4856,Studies!A:BR,3,FALSE),"")</f>
        <v>https://www.ncbi.nlm.nih.gov/pubmed/5002304</v>
      </c>
      <c r="D4856" s="232" t="str">
        <f>IF(AND(A4856&lt;&gt;"",ISNUMBER(A4856)),VLOOKUP(A4856,Studies!A:BR,4,FALSE),"")</f>
        <v>900 mg</v>
      </c>
      <c r="E4856" s="206" t="str">
        <f>IF(AND(A4856&lt;&gt;"",ISNUMBER(A4856)),VLOOKUP(A4856,Studies!A:BR,5,FALSE),"")</f>
        <v>Rifampicin</v>
      </c>
      <c r="F4856" s="207" t="str">
        <f>IF(AND(A4856&lt;&gt;"",ISNUMBER(A4856)),VLOOKUP(A4856,Studies!A:BR,6,FALSE),"")</f>
        <v>Serum</v>
      </c>
      <c r="G4856" s="50">
        <v>2</v>
      </c>
      <c r="H4856" s="194" t="s">
        <v>60</v>
      </c>
      <c r="I4856" s="41">
        <v>27.7</v>
      </c>
      <c r="J4856" s="187" t="s">
        <v>1053</v>
      </c>
      <c r="K4856" s="187" t="s">
        <v>116</v>
      </c>
    </row>
    <row r="4857" spans="1:14" ht="12.75" hidden="1" x14ac:dyDescent="0.2">
      <c r="A4857" s="183">
        <v>164</v>
      </c>
      <c r="B4857" s="232" t="str">
        <f>IF(AND(A4857&lt;&gt;"",ISNUMBER(A4857)),VLOOKUP(A4857,Studies!A:BR,2,FALSE),"")</f>
        <v>Furesz 1970</v>
      </c>
      <c r="C4857" s="232" t="str">
        <f>IF(AND(A4857&lt;&gt;"",ISNUMBER(A4857)),VLOOKUP(A4857,Studies!A:BR,3,FALSE),"")</f>
        <v>https://www.ncbi.nlm.nih.gov/pubmed/5002304</v>
      </c>
      <c r="D4857" s="232" t="str">
        <f>IF(AND(A4857&lt;&gt;"",ISNUMBER(A4857)),VLOOKUP(A4857,Studies!A:BR,4,FALSE),"")</f>
        <v>900 mg</v>
      </c>
      <c r="E4857" s="206" t="str">
        <f>IF(AND(A4857&lt;&gt;"",ISNUMBER(A4857)),VLOOKUP(A4857,Studies!A:BR,5,FALSE),"")</f>
        <v>Rifampicin</v>
      </c>
      <c r="F4857" s="207" t="str">
        <f>IF(AND(A4857&lt;&gt;"",ISNUMBER(A4857)),VLOOKUP(A4857,Studies!A:BR,6,FALSE),"")</f>
        <v>Serum</v>
      </c>
      <c r="G4857" s="50">
        <v>4</v>
      </c>
      <c r="H4857" s="194" t="s">
        <v>60</v>
      </c>
      <c r="I4857" s="41">
        <v>22.51</v>
      </c>
      <c r="J4857" s="187" t="s">
        <v>1053</v>
      </c>
      <c r="K4857" s="187" t="s">
        <v>116</v>
      </c>
    </row>
    <row r="4858" spans="1:14" ht="12.75" hidden="1" x14ac:dyDescent="0.2">
      <c r="A4858" s="183">
        <v>164</v>
      </c>
      <c r="B4858" s="232" t="str">
        <f>IF(AND(A4858&lt;&gt;"",ISNUMBER(A4858)),VLOOKUP(A4858,Studies!A:BR,2,FALSE),"")</f>
        <v>Furesz 1970</v>
      </c>
      <c r="C4858" s="232" t="str">
        <f>IF(AND(A4858&lt;&gt;"",ISNUMBER(A4858)),VLOOKUP(A4858,Studies!A:BR,3,FALSE),"")</f>
        <v>https://www.ncbi.nlm.nih.gov/pubmed/5002304</v>
      </c>
      <c r="D4858" s="232" t="str">
        <f>IF(AND(A4858&lt;&gt;"",ISNUMBER(A4858)),VLOOKUP(A4858,Studies!A:BR,4,FALSE),"")</f>
        <v>900 mg</v>
      </c>
      <c r="E4858" s="206" t="str">
        <f>IF(AND(A4858&lt;&gt;"",ISNUMBER(A4858)),VLOOKUP(A4858,Studies!A:BR,5,FALSE),"")</f>
        <v>Rifampicin</v>
      </c>
      <c r="F4858" s="207" t="str">
        <f>IF(AND(A4858&lt;&gt;"",ISNUMBER(A4858)),VLOOKUP(A4858,Studies!A:BR,6,FALSE),"")</f>
        <v>Serum</v>
      </c>
      <c r="G4858" s="50">
        <v>8</v>
      </c>
      <c r="H4858" s="194" t="s">
        <v>60</v>
      </c>
      <c r="I4858" s="41">
        <v>15.44</v>
      </c>
      <c r="J4858" s="187" t="s">
        <v>1053</v>
      </c>
      <c r="K4858" s="187" t="s">
        <v>116</v>
      </c>
    </row>
    <row r="4859" spans="1:14" ht="12.75" hidden="1" x14ac:dyDescent="0.2">
      <c r="A4859" s="183">
        <v>164</v>
      </c>
      <c r="B4859" s="232" t="str">
        <f>IF(AND(A4859&lt;&gt;"",ISNUMBER(A4859)),VLOOKUP(A4859,Studies!A:BR,2,FALSE),"")</f>
        <v>Furesz 1970</v>
      </c>
      <c r="C4859" s="232" t="str">
        <f>IF(AND(A4859&lt;&gt;"",ISNUMBER(A4859)),VLOOKUP(A4859,Studies!A:BR,3,FALSE),"")</f>
        <v>https://www.ncbi.nlm.nih.gov/pubmed/5002304</v>
      </c>
      <c r="D4859" s="232" t="str">
        <f>IF(AND(A4859&lt;&gt;"",ISNUMBER(A4859)),VLOOKUP(A4859,Studies!A:BR,4,FALSE),"")</f>
        <v>900 mg</v>
      </c>
      <c r="E4859" s="206" t="str">
        <f>IF(AND(A4859&lt;&gt;"",ISNUMBER(A4859)),VLOOKUP(A4859,Studies!A:BR,5,FALSE),"")</f>
        <v>Rifampicin</v>
      </c>
      <c r="F4859" s="207" t="str">
        <f>IF(AND(A4859&lt;&gt;"",ISNUMBER(A4859)),VLOOKUP(A4859,Studies!A:BR,6,FALSE),"")</f>
        <v>Serum</v>
      </c>
      <c r="G4859" s="50">
        <v>12</v>
      </c>
      <c r="H4859" s="194" t="s">
        <v>60</v>
      </c>
      <c r="I4859" s="41">
        <v>8.33</v>
      </c>
      <c r="J4859" s="187" t="s">
        <v>1053</v>
      </c>
      <c r="K4859" s="187" t="s">
        <v>116</v>
      </c>
    </row>
    <row r="4860" spans="1:14" ht="12.75" hidden="1" x14ac:dyDescent="0.2">
      <c r="A4860" s="183">
        <v>164</v>
      </c>
      <c r="B4860" s="232" t="str">
        <f>IF(AND(A4860&lt;&gt;"",ISNUMBER(A4860)),VLOOKUP(A4860,Studies!A:BR,2,FALSE),"")</f>
        <v>Furesz 1970</v>
      </c>
      <c r="C4860" s="232" t="str">
        <f>IF(AND(A4860&lt;&gt;"",ISNUMBER(A4860)),VLOOKUP(A4860,Studies!A:BR,3,FALSE),"")</f>
        <v>https://www.ncbi.nlm.nih.gov/pubmed/5002304</v>
      </c>
      <c r="D4860" s="232" t="str">
        <f>IF(AND(A4860&lt;&gt;"",ISNUMBER(A4860)),VLOOKUP(A4860,Studies!A:BR,4,FALSE),"")</f>
        <v>900 mg</v>
      </c>
      <c r="E4860" s="206" t="str">
        <f>IF(AND(A4860&lt;&gt;"",ISNUMBER(A4860)),VLOOKUP(A4860,Studies!A:BR,5,FALSE),"")</f>
        <v>Rifampicin</v>
      </c>
      <c r="F4860" s="207" t="str">
        <f>IF(AND(A4860&lt;&gt;"",ISNUMBER(A4860)),VLOOKUP(A4860,Studies!A:BR,6,FALSE),"")</f>
        <v>Serum</v>
      </c>
      <c r="G4860" s="50">
        <v>24</v>
      </c>
      <c r="H4860" s="194" t="s">
        <v>60</v>
      </c>
      <c r="I4860" s="41">
        <v>1.64</v>
      </c>
      <c r="J4860" s="187" t="s">
        <v>1053</v>
      </c>
      <c r="K4860" s="187" t="s">
        <v>116</v>
      </c>
    </row>
    <row r="4861" spans="1:14" x14ac:dyDescent="0.25">
      <c r="A4861" s="30">
        <v>550</v>
      </c>
      <c r="B4861" s="232" t="str">
        <f>IF(AND(A4861&lt;&gt;"",ISNUMBER(A4861)),VLOOKUP(A4861,Studies!A:BR,2,FALSE),"")</f>
        <v>Agarwala 2003</v>
      </c>
      <c r="C4861" s="232" t="str">
        <f>IF(AND(A4861&lt;&gt;"",ISNUMBER(A4861)),VLOOKUP(A4861,Studies!A:BR,3,FALSE),"")</f>
        <v>http://www.medadvocates.org/resources/conferences/iasconfpath/ias2003/atv%20pk%20past%2024%20hour%20interval.pdf</v>
      </c>
      <c r="D4861" s="232" t="str">
        <f>IF(AND(A4861&lt;&gt;"",ISNUMBER(A4861)),VLOOKUP(A4861,Studies!A:BR,4,FALSE),"")</f>
        <v>Day 6</v>
      </c>
      <c r="E4861" s="206" t="str">
        <f>IF(AND(A4861&lt;&gt;"",ISNUMBER(A4861)),VLOOKUP(A4861,Studies!A:BR,5,FALSE),"")</f>
        <v>Atazanavir</v>
      </c>
      <c r="F4861" s="207" t="str">
        <f>IF(AND(A4861&lt;&gt;"",ISNUMBER(A4861)),VLOOKUP(A4861,Studies!A:BR,6,FALSE),"")</f>
        <v>Plasma</v>
      </c>
      <c r="G4861" s="50">
        <v>119.95263054999999</v>
      </c>
      <c r="H4861" s="50" t="s">
        <v>60</v>
      </c>
      <c r="I4861" s="41">
        <v>390.90800000000002</v>
      </c>
      <c r="J4861" s="41" t="s">
        <v>1025</v>
      </c>
      <c r="K4861" s="41" t="s">
        <v>116</v>
      </c>
      <c r="L4861" s="52">
        <v>263.50330000000002</v>
      </c>
      <c r="M4861" s="52" t="s">
        <v>1025</v>
      </c>
      <c r="N4861" s="52" t="s">
        <v>534</v>
      </c>
    </row>
    <row r="4862" spans="1:14" x14ac:dyDescent="0.25">
      <c r="A4862" s="30">
        <v>550</v>
      </c>
      <c r="B4862" s="232" t="str">
        <f>IF(AND(A4862&lt;&gt;"",ISNUMBER(A4862)),VLOOKUP(A4862,Studies!A:BR,2,FALSE),"")</f>
        <v>Agarwala 2003</v>
      </c>
      <c r="C4862" s="232" t="str">
        <f>IF(AND(A4862&lt;&gt;"",ISNUMBER(A4862)),VLOOKUP(A4862,Studies!A:BR,3,FALSE),"")</f>
        <v>http://www.medadvocates.org/resources/conferences/iasconfpath/ias2003/atv%20pk%20past%2024%20hour%20interval.pdf</v>
      </c>
      <c r="D4862" s="232" t="str">
        <f>IF(AND(A4862&lt;&gt;"",ISNUMBER(A4862)),VLOOKUP(A4862,Studies!A:BR,4,FALSE),"")</f>
        <v>Day 6</v>
      </c>
      <c r="E4862" s="206" t="str">
        <f>IF(AND(A4862&lt;&gt;"",ISNUMBER(A4862)),VLOOKUP(A4862,Studies!A:BR,5,FALSE),"")</f>
        <v>Atazanavir</v>
      </c>
      <c r="F4862" s="207" t="str">
        <f>IF(AND(A4862&lt;&gt;"",ISNUMBER(A4862)),VLOOKUP(A4862,Studies!A:BR,6,FALSE),"")</f>
        <v>Plasma</v>
      </c>
      <c r="G4862" s="50">
        <v>121.04652</v>
      </c>
      <c r="H4862" s="50" t="s">
        <v>60</v>
      </c>
      <c r="I4862" s="41">
        <v>1273.1959999999999</v>
      </c>
      <c r="J4862" s="41" t="s">
        <v>1025</v>
      </c>
      <c r="K4862" s="41" t="s">
        <v>116</v>
      </c>
      <c r="L4862" s="52">
        <v>1484.5830000000001</v>
      </c>
      <c r="M4862" s="52" t="s">
        <v>1025</v>
      </c>
      <c r="N4862" s="52" t="s">
        <v>534</v>
      </c>
    </row>
    <row r="4863" spans="1:14" x14ac:dyDescent="0.25">
      <c r="A4863" s="30">
        <v>550</v>
      </c>
      <c r="B4863" s="232" t="str">
        <f>IF(AND(A4863&lt;&gt;"",ISNUMBER(A4863)),VLOOKUP(A4863,Studies!A:BR,2,FALSE),"")</f>
        <v>Agarwala 2003</v>
      </c>
      <c r="C4863" s="232" t="str">
        <f>IF(AND(A4863&lt;&gt;"",ISNUMBER(A4863)),VLOOKUP(A4863,Studies!A:BR,3,FALSE),"")</f>
        <v>http://www.medadvocates.org/resources/conferences/iasconfpath/ias2003/atv%20pk%20past%2024%20hour%20interval.pdf</v>
      </c>
      <c r="D4863" s="232" t="str">
        <f>IF(AND(A4863&lt;&gt;"",ISNUMBER(A4863)),VLOOKUP(A4863,Studies!A:BR,4,FALSE),"")</f>
        <v>Day 6</v>
      </c>
      <c r="E4863" s="206" t="str">
        <f>IF(AND(A4863&lt;&gt;"",ISNUMBER(A4863)),VLOOKUP(A4863,Studies!A:BR,5,FALSE),"")</f>
        <v>Atazanavir</v>
      </c>
      <c r="F4863" s="207" t="str">
        <f>IF(AND(A4863&lt;&gt;"",ISNUMBER(A4863)),VLOOKUP(A4863,Studies!A:BR,6,FALSE),"")</f>
        <v>Plasma</v>
      </c>
      <c r="G4863" s="50">
        <v>121.06000899999999</v>
      </c>
      <c r="H4863" s="50" t="s">
        <v>60</v>
      </c>
      <c r="I4863" s="41">
        <v>3204.9960000000001</v>
      </c>
      <c r="J4863" s="41" t="s">
        <v>1025</v>
      </c>
      <c r="K4863" s="41" t="s">
        <v>116</v>
      </c>
      <c r="L4863" s="52">
        <v>2276.8609999999999</v>
      </c>
      <c r="M4863" s="52" t="s">
        <v>1025</v>
      </c>
      <c r="N4863" s="52" t="s">
        <v>534</v>
      </c>
    </row>
    <row r="4864" spans="1:14" x14ac:dyDescent="0.25">
      <c r="A4864" s="30">
        <v>550</v>
      </c>
      <c r="B4864" s="232" t="str">
        <f>IF(AND(A4864&lt;&gt;"",ISNUMBER(A4864)),VLOOKUP(A4864,Studies!A:BR,2,FALSE),"")</f>
        <v>Agarwala 2003</v>
      </c>
      <c r="C4864" s="232" t="str">
        <f>IF(AND(A4864&lt;&gt;"",ISNUMBER(A4864)),VLOOKUP(A4864,Studies!A:BR,3,FALSE),"")</f>
        <v>http://www.medadvocates.org/resources/conferences/iasconfpath/ias2003/atv%20pk%20past%2024%20hour%20interval.pdf</v>
      </c>
      <c r="D4864" s="232" t="str">
        <f>IF(AND(A4864&lt;&gt;"",ISNUMBER(A4864)),VLOOKUP(A4864,Studies!A:BR,4,FALSE),"")</f>
        <v>Day 6</v>
      </c>
      <c r="E4864" s="206" t="str">
        <f>IF(AND(A4864&lt;&gt;"",ISNUMBER(A4864)),VLOOKUP(A4864,Studies!A:BR,5,FALSE),"")</f>
        <v>Atazanavir</v>
      </c>
      <c r="F4864" s="207" t="str">
        <f>IF(AND(A4864&lt;&gt;"",ISNUMBER(A4864)),VLOOKUP(A4864,Studies!A:BR,6,FALSE),"")</f>
        <v>Plasma</v>
      </c>
      <c r="G4864" s="50">
        <v>122.14417400000001</v>
      </c>
      <c r="H4864" s="50" t="s">
        <v>60</v>
      </c>
      <c r="I4864" s="41">
        <v>5365.42</v>
      </c>
      <c r="J4864" s="41" t="s">
        <v>1025</v>
      </c>
      <c r="K4864" s="41" t="s">
        <v>116</v>
      </c>
      <c r="L4864" s="52">
        <v>1576.6959999999999</v>
      </c>
      <c r="M4864" s="52" t="s">
        <v>1025</v>
      </c>
      <c r="N4864" s="52" t="s">
        <v>534</v>
      </c>
    </row>
    <row r="4865" spans="1:14" x14ac:dyDescent="0.25">
      <c r="A4865" s="30">
        <v>550</v>
      </c>
      <c r="B4865" s="232" t="str">
        <f>IF(AND(A4865&lt;&gt;"",ISNUMBER(A4865)),VLOOKUP(A4865,Studies!A:BR,2,FALSE),"")</f>
        <v>Agarwala 2003</v>
      </c>
      <c r="C4865" s="232" t="str">
        <f>IF(AND(A4865&lt;&gt;"",ISNUMBER(A4865)),VLOOKUP(A4865,Studies!A:BR,3,FALSE),"")</f>
        <v>http://www.medadvocates.org/resources/conferences/iasconfpath/ias2003/atv%20pk%20past%2024%20hour%20interval.pdf</v>
      </c>
      <c r="D4865" s="232" t="str">
        <f>IF(AND(A4865&lt;&gt;"",ISNUMBER(A4865)),VLOOKUP(A4865,Studies!A:BR,4,FALSE),"")</f>
        <v>Day 6</v>
      </c>
      <c r="E4865" s="206" t="str">
        <f>IF(AND(A4865&lt;&gt;"",ISNUMBER(A4865)),VLOOKUP(A4865,Studies!A:BR,5,FALSE),"")</f>
        <v>Atazanavir</v>
      </c>
      <c r="F4865" s="207" t="str">
        <f>IF(AND(A4865&lt;&gt;"",ISNUMBER(A4865)),VLOOKUP(A4865,Studies!A:BR,6,FALSE),"")</f>
        <v>Plasma</v>
      </c>
      <c r="G4865" s="50">
        <v>123.22018199999999</v>
      </c>
      <c r="H4865" s="50" t="s">
        <v>60</v>
      </c>
      <c r="I4865" s="41">
        <v>5139.9120000000003</v>
      </c>
      <c r="J4865" s="41" t="s">
        <v>1025</v>
      </c>
      <c r="K4865" s="41" t="s">
        <v>116</v>
      </c>
      <c r="L4865" s="52">
        <v>1654.75</v>
      </c>
      <c r="M4865" s="52" t="s">
        <v>1025</v>
      </c>
      <c r="N4865" s="52" t="s">
        <v>534</v>
      </c>
    </row>
    <row r="4866" spans="1:14" x14ac:dyDescent="0.25">
      <c r="A4866" s="30">
        <v>550</v>
      </c>
      <c r="B4866" s="232" t="str">
        <f>IF(AND(A4866&lt;&gt;"",ISNUMBER(A4866)),VLOOKUP(A4866,Studies!A:BR,2,FALSE),"")</f>
        <v>Agarwala 2003</v>
      </c>
      <c r="C4866" s="232" t="str">
        <f>IF(AND(A4866&lt;&gt;"",ISNUMBER(A4866)),VLOOKUP(A4866,Studies!A:BR,3,FALSE),"")</f>
        <v>http://www.medadvocates.org/resources/conferences/iasconfpath/ias2003/atv%20pk%20past%2024%20hour%20interval.pdf</v>
      </c>
      <c r="D4866" s="232" t="str">
        <f>IF(AND(A4866&lt;&gt;"",ISNUMBER(A4866)),VLOOKUP(A4866,Studies!A:BR,4,FALSE),"")</f>
        <v>Day 6</v>
      </c>
      <c r="E4866" s="206" t="str">
        <f>IF(AND(A4866&lt;&gt;"",ISNUMBER(A4866)),VLOOKUP(A4866,Studies!A:BR,5,FALSE),"")</f>
        <v>Atazanavir</v>
      </c>
      <c r="F4866" s="207" t="str">
        <f>IF(AND(A4866&lt;&gt;"",ISNUMBER(A4866)),VLOOKUP(A4866,Studies!A:BR,6,FALSE),"")</f>
        <v>Plasma</v>
      </c>
      <c r="G4866" s="50">
        <v>124.158787</v>
      </c>
      <c r="H4866" s="50" t="s">
        <v>60</v>
      </c>
      <c r="I4866" s="41">
        <v>4058.7429999999999</v>
      </c>
      <c r="J4866" s="41" t="s">
        <v>1025</v>
      </c>
      <c r="K4866" s="41" t="s">
        <v>116</v>
      </c>
      <c r="L4866" s="52">
        <v>1192.713</v>
      </c>
      <c r="M4866" s="52" t="s">
        <v>1025</v>
      </c>
      <c r="N4866" s="52" t="s">
        <v>534</v>
      </c>
    </row>
    <row r="4867" spans="1:14" x14ac:dyDescent="0.25">
      <c r="A4867" s="30">
        <v>550</v>
      </c>
      <c r="B4867" s="232" t="str">
        <f>IF(AND(A4867&lt;&gt;"",ISNUMBER(A4867)),VLOOKUP(A4867,Studies!A:BR,2,FALSE),"")</f>
        <v>Agarwala 2003</v>
      </c>
      <c r="C4867" s="232" t="str">
        <f>IF(AND(A4867&lt;&gt;"",ISNUMBER(A4867)),VLOOKUP(A4867,Studies!A:BR,3,FALSE),"")</f>
        <v>http://www.medadvocates.org/resources/conferences/iasconfpath/ias2003/atv%20pk%20past%2024%20hour%20interval.pdf</v>
      </c>
      <c r="D4867" s="232" t="str">
        <f>IF(AND(A4867&lt;&gt;"",ISNUMBER(A4867)),VLOOKUP(A4867,Studies!A:BR,4,FALSE),"")</f>
        <v>Day 6</v>
      </c>
      <c r="E4867" s="206" t="str">
        <f>IF(AND(A4867&lt;&gt;"",ISNUMBER(A4867)),VLOOKUP(A4867,Studies!A:BR,5,FALSE),"")</f>
        <v>Atazanavir</v>
      </c>
      <c r="F4867" s="207" t="str">
        <f>IF(AND(A4867&lt;&gt;"",ISNUMBER(A4867)),VLOOKUP(A4867,Studies!A:BR,6,FALSE),"")</f>
        <v>Plasma</v>
      </c>
      <c r="G4867" s="50">
        <v>125.097706</v>
      </c>
      <c r="H4867" s="50" t="s">
        <v>60</v>
      </c>
      <c r="I4867" s="41">
        <v>3274.549</v>
      </c>
      <c r="J4867" s="41" t="s">
        <v>1025</v>
      </c>
      <c r="K4867" s="41" t="s">
        <v>116</v>
      </c>
      <c r="L4867" s="52">
        <v>1148.153</v>
      </c>
      <c r="M4867" s="52" t="s">
        <v>1025</v>
      </c>
      <c r="N4867" s="52" t="s">
        <v>534</v>
      </c>
    </row>
    <row r="4868" spans="1:14" x14ac:dyDescent="0.25">
      <c r="A4868" s="30">
        <v>550</v>
      </c>
      <c r="B4868" s="232" t="str">
        <f>IF(AND(A4868&lt;&gt;"",ISNUMBER(A4868)),VLOOKUP(A4868,Studies!A:BR,2,FALSE),"")</f>
        <v>Agarwala 2003</v>
      </c>
      <c r="C4868" s="232" t="str">
        <f>IF(AND(A4868&lt;&gt;"",ISNUMBER(A4868)),VLOOKUP(A4868,Studies!A:BR,3,FALSE),"")</f>
        <v>http://www.medadvocates.org/resources/conferences/iasconfpath/ias2003/atv%20pk%20past%2024%20hour%20interval.pdf</v>
      </c>
      <c r="D4868" s="232" t="str">
        <f>IF(AND(A4868&lt;&gt;"",ISNUMBER(A4868)),VLOOKUP(A4868,Studies!A:BR,4,FALSE),"")</f>
        <v>Day 6</v>
      </c>
      <c r="E4868" s="206" t="str">
        <f>IF(AND(A4868&lt;&gt;"",ISNUMBER(A4868)),VLOOKUP(A4868,Studies!A:BR,5,FALSE),"")</f>
        <v>Atazanavir</v>
      </c>
      <c r="F4868" s="207" t="str">
        <f>IF(AND(A4868&lt;&gt;"",ISNUMBER(A4868)),VLOOKUP(A4868,Studies!A:BR,6,FALSE),"")</f>
        <v>Plasma</v>
      </c>
      <c r="G4868" s="50">
        <v>126.16995</v>
      </c>
      <c r="H4868" s="50" t="s">
        <v>60</v>
      </c>
      <c r="I4868" s="41">
        <v>2424.462</v>
      </c>
      <c r="J4868" s="41" t="s">
        <v>1025</v>
      </c>
      <c r="K4868" s="41" t="s">
        <v>116</v>
      </c>
      <c r="L4868" s="52">
        <v>712.45849999999996</v>
      </c>
      <c r="M4868" s="52" t="s">
        <v>1025</v>
      </c>
      <c r="N4868" s="52" t="s">
        <v>534</v>
      </c>
    </row>
    <row r="4869" spans="1:14" x14ac:dyDescent="0.25">
      <c r="A4869" s="30">
        <v>550</v>
      </c>
      <c r="B4869" s="232" t="str">
        <f>IF(AND(A4869&lt;&gt;"",ISNUMBER(A4869)),VLOOKUP(A4869,Studies!A:BR,2,FALSE),"")</f>
        <v>Agarwala 2003</v>
      </c>
      <c r="C4869" s="232" t="str">
        <f>IF(AND(A4869&lt;&gt;"",ISNUMBER(A4869)),VLOOKUP(A4869,Studies!A:BR,3,FALSE),"")</f>
        <v>http://www.medadvocates.org/resources/conferences/iasconfpath/ias2003/atv%20pk%20past%2024%20hour%20interval.pdf</v>
      </c>
      <c r="D4869" s="232" t="str">
        <f>IF(AND(A4869&lt;&gt;"",ISNUMBER(A4869)),VLOOKUP(A4869,Studies!A:BR,4,FALSE),"")</f>
        <v>Day 6</v>
      </c>
      <c r="E4869" s="206" t="str">
        <f>IF(AND(A4869&lt;&gt;"",ISNUMBER(A4869)),VLOOKUP(A4869,Studies!A:BR,5,FALSE),"")</f>
        <v>Atazanavir</v>
      </c>
      <c r="F4869" s="207" t="str">
        <f>IF(AND(A4869&lt;&gt;"",ISNUMBER(A4869)),VLOOKUP(A4869,Studies!A:BR,6,FALSE),"")</f>
        <v>Plasma</v>
      </c>
      <c r="G4869" s="50">
        <v>128.18362200000001</v>
      </c>
      <c r="H4869" s="50" t="s">
        <v>60</v>
      </c>
      <c r="I4869" s="41">
        <v>1719.615</v>
      </c>
      <c r="J4869" s="41" t="s">
        <v>1025</v>
      </c>
      <c r="K4869" s="41" t="s">
        <v>116</v>
      </c>
      <c r="L4869" s="52">
        <v>602.94730000000004</v>
      </c>
      <c r="M4869" s="52" t="s">
        <v>1025</v>
      </c>
      <c r="N4869" s="52" t="s">
        <v>534</v>
      </c>
    </row>
    <row r="4870" spans="1:14" x14ac:dyDescent="0.25">
      <c r="A4870" s="30">
        <v>550</v>
      </c>
      <c r="B4870" s="232" t="str">
        <f>IF(AND(A4870&lt;&gt;"",ISNUMBER(A4870)),VLOOKUP(A4870,Studies!A:BR,2,FALSE),"")</f>
        <v>Agarwala 2003</v>
      </c>
      <c r="C4870" s="232" t="str">
        <f>IF(AND(A4870&lt;&gt;"",ISNUMBER(A4870)),VLOOKUP(A4870,Studies!A:BR,3,FALSE),"")</f>
        <v>http://www.medadvocates.org/resources/conferences/iasconfpath/ias2003/atv%20pk%20past%2024%20hour%20interval.pdf</v>
      </c>
      <c r="D4870" s="232" t="str">
        <f>IF(AND(A4870&lt;&gt;"",ISNUMBER(A4870)),VLOOKUP(A4870,Studies!A:BR,4,FALSE),"")</f>
        <v>Day 6</v>
      </c>
      <c r="E4870" s="206" t="str">
        <f>IF(AND(A4870&lt;&gt;"",ISNUMBER(A4870)),VLOOKUP(A4870,Studies!A:BR,5,FALSE),"")</f>
        <v>Atazanavir</v>
      </c>
      <c r="F4870" s="207" t="str">
        <f>IF(AND(A4870&lt;&gt;"",ISNUMBER(A4870)),VLOOKUP(A4870,Studies!A:BR,6,FALSE),"")</f>
        <v>Plasma</v>
      </c>
      <c r="G4870" s="50">
        <v>130.06271000000001</v>
      </c>
      <c r="H4870" s="50" t="s">
        <v>60</v>
      </c>
      <c r="I4870" s="41">
        <v>1219.683</v>
      </c>
      <c r="J4870" s="41" t="s">
        <v>1025</v>
      </c>
      <c r="K4870" s="41" t="s">
        <v>116</v>
      </c>
      <c r="L4870" s="52">
        <v>463.40660000000003</v>
      </c>
      <c r="M4870" s="52" t="s">
        <v>1025</v>
      </c>
      <c r="N4870" s="52" t="s">
        <v>534</v>
      </c>
    </row>
    <row r="4871" spans="1:14" x14ac:dyDescent="0.25">
      <c r="A4871" s="30">
        <v>550</v>
      </c>
      <c r="B4871" s="232" t="str">
        <f>IF(AND(A4871&lt;&gt;"",ISNUMBER(A4871)),VLOOKUP(A4871,Studies!A:BR,2,FALSE),"")</f>
        <v>Agarwala 2003</v>
      </c>
      <c r="C4871" s="232" t="str">
        <f>IF(AND(A4871&lt;&gt;"",ISNUMBER(A4871)),VLOOKUP(A4871,Studies!A:BR,3,FALSE),"")</f>
        <v>http://www.medadvocates.org/resources/conferences/iasconfpath/ias2003/atv%20pk%20past%2024%20hour%20interval.pdf</v>
      </c>
      <c r="D4871" s="232" t="str">
        <f>IF(AND(A4871&lt;&gt;"",ISNUMBER(A4871)),VLOOKUP(A4871,Studies!A:BR,4,FALSE),"")</f>
        <v>Day 6</v>
      </c>
      <c r="E4871" s="206" t="str">
        <f>IF(AND(A4871&lt;&gt;"",ISNUMBER(A4871)),VLOOKUP(A4871,Studies!A:BR,5,FALSE),"")</f>
        <v>Atazanavir</v>
      </c>
      <c r="F4871" s="207" t="str">
        <f>IF(AND(A4871&lt;&gt;"",ISNUMBER(A4871)),VLOOKUP(A4871,Studies!A:BR,6,FALSE),"")</f>
        <v>Plasma</v>
      </c>
      <c r="G4871" s="50">
        <v>131.94337999999999</v>
      </c>
      <c r="H4871" s="50" t="s">
        <v>60</v>
      </c>
      <c r="I4871" s="41">
        <v>963.12570000000005</v>
      </c>
      <c r="J4871" s="41" t="s">
        <v>1025</v>
      </c>
      <c r="K4871" s="41" t="s">
        <v>116</v>
      </c>
      <c r="L4871" s="52">
        <v>394.77229999999997</v>
      </c>
      <c r="M4871" s="52" t="s">
        <v>1025</v>
      </c>
      <c r="N4871" s="52" t="s">
        <v>534</v>
      </c>
    </row>
    <row r="4872" spans="1:14" x14ac:dyDescent="0.25">
      <c r="A4872" s="30">
        <v>550</v>
      </c>
      <c r="B4872" s="232" t="str">
        <f>IF(AND(A4872&lt;&gt;"",ISNUMBER(A4872)),VLOOKUP(A4872,Studies!A:BR,2,FALSE),"")</f>
        <v>Agarwala 2003</v>
      </c>
      <c r="C4872" s="232" t="str">
        <f>IF(AND(A4872&lt;&gt;"",ISNUMBER(A4872)),VLOOKUP(A4872,Studies!A:BR,3,FALSE),"")</f>
        <v>http://www.medadvocates.org/resources/conferences/iasconfpath/ias2003/atv%20pk%20past%2024%20hour%20interval.pdf</v>
      </c>
      <c r="D4872" s="232" t="str">
        <f>IF(AND(A4872&lt;&gt;"",ISNUMBER(A4872)),VLOOKUP(A4872,Studies!A:BR,4,FALSE),"")</f>
        <v>Day 6</v>
      </c>
      <c r="E4872" s="206" t="str">
        <f>IF(AND(A4872&lt;&gt;"",ISNUMBER(A4872)),VLOOKUP(A4872,Studies!A:BR,5,FALSE),"")</f>
        <v>Atazanavir</v>
      </c>
      <c r="F4872" s="207" t="str">
        <f>IF(AND(A4872&lt;&gt;"",ISNUMBER(A4872)),VLOOKUP(A4872,Studies!A:BR,6,FALSE),"")</f>
        <v>Plasma</v>
      </c>
      <c r="G4872" s="50">
        <v>136.10874999999999</v>
      </c>
      <c r="H4872" s="50" t="s">
        <v>60</v>
      </c>
      <c r="I4872" s="41">
        <v>613.59069999999997</v>
      </c>
      <c r="J4872" s="41" t="s">
        <v>1025</v>
      </c>
      <c r="K4872" s="41" t="s">
        <v>116</v>
      </c>
      <c r="L4872" s="52">
        <v>349.53500000000003</v>
      </c>
      <c r="M4872" s="52" t="s">
        <v>1025</v>
      </c>
      <c r="N4872" s="52" t="s">
        <v>534</v>
      </c>
    </row>
    <row r="4873" spans="1:14" x14ac:dyDescent="0.25">
      <c r="A4873" s="30">
        <v>550</v>
      </c>
      <c r="B4873" s="232" t="str">
        <f>IF(AND(A4873&lt;&gt;"",ISNUMBER(A4873)),VLOOKUP(A4873,Studies!A:BR,2,FALSE),"")</f>
        <v>Agarwala 2003</v>
      </c>
      <c r="C4873" s="232" t="str">
        <f>IF(AND(A4873&lt;&gt;"",ISNUMBER(A4873)),VLOOKUP(A4873,Studies!A:BR,3,FALSE),"")</f>
        <v>http://www.medadvocates.org/resources/conferences/iasconfpath/ias2003/atv%20pk%20past%2024%20hour%20interval.pdf</v>
      </c>
      <c r="D4873" s="232" t="str">
        <f>IF(AND(A4873&lt;&gt;"",ISNUMBER(A4873)),VLOOKUP(A4873,Studies!A:BR,4,FALSE),"")</f>
        <v>Day 6</v>
      </c>
      <c r="E4873" s="206" t="str">
        <f>IF(AND(A4873&lt;&gt;"",ISNUMBER(A4873)),VLOOKUP(A4873,Studies!A:BR,5,FALSE),"")</f>
        <v>Atazanavir</v>
      </c>
      <c r="F4873" s="207" t="str">
        <f>IF(AND(A4873&lt;&gt;"",ISNUMBER(A4873)),VLOOKUP(A4873,Studies!A:BR,6,FALSE),"")</f>
        <v>Plasma</v>
      </c>
      <c r="G4873" s="50">
        <v>140.14237</v>
      </c>
      <c r="H4873" s="50" t="s">
        <v>60</v>
      </c>
      <c r="I4873" s="41">
        <v>474.23180000000002</v>
      </c>
      <c r="J4873" s="41" t="s">
        <v>1025</v>
      </c>
      <c r="K4873" s="41" t="s">
        <v>116</v>
      </c>
      <c r="L4873" s="52">
        <v>286.30259999999998</v>
      </c>
      <c r="M4873" s="52" t="s">
        <v>1025</v>
      </c>
      <c r="N4873" s="52" t="s">
        <v>534</v>
      </c>
    </row>
    <row r="4874" spans="1:14" x14ac:dyDescent="0.25">
      <c r="A4874" s="30">
        <v>550</v>
      </c>
      <c r="B4874" s="232" t="str">
        <f>IF(AND(A4874&lt;&gt;"",ISNUMBER(A4874)),VLOOKUP(A4874,Studies!A:BR,2,FALSE),"")</f>
        <v>Agarwala 2003</v>
      </c>
      <c r="C4874" s="232" t="str">
        <f>IF(AND(A4874&lt;&gt;"",ISNUMBER(A4874)),VLOOKUP(A4874,Studies!A:BR,3,FALSE),"")</f>
        <v>http://www.medadvocates.org/resources/conferences/iasconfpath/ias2003/atv%20pk%20past%2024%20hour%20interval.pdf</v>
      </c>
      <c r="D4874" s="232" t="str">
        <f>IF(AND(A4874&lt;&gt;"",ISNUMBER(A4874)),VLOOKUP(A4874,Studies!A:BR,4,FALSE),"")</f>
        <v>Day 6</v>
      </c>
      <c r="E4874" s="206" t="str">
        <f>IF(AND(A4874&lt;&gt;"",ISNUMBER(A4874)),VLOOKUP(A4874,Studies!A:BR,5,FALSE),"")</f>
        <v>Atazanavir</v>
      </c>
      <c r="F4874" s="207" t="str">
        <f>IF(AND(A4874&lt;&gt;"",ISNUMBER(A4874)),VLOOKUP(A4874,Studies!A:BR,6,FALSE),"")</f>
        <v>Plasma</v>
      </c>
      <c r="G4874" s="50">
        <v>144.17693</v>
      </c>
      <c r="H4874" s="50" t="s">
        <v>60</v>
      </c>
      <c r="I4874" s="41">
        <v>390.90800000000002</v>
      </c>
      <c r="J4874" s="41" t="s">
        <v>1025</v>
      </c>
      <c r="K4874" s="41" t="s">
        <v>116</v>
      </c>
      <c r="L4874" s="52">
        <v>263.50330000000002</v>
      </c>
      <c r="M4874" s="52" t="s">
        <v>1025</v>
      </c>
      <c r="N4874" s="52" t="s">
        <v>534</v>
      </c>
    </row>
    <row r="4875" spans="1:14" x14ac:dyDescent="0.25">
      <c r="A4875" s="30">
        <v>550</v>
      </c>
      <c r="B4875" s="232" t="str">
        <f>IF(AND(A4875&lt;&gt;"",ISNUMBER(A4875)),VLOOKUP(A4875,Studies!A:BR,2,FALSE),"")</f>
        <v>Agarwala 2003</v>
      </c>
      <c r="C4875" s="232" t="str">
        <f>IF(AND(A4875&lt;&gt;"",ISNUMBER(A4875)),VLOOKUP(A4875,Studies!A:BR,3,FALSE),"")</f>
        <v>http://www.medadvocates.org/resources/conferences/iasconfpath/ias2003/atv%20pk%20past%2024%20hour%20interval.pdf</v>
      </c>
      <c r="D4875" s="232" t="str">
        <f>IF(AND(A4875&lt;&gt;"",ISNUMBER(A4875)),VLOOKUP(A4875,Studies!A:BR,4,FALSE),"")</f>
        <v>Day 6</v>
      </c>
      <c r="E4875" s="206" t="str">
        <f>IF(AND(A4875&lt;&gt;"",ISNUMBER(A4875)),VLOOKUP(A4875,Studies!A:BR,5,FALSE),"")</f>
        <v>Atazanavir</v>
      </c>
      <c r="F4875" s="207" t="str">
        <f>IF(AND(A4875&lt;&gt;"",ISNUMBER(A4875)),VLOOKUP(A4875,Studies!A:BR,6,FALSE),"")</f>
        <v>Plasma</v>
      </c>
      <c r="G4875" s="50">
        <v>156.00454999999999</v>
      </c>
      <c r="H4875" s="50" t="s">
        <v>60</v>
      </c>
      <c r="I4875" s="41">
        <v>136.5206</v>
      </c>
      <c r="J4875" s="41" t="s">
        <v>1025</v>
      </c>
      <c r="K4875" s="41" t="s">
        <v>116</v>
      </c>
      <c r="L4875" s="52">
        <v>123.4465</v>
      </c>
      <c r="M4875" s="52" t="s">
        <v>1025</v>
      </c>
      <c r="N4875" s="52" t="s">
        <v>534</v>
      </c>
    </row>
    <row r="4876" spans="1:14" x14ac:dyDescent="0.25">
      <c r="A4876" s="30">
        <v>550</v>
      </c>
      <c r="B4876" s="232" t="str">
        <f>IF(AND(A4876&lt;&gt;"",ISNUMBER(A4876)),VLOOKUP(A4876,Studies!A:BR,2,FALSE),"")</f>
        <v>Agarwala 2003</v>
      </c>
      <c r="C4876" s="232" t="str">
        <f>IF(AND(A4876&lt;&gt;"",ISNUMBER(A4876)),VLOOKUP(A4876,Studies!A:BR,3,FALSE),"")</f>
        <v>http://www.medadvocates.org/resources/conferences/iasconfpath/ias2003/atv%20pk%20past%2024%20hour%20interval.pdf</v>
      </c>
      <c r="D4876" s="232" t="str">
        <f>IF(AND(A4876&lt;&gt;"",ISNUMBER(A4876)),VLOOKUP(A4876,Studies!A:BR,4,FALSE),"")</f>
        <v>Day 6</v>
      </c>
      <c r="E4876" s="206" t="str">
        <f>IF(AND(A4876&lt;&gt;"",ISNUMBER(A4876)),VLOOKUP(A4876,Studies!A:BR,5,FALSE),"")</f>
        <v>Atazanavir</v>
      </c>
      <c r="F4876" s="207" t="str">
        <f>IF(AND(A4876&lt;&gt;"",ISNUMBER(A4876)),VLOOKUP(A4876,Studies!A:BR,6,FALSE),"")</f>
        <v>Plasma</v>
      </c>
      <c r="G4876" s="50">
        <v>168.10195999999999</v>
      </c>
      <c r="H4876" s="50" t="s">
        <v>60</v>
      </c>
      <c r="I4876" s="41">
        <v>49.770240000000001</v>
      </c>
      <c r="J4876" s="41" t="s">
        <v>1025</v>
      </c>
      <c r="K4876" s="41" t="s">
        <v>116</v>
      </c>
      <c r="L4876" s="52">
        <v>60.373049999999999</v>
      </c>
      <c r="M4876" s="52" t="s">
        <v>1025</v>
      </c>
      <c r="N4876" s="52" t="s">
        <v>534</v>
      </c>
    </row>
    <row r="4877" spans="1:14" x14ac:dyDescent="0.25">
      <c r="A4877" s="30">
        <v>550</v>
      </c>
      <c r="B4877" s="232" t="str">
        <f>IF(AND(A4877&lt;&gt;"",ISNUMBER(A4877)),VLOOKUP(A4877,Studies!A:BR,2,FALSE),"")</f>
        <v>Agarwala 2003</v>
      </c>
      <c r="C4877" s="232" t="str">
        <f>IF(AND(A4877&lt;&gt;"",ISNUMBER(A4877)),VLOOKUP(A4877,Studies!A:BR,3,FALSE),"")</f>
        <v>http://www.medadvocates.org/resources/conferences/iasconfpath/ias2003/atv%20pk%20past%2024%20hour%20interval.pdf</v>
      </c>
      <c r="D4877" s="232" t="str">
        <f>IF(AND(A4877&lt;&gt;"",ISNUMBER(A4877)),VLOOKUP(A4877,Studies!A:BR,4,FALSE),"")</f>
        <v>Day 6</v>
      </c>
      <c r="E4877" s="206" t="str">
        <f>IF(AND(A4877&lt;&gt;"",ISNUMBER(A4877)),VLOOKUP(A4877,Studies!A:BR,5,FALSE),"")</f>
        <v>Atazanavir</v>
      </c>
      <c r="F4877" s="207" t="str">
        <f>IF(AND(A4877&lt;&gt;"",ISNUMBER(A4877)),VLOOKUP(A4877,Studies!A:BR,6,FALSE),"")</f>
        <v>Plasma</v>
      </c>
      <c r="G4877" s="50">
        <v>180.19621999999998</v>
      </c>
      <c r="H4877" s="50" t="s">
        <v>60</v>
      </c>
      <c r="I4877" s="41">
        <v>14.63865</v>
      </c>
      <c r="J4877" s="41" t="s">
        <v>1025</v>
      </c>
      <c r="K4877" s="41" t="s">
        <v>116</v>
      </c>
      <c r="L4877" s="52">
        <v>21.42831</v>
      </c>
      <c r="M4877" s="52" t="s">
        <v>1025</v>
      </c>
      <c r="N4877" s="52" t="s">
        <v>534</v>
      </c>
    </row>
    <row r="4878" spans="1:14" x14ac:dyDescent="0.25">
      <c r="A4878" s="30">
        <v>550</v>
      </c>
      <c r="B4878" s="232" t="str">
        <f>IF(AND(A4878&lt;&gt;"",ISNUMBER(A4878)),VLOOKUP(A4878,Studies!A:BR,2,FALSE),"")</f>
        <v>Agarwala 2003</v>
      </c>
      <c r="C4878" s="232" t="str">
        <f>IF(AND(A4878&lt;&gt;"",ISNUMBER(A4878)),VLOOKUP(A4878,Studies!A:BR,3,FALSE),"")</f>
        <v>http://www.medadvocates.org/resources/conferences/iasconfpath/ias2003/atv%20pk%20past%2024%20hour%20interval.pdf</v>
      </c>
      <c r="D4878" s="232" t="str">
        <f>IF(AND(A4878&lt;&gt;"",ISNUMBER(A4878)),VLOOKUP(A4878,Studies!A:BR,4,FALSE),"")</f>
        <v>Day 6</v>
      </c>
      <c r="E4878" s="206" t="str">
        <f>IF(AND(A4878&lt;&gt;"",ISNUMBER(A4878)),VLOOKUP(A4878,Studies!A:BR,5,FALSE),"")</f>
        <v>Atazanavir</v>
      </c>
      <c r="F4878" s="207" t="str">
        <f>IF(AND(A4878&lt;&gt;"",ISNUMBER(A4878)),VLOOKUP(A4878,Studies!A:BR,6,FALSE),"")</f>
        <v>Plasma</v>
      </c>
      <c r="G4878" s="50">
        <v>192.02352999999999</v>
      </c>
      <c r="H4878" s="50" t="s">
        <v>60</v>
      </c>
      <c r="I4878" s="41">
        <v>5.0038080000000003</v>
      </c>
      <c r="J4878" s="41" t="s">
        <v>1025</v>
      </c>
      <c r="K4878" s="41" t="s">
        <v>116</v>
      </c>
      <c r="L4878" s="52">
        <v>7.3246589999999996</v>
      </c>
      <c r="M4878" s="52" t="s">
        <v>1025</v>
      </c>
      <c r="N4878" s="52" t="s">
        <v>534</v>
      </c>
    </row>
    <row r="4879" spans="1:14" x14ac:dyDescent="0.25">
      <c r="A4879" s="30">
        <v>551</v>
      </c>
      <c r="B4879" s="232" t="str">
        <f>IF(AND(A4879&lt;&gt;"",ISNUMBER(A4879)),VLOOKUP(A4879,Studies!A:BR,2,FALSE),"")</f>
        <v>Agarwala 2005a</v>
      </c>
      <c r="C4879" s="232" t="str">
        <f>IF(AND(A4879&lt;&gt;"",ISNUMBER(A4879)),VLOOKUP(A4879,Studies!A:BR,3,FALSE),"")</f>
        <v>http://www.medadvocates.org/resources/conferences/3rd%20_ias/05-156a_agarwala_086.pdf</v>
      </c>
      <c r="D4879" s="232" t="str">
        <f>IF(AND(A4879&lt;&gt;"",ISNUMBER(A4879)),VLOOKUP(A4879,Studies!A:BR,4,FALSE),"")</f>
        <v>ATV 400 mg AM (N=15)</v>
      </c>
      <c r="E4879" s="206" t="str">
        <f>IF(AND(A4879&lt;&gt;"",ISNUMBER(A4879)),VLOOKUP(A4879,Studies!A:BR,5,FALSE),"")</f>
        <v>Atazanavir</v>
      </c>
      <c r="F4879" s="207" t="str">
        <f>IF(AND(A4879&lt;&gt;"",ISNUMBER(A4879)),VLOOKUP(A4879,Studies!A:BR,6,FALSE),"")</f>
        <v>Plasma</v>
      </c>
      <c r="G4879" s="50">
        <v>119.98133747999999</v>
      </c>
      <c r="H4879" s="50" t="s">
        <v>60</v>
      </c>
      <c r="I4879" s="41">
        <v>345.62599999999998</v>
      </c>
      <c r="J4879" s="41" t="s">
        <v>1025</v>
      </c>
      <c r="K4879" s="41" t="s">
        <v>116</v>
      </c>
    </row>
    <row r="4880" spans="1:14" x14ac:dyDescent="0.25">
      <c r="A4880" s="30">
        <v>551</v>
      </c>
      <c r="B4880" s="232" t="str">
        <f>IF(AND(A4880&lt;&gt;"",ISNUMBER(A4880)),VLOOKUP(A4880,Studies!A:BR,2,FALSE),"")</f>
        <v>Agarwala 2005a</v>
      </c>
      <c r="C4880" s="232" t="str">
        <f>IF(AND(A4880&lt;&gt;"",ISNUMBER(A4880)),VLOOKUP(A4880,Studies!A:BR,3,FALSE),"")</f>
        <v>http://www.medadvocates.org/resources/conferences/3rd%20_ias/05-156a_agarwala_086.pdf</v>
      </c>
      <c r="D4880" s="232" t="str">
        <f>IF(AND(A4880&lt;&gt;"",ISNUMBER(A4880)),VLOOKUP(A4880,Studies!A:BR,4,FALSE),"")</f>
        <v>ATV 400 mg AM (N=15)</v>
      </c>
      <c r="E4880" s="206" t="str">
        <f>IF(AND(A4880&lt;&gt;"",ISNUMBER(A4880)),VLOOKUP(A4880,Studies!A:BR,5,FALSE),"")</f>
        <v>Atazanavir</v>
      </c>
      <c r="F4880" s="207" t="str">
        <f>IF(AND(A4880&lt;&gt;"",ISNUMBER(A4880)),VLOOKUP(A4880,Studies!A:BR,6,FALSE),"")</f>
        <v>Plasma</v>
      </c>
      <c r="G4880" s="50">
        <v>121.94090199999999</v>
      </c>
      <c r="H4880" s="50" t="s">
        <v>60</v>
      </c>
      <c r="I4880" s="41">
        <v>5943.076</v>
      </c>
      <c r="J4880" s="41" t="s">
        <v>1025</v>
      </c>
      <c r="K4880" s="41" t="s">
        <v>116</v>
      </c>
    </row>
    <row r="4881" spans="1:11" x14ac:dyDescent="0.25">
      <c r="A4881" s="30">
        <v>551</v>
      </c>
      <c r="B4881" s="232" t="str">
        <f>IF(AND(A4881&lt;&gt;"",ISNUMBER(A4881)),VLOOKUP(A4881,Studies!A:BR,2,FALSE),"")</f>
        <v>Agarwala 2005a</v>
      </c>
      <c r="C4881" s="232" t="str">
        <f>IF(AND(A4881&lt;&gt;"",ISNUMBER(A4881)),VLOOKUP(A4881,Studies!A:BR,3,FALSE),"")</f>
        <v>http://www.medadvocates.org/resources/conferences/3rd%20_ias/05-156a_agarwala_086.pdf</v>
      </c>
      <c r="D4881" s="232" t="str">
        <f>IF(AND(A4881&lt;&gt;"",ISNUMBER(A4881)),VLOOKUP(A4881,Studies!A:BR,4,FALSE),"")</f>
        <v>ATV 400 mg AM (N=15)</v>
      </c>
      <c r="E4881" s="206" t="str">
        <f>IF(AND(A4881&lt;&gt;"",ISNUMBER(A4881)),VLOOKUP(A4881,Studies!A:BR,5,FALSE),"")</f>
        <v>Atazanavir</v>
      </c>
      <c r="F4881" s="207" t="str">
        <f>IF(AND(A4881&lt;&gt;"",ISNUMBER(A4881)),VLOOKUP(A4881,Studies!A:BR,6,FALSE),"")</f>
        <v>Plasma</v>
      </c>
      <c r="G4881" s="50">
        <v>123.95645399999999</v>
      </c>
      <c r="H4881" s="50" t="s">
        <v>60</v>
      </c>
      <c r="I4881" s="41">
        <v>4274.4979999999996</v>
      </c>
      <c r="J4881" s="41" t="s">
        <v>1025</v>
      </c>
      <c r="K4881" s="41" t="s">
        <v>116</v>
      </c>
    </row>
    <row r="4882" spans="1:11" x14ac:dyDescent="0.25">
      <c r="A4882" s="30">
        <v>551</v>
      </c>
      <c r="B4882" s="232" t="str">
        <f>IF(AND(A4882&lt;&gt;"",ISNUMBER(A4882)),VLOOKUP(A4882,Studies!A:BR,2,FALSE),"")</f>
        <v>Agarwala 2005a</v>
      </c>
      <c r="C4882" s="232" t="str">
        <f>IF(AND(A4882&lt;&gt;"",ISNUMBER(A4882)),VLOOKUP(A4882,Studies!A:BR,3,FALSE),"")</f>
        <v>http://www.medadvocates.org/resources/conferences/3rd%20_ias/05-156a_agarwala_086.pdf</v>
      </c>
      <c r="D4882" s="232" t="str">
        <f>IF(AND(A4882&lt;&gt;"",ISNUMBER(A4882)),VLOOKUP(A4882,Studies!A:BR,4,FALSE),"")</f>
        <v>ATV 400 mg AM (N=15)</v>
      </c>
      <c r="E4882" s="206" t="str">
        <f>IF(AND(A4882&lt;&gt;"",ISNUMBER(A4882)),VLOOKUP(A4882,Studies!A:BR,5,FALSE),"")</f>
        <v>Atazanavir</v>
      </c>
      <c r="F4882" s="207" t="str">
        <f>IF(AND(A4882&lt;&gt;"",ISNUMBER(A4882)),VLOOKUP(A4882,Studies!A:BR,6,FALSE),"")</f>
        <v>Plasma</v>
      </c>
      <c r="G4882" s="50">
        <v>125.953344</v>
      </c>
      <c r="H4882" s="50" t="s">
        <v>60</v>
      </c>
      <c r="I4882" s="41">
        <v>2211.2240000000002</v>
      </c>
      <c r="J4882" s="41" t="s">
        <v>1025</v>
      </c>
      <c r="K4882" s="41" t="s">
        <v>116</v>
      </c>
    </row>
    <row r="4883" spans="1:11" x14ac:dyDescent="0.25">
      <c r="A4883" s="30">
        <v>551</v>
      </c>
      <c r="B4883" s="232" t="str">
        <f>IF(AND(A4883&lt;&gt;"",ISNUMBER(A4883)),VLOOKUP(A4883,Studies!A:BR,2,FALSE),"")</f>
        <v>Agarwala 2005a</v>
      </c>
      <c r="C4883" s="232" t="str">
        <f>IF(AND(A4883&lt;&gt;"",ISNUMBER(A4883)),VLOOKUP(A4883,Studies!A:BR,3,FALSE),"")</f>
        <v>http://www.medadvocates.org/resources/conferences/3rd%20_ias/05-156a_agarwala_086.pdf</v>
      </c>
      <c r="D4883" s="232" t="str">
        <f>IF(AND(A4883&lt;&gt;"",ISNUMBER(A4883)),VLOOKUP(A4883,Studies!A:BR,4,FALSE),"")</f>
        <v>ATV 400 mg AM (N=15)</v>
      </c>
      <c r="E4883" s="206" t="str">
        <f>IF(AND(A4883&lt;&gt;"",ISNUMBER(A4883)),VLOOKUP(A4883,Studies!A:BR,5,FALSE),"")</f>
        <v>Atazanavir</v>
      </c>
      <c r="F4883" s="207" t="str">
        <f>IF(AND(A4883&lt;&gt;"",ISNUMBER(A4883)),VLOOKUP(A4883,Studies!A:BR,6,FALSE),"")</f>
        <v>Plasma</v>
      </c>
      <c r="G4883" s="50">
        <v>127.950233</v>
      </c>
      <c r="H4883" s="50" t="s">
        <v>60</v>
      </c>
      <c r="I4883" s="41">
        <v>1458.2829999999999</v>
      </c>
      <c r="J4883" s="41" t="s">
        <v>1025</v>
      </c>
      <c r="K4883" s="41" t="s">
        <v>116</v>
      </c>
    </row>
    <row r="4884" spans="1:11" x14ac:dyDescent="0.25">
      <c r="A4884" s="30">
        <v>551</v>
      </c>
      <c r="B4884" s="232" t="str">
        <f>IF(AND(A4884&lt;&gt;"",ISNUMBER(A4884)),VLOOKUP(A4884,Studies!A:BR,2,FALSE),"")</f>
        <v>Agarwala 2005a</v>
      </c>
      <c r="C4884" s="232" t="str">
        <f>IF(AND(A4884&lt;&gt;"",ISNUMBER(A4884)),VLOOKUP(A4884,Studies!A:BR,3,FALSE),"")</f>
        <v>http://www.medadvocates.org/resources/conferences/3rd%20_ias/05-156a_agarwala_086.pdf</v>
      </c>
      <c r="D4884" s="232" t="str">
        <f>IF(AND(A4884&lt;&gt;"",ISNUMBER(A4884)),VLOOKUP(A4884,Studies!A:BR,4,FALSE),"")</f>
        <v>ATV 400 mg AM (N=15)</v>
      </c>
      <c r="E4884" s="206" t="str">
        <f>IF(AND(A4884&lt;&gt;"",ISNUMBER(A4884)),VLOOKUP(A4884,Studies!A:BR,5,FALSE),"")</f>
        <v>Atazanavir</v>
      </c>
      <c r="F4884" s="207" t="str">
        <f>IF(AND(A4884&lt;&gt;"",ISNUMBER(A4884)),VLOOKUP(A4884,Studies!A:BR,6,FALSE),"")</f>
        <v>Plasma</v>
      </c>
      <c r="G4884" s="50">
        <v>129.947123</v>
      </c>
      <c r="H4884" s="50" t="s">
        <v>60</v>
      </c>
      <c r="I4884" s="41">
        <v>1104.8779999999999</v>
      </c>
      <c r="J4884" s="41" t="s">
        <v>1025</v>
      </c>
      <c r="K4884" s="41" t="s">
        <v>116</v>
      </c>
    </row>
    <row r="4885" spans="1:11" x14ac:dyDescent="0.25">
      <c r="A4885" s="30">
        <v>551</v>
      </c>
      <c r="B4885" s="232" t="str">
        <f>IF(AND(A4885&lt;&gt;"",ISNUMBER(A4885)),VLOOKUP(A4885,Studies!A:BR,2,FALSE),"")</f>
        <v>Agarwala 2005a</v>
      </c>
      <c r="C4885" s="232" t="str">
        <f>IF(AND(A4885&lt;&gt;"",ISNUMBER(A4885)),VLOOKUP(A4885,Studies!A:BR,3,FALSE),"")</f>
        <v>http://www.medadvocates.org/resources/conferences/3rd%20_ias/05-156a_agarwala_086.pdf</v>
      </c>
      <c r="D4885" s="232" t="str">
        <f>IF(AND(A4885&lt;&gt;"",ISNUMBER(A4885)),VLOOKUP(A4885,Studies!A:BR,4,FALSE),"")</f>
        <v>ATV 400 mg AM (N=15)</v>
      </c>
      <c r="E4885" s="206" t="str">
        <f>IF(AND(A4885&lt;&gt;"",ISNUMBER(A4885)),VLOOKUP(A4885,Studies!A:BR,5,FALSE),"")</f>
        <v>Atazanavir</v>
      </c>
      <c r="F4885" s="207" t="str">
        <f>IF(AND(A4885&lt;&gt;"",ISNUMBER(A4885)),VLOOKUP(A4885,Studies!A:BR,6,FALSE),"")</f>
        <v>Plasma</v>
      </c>
      <c r="G4885" s="50">
        <v>132</v>
      </c>
      <c r="H4885" s="50" t="s">
        <v>60</v>
      </c>
      <c r="I4885" s="41">
        <v>881.83240000000001</v>
      </c>
      <c r="J4885" s="41" t="s">
        <v>1025</v>
      </c>
      <c r="K4885" s="41" t="s">
        <v>116</v>
      </c>
    </row>
    <row r="4886" spans="1:11" x14ac:dyDescent="0.25">
      <c r="A4886" s="30">
        <v>551</v>
      </c>
      <c r="B4886" s="232" t="str">
        <f>IF(AND(A4886&lt;&gt;"",ISNUMBER(A4886)),VLOOKUP(A4886,Studies!A:BR,2,FALSE),"")</f>
        <v>Agarwala 2005a</v>
      </c>
      <c r="C4886" s="232" t="str">
        <f>IF(AND(A4886&lt;&gt;"",ISNUMBER(A4886)),VLOOKUP(A4886,Studies!A:BR,3,FALSE),"")</f>
        <v>http://www.medadvocates.org/resources/conferences/3rd%20_ias/05-156a_agarwala_086.pdf</v>
      </c>
      <c r="D4886" s="232" t="str">
        <f>IF(AND(A4886&lt;&gt;"",ISNUMBER(A4886)),VLOOKUP(A4886,Studies!A:BR,4,FALSE),"")</f>
        <v>ATV 400 mg AM (N=15)</v>
      </c>
      <c r="E4886" s="206" t="str">
        <f>IF(AND(A4886&lt;&gt;"",ISNUMBER(A4886)),VLOOKUP(A4886,Studies!A:BR,5,FALSE),"")</f>
        <v>Atazanavir</v>
      </c>
      <c r="F4886" s="207" t="str">
        <f>IF(AND(A4886&lt;&gt;"",ISNUMBER(A4886)),VLOOKUP(A4886,Studies!A:BR,6,FALSE),"")</f>
        <v>Plasma</v>
      </c>
      <c r="G4886" s="50">
        <v>136.01244</v>
      </c>
      <c r="H4886" s="50" t="s">
        <v>60</v>
      </c>
      <c r="I4886" s="41">
        <v>533.24929999999995</v>
      </c>
      <c r="J4886" s="41" t="s">
        <v>1025</v>
      </c>
      <c r="K4886" s="41" t="s">
        <v>116</v>
      </c>
    </row>
    <row r="4887" spans="1:11" x14ac:dyDescent="0.25">
      <c r="A4887" s="30">
        <v>551</v>
      </c>
      <c r="B4887" s="232" t="str">
        <f>IF(AND(A4887&lt;&gt;"",ISNUMBER(A4887)),VLOOKUP(A4887,Studies!A:BR,2,FALSE),"")</f>
        <v>Agarwala 2005a</v>
      </c>
      <c r="C4887" s="232" t="str">
        <f>IF(AND(A4887&lt;&gt;"",ISNUMBER(A4887)),VLOOKUP(A4887,Studies!A:BR,3,FALSE),"")</f>
        <v>http://www.medadvocates.org/resources/conferences/3rd%20_ias/05-156a_agarwala_086.pdf</v>
      </c>
      <c r="D4887" s="232" t="str">
        <f>IF(AND(A4887&lt;&gt;"",ISNUMBER(A4887)),VLOOKUP(A4887,Studies!A:BR,4,FALSE),"")</f>
        <v>ATV 400 mg AM (N=15)</v>
      </c>
      <c r="E4887" s="206" t="str">
        <f>IF(AND(A4887&lt;&gt;"",ISNUMBER(A4887)),VLOOKUP(A4887,Studies!A:BR,5,FALSE),"")</f>
        <v>Atazanavir</v>
      </c>
      <c r="F4887" s="207" t="str">
        <f>IF(AND(A4887&lt;&gt;"",ISNUMBER(A4887)),VLOOKUP(A4887,Studies!A:BR,6,FALSE),"")</f>
        <v>Plasma</v>
      </c>
      <c r="G4887" s="50">
        <v>143.96268000000001</v>
      </c>
      <c r="H4887" s="50" t="s">
        <v>60</v>
      </c>
      <c r="I4887" s="41">
        <v>345.62599999999998</v>
      </c>
      <c r="J4887" s="41" t="s">
        <v>1025</v>
      </c>
      <c r="K4887" s="41" t="s">
        <v>116</v>
      </c>
    </row>
    <row r="4888" spans="1:11" x14ac:dyDescent="0.25">
      <c r="A4888" s="30">
        <v>552</v>
      </c>
      <c r="B4888" s="232" t="str">
        <f>IF(AND(A4888&lt;&gt;"",ISNUMBER(A4888)),VLOOKUP(A4888,Studies!A:BR,2,FALSE),"")</f>
        <v>Agarwala 2005b</v>
      </c>
      <c r="C4888" s="232" t="str">
        <f>IF(AND(A4888&lt;&gt;"",ISNUMBER(A4888)),VLOOKUP(A4888,Studies!A:BR,3,FALSE),"")</f>
        <v>http://www.medadvocates.org/resources/conferences/3rd%20_ias/05-156b_agarwala_109.pdf</v>
      </c>
      <c r="D4888" s="232" t="str">
        <f>IF(AND(A4888&lt;&gt;"",ISNUMBER(A4888)),VLOOKUP(A4888,Studies!A:BR,4,FALSE),"")</f>
        <v>ATV 400 mg (Treatment A)</v>
      </c>
      <c r="E4888" s="206" t="str">
        <f>IF(AND(A4888&lt;&gt;"",ISNUMBER(A4888)),VLOOKUP(A4888,Studies!A:BR,5,FALSE),"")</f>
        <v>Atazanavir</v>
      </c>
      <c r="F4888" s="207" t="str">
        <f>IF(AND(A4888&lt;&gt;"",ISNUMBER(A4888)),VLOOKUP(A4888,Studies!A:BR,6,FALSE),"")</f>
        <v>Plasma</v>
      </c>
      <c r="G4888" s="50">
        <v>119.96707819</v>
      </c>
      <c r="H4888" s="50" t="s">
        <v>60</v>
      </c>
      <c r="I4888" s="41">
        <v>268.75580000000002</v>
      </c>
      <c r="J4888" s="41" t="s">
        <v>1025</v>
      </c>
      <c r="K4888" s="41" t="s">
        <v>116</v>
      </c>
    </row>
    <row r="4889" spans="1:11" x14ac:dyDescent="0.25">
      <c r="A4889" s="30">
        <v>552</v>
      </c>
      <c r="B4889" s="232" t="str">
        <f>IF(AND(A4889&lt;&gt;"",ISNUMBER(A4889)),VLOOKUP(A4889,Studies!A:BR,2,FALSE),"")</f>
        <v>Agarwala 2005b</v>
      </c>
      <c r="C4889" s="232" t="str">
        <f>IF(AND(A4889&lt;&gt;"",ISNUMBER(A4889)),VLOOKUP(A4889,Studies!A:BR,3,FALSE),"")</f>
        <v>http://www.medadvocates.org/resources/conferences/3rd%20_ias/05-156b_agarwala_109.pdf</v>
      </c>
      <c r="D4889" s="232" t="str">
        <f>IF(AND(A4889&lt;&gt;"",ISNUMBER(A4889)),VLOOKUP(A4889,Studies!A:BR,4,FALSE),"")</f>
        <v>ATV 400 mg (Treatment A)</v>
      </c>
      <c r="E4889" s="206" t="str">
        <f>IF(AND(A4889&lt;&gt;"",ISNUMBER(A4889)),VLOOKUP(A4889,Studies!A:BR,5,FALSE),"")</f>
        <v>Atazanavir</v>
      </c>
      <c r="F4889" s="207" t="str">
        <f>IF(AND(A4889&lt;&gt;"",ISNUMBER(A4889)),VLOOKUP(A4889,Studies!A:BR,6,FALSE),"")</f>
        <v>Plasma</v>
      </c>
      <c r="G4889" s="50">
        <v>122.00823</v>
      </c>
      <c r="H4889" s="50" t="s">
        <v>60</v>
      </c>
      <c r="I4889" s="41">
        <v>4674.3879999999999</v>
      </c>
      <c r="J4889" s="41" t="s">
        <v>1025</v>
      </c>
      <c r="K4889" s="41" t="s">
        <v>116</v>
      </c>
    </row>
    <row r="4890" spans="1:11" x14ac:dyDescent="0.25">
      <c r="A4890" s="30">
        <v>552</v>
      </c>
      <c r="B4890" s="232" t="str">
        <f>IF(AND(A4890&lt;&gt;"",ISNUMBER(A4890)),VLOOKUP(A4890,Studies!A:BR,2,FALSE),"")</f>
        <v>Agarwala 2005b</v>
      </c>
      <c r="C4890" s="232" t="str">
        <f>IF(AND(A4890&lt;&gt;"",ISNUMBER(A4890)),VLOOKUP(A4890,Studies!A:BR,3,FALSE),"")</f>
        <v>http://www.medadvocates.org/resources/conferences/3rd%20_ias/05-156b_agarwala_109.pdf</v>
      </c>
      <c r="D4890" s="232" t="str">
        <f>IF(AND(A4890&lt;&gt;"",ISNUMBER(A4890)),VLOOKUP(A4890,Studies!A:BR,4,FALSE),"")</f>
        <v>ATV 400 mg (Treatment A)</v>
      </c>
      <c r="E4890" s="206" t="str">
        <f>IF(AND(A4890&lt;&gt;"",ISNUMBER(A4890)),VLOOKUP(A4890,Studies!A:BR,5,FALSE),"")</f>
        <v>Atazanavir</v>
      </c>
      <c r="F4890" s="207" t="str">
        <f>IF(AND(A4890&lt;&gt;"",ISNUMBER(A4890)),VLOOKUP(A4890,Studies!A:BR,6,FALSE),"")</f>
        <v>Plasma</v>
      </c>
      <c r="G4890" s="50">
        <v>123.98353899999999</v>
      </c>
      <c r="H4890" s="50" t="s">
        <v>60</v>
      </c>
      <c r="I4890" s="41">
        <v>3333.7710000000002</v>
      </c>
      <c r="J4890" s="41" t="s">
        <v>1025</v>
      </c>
      <c r="K4890" s="41" t="s">
        <v>116</v>
      </c>
    </row>
    <row r="4891" spans="1:11" x14ac:dyDescent="0.25">
      <c r="A4891" s="30">
        <v>552</v>
      </c>
      <c r="B4891" s="232" t="str">
        <f>IF(AND(A4891&lt;&gt;"",ISNUMBER(A4891)),VLOOKUP(A4891,Studies!A:BR,2,FALSE),"")</f>
        <v>Agarwala 2005b</v>
      </c>
      <c r="C4891" s="232" t="str">
        <f>IF(AND(A4891&lt;&gt;"",ISNUMBER(A4891)),VLOOKUP(A4891,Studies!A:BR,3,FALSE),"")</f>
        <v>http://www.medadvocates.org/resources/conferences/3rd%20_ias/05-156b_agarwala_109.pdf</v>
      </c>
      <c r="D4891" s="232" t="str">
        <f>IF(AND(A4891&lt;&gt;"",ISNUMBER(A4891)),VLOOKUP(A4891,Studies!A:BR,4,FALSE),"")</f>
        <v>ATV 400 mg (Treatment A)</v>
      </c>
      <c r="E4891" s="206" t="str">
        <f>IF(AND(A4891&lt;&gt;"",ISNUMBER(A4891)),VLOOKUP(A4891,Studies!A:BR,5,FALSE),"")</f>
        <v>Atazanavir</v>
      </c>
      <c r="F4891" s="207" t="str">
        <f>IF(AND(A4891&lt;&gt;"",ISNUMBER(A4891)),VLOOKUP(A4891,Studies!A:BR,6,FALSE),"")</f>
        <v>Plasma</v>
      </c>
      <c r="G4891" s="50">
        <v>125.99176900000001</v>
      </c>
      <c r="H4891" s="50" t="s">
        <v>60</v>
      </c>
      <c r="I4891" s="41">
        <v>1876.6980000000001</v>
      </c>
      <c r="J4891" s="41" t="s">
        <v>1025</v>
      </c>
      <c r="K4891" s="41" t="s">
        <v>116</v>
      </c>
    </row>
    <row r="4892" spans="1:11" x14ac:dyDescent="0.25">
      <c r="A4892" s="30">
        <v>552</v>
      </c>
      <c r="B4892" s="232" t="str">
        <f>IF(AND(A4892&lt;&gt;"",ISNUMBER(A4892)),VLOOKUP(A4892,Studies!A:BR,2,FALSE),"")</f>
        <v>Agarwala 2005b</v>
      </c>
      <c r="C4892" s="232" t="str">
        <f>IF(AND(A4892&lt;&gt;"",ISNUMBER(A4892)),VLOOKUP(A4892,Studies!A:BR,3,FALSE),"")</f>
        <v>http://www.medadvocates.org/resources/conferences/3rd%20_ias/05-156b_agarwala_109.pdf</v>
      </c>
      <c r="D4892" s="232" t="str">
        <f>IF(AND(A4892&lt;&gt;"",ISNUMBER(A4892)),VLOOKUP(A4892,Studies!A:BR,4,FALSE),"")</f>
        <v>ATV 400 mg (Treatment A)</v>
      </c>
      <c r="E4892" s="206" t="str">
        <f>IF(AND(A4892&lt;&gt;"",ISNUMBER(A4892)),VLOOKUP(A4892,Studies!A:BR,5,FALSE),"")</f>
        <v>Atazanavir</v>
      </c>
      <c r="F4892" s="207" t="str">
        <f>IF(AND(A4892&lt;&gt;"",ISNUMBER(A4892)),VLOOKUP(A4892,Studies!A:BR,6,FALSE),"")</f>
        <v>Plasma</v>
      </c>
      <c r="G4892" s="50">
        <v>127.967078</v>
      </c>
      <c r="H4892" s="50" t="s">
        <v>60</v>
      </c>
      <c r="I4892" s="41">
        <v>1432.067</v>
      </c>
      <c r="J4892" s="41" t="s">
        <v>1025</v>
      </c>
      <c r="K4892" s="41" t="s">
        <v>116</v>
      </c>
    </row>
    <row r="4893" spans="1:11" x14ac:dyDescent="0.25">
      <c r="A4893" s="30">
        <v>552</v>
      </c>
      <c r="B4893" s="232" t="str">
        <f>IF(AND(A4893&lt;&gt;"",ISNUMBER(A4893)),VLOOKUP(A4893,Studies!A:BR,2,FALSE),"")</f>
        <v>Agarwala 2005b</v>
      </c>
      <c r="C4893" s="232" t="str">
        <f>IF(AND(A4893&lt;&gt;"",ISNUMBER(A4893)),VLOOKUP(A4893,Studies!A:BR,3,FALSE),"")</f>
        <v>http://www.medadvocates.org/resources/conferences/3rd%20_ias/05-156b_agarwala_109.pdf</v>
      </c>
      <c r="D4893" s="232" t="str">
        <f>IF(AND(A4893&lt;&gt;"",ISNUMBER(A4893)),VLOOKUP(A4893,Studies!A:BR,4,FALSE),"")</f>
        <v>ATV 400 mg (Treatment A)</v>
      </c>
      <c r="E4893" s="206" t="str">
        <f>IF(AND(A4893&lt;&gt;"",ISNUMBER(A4893)),VLOOKUP(A4893,Studies!A:BR,5,FALSE),"")</f>
        <v>Atazanavir</v>
      </c>
      <c r="F4893" s="207" t="str">
        <f>IF(AND(A4893&lt;&gt;"",ISNUMBER(A4893)),VLOOKUP(A4893,Studies!A:BR,6,FALSE),"")</f>
        <v>Plasma</v>
      </c>
      <c r="G4893" s="50">
        <v>130.00823</v>
      </c>
      <c r="H4893" s="50" t="s">
        <v>60</v>
      </c>
      <c r="I4893" s="41">
        <v>1021.349</v>
      </c>
      <c r="J4893" s="41" t="s">
        <v>1025</v>
      </c>
      <c r="K4893" s="41" t="s">
        <v>116</v>
      </c>
    </row>
    <row r="4894" spans="1:11" x14ac:dyDescent="0.25">
      <c r="A4894" s="30">
        <v>552</v>
      </c>
      <c r="B4894" s="232" t="str">
        <f>IF(AND(A4894&lt;&gt;"",ISNUMBER(A4894)),VLOOKUP(A4894,Studies!A:BR,2,FALSE),"")</f>
        <v>Agarwala 2005b</v>
      </c>
      <c r="C4894" s="232" t="str">
        <f>IF(AND(A4894&lt;&gt;"",ISNUMBER(A4894)),VLOOKUP(A4894,Studies!A:BR,3,FALSE),"")</f>
        <v>http://www.medadvocates.org/resources/conferences/3rd%20_ias/05-156b_agarwala_109.pdf</v>
      </c>
      <c r="D4894" s="232" t="str">
        <f>IF(AND(A4894&lt;&gt;"",ISNUMBER(A4894)),VLOOKUP(A4894,Studies!A:BR,4,FALSE),"")</f>
        <v>ATV 400 mg (Treatment A)</v>
      </c>
      <c r="E4894" s="206" t="str">
        <f>IF(AND(A4894&lt;&gt;"",ISNUMBER(A4894)),VLOOKUP(A4894,Studies!A:BR,5,FALSE),"")</f>
        <v>Atazanavir</v>
      </c>
      <c r="F4894" s="207" t="str">
        <f>IF(AND(A4894&lt;&gt;"",ISNUMBER(A4894)),VLOOKUP(A4894,Studies!A:BR,6,FALSE),"")</f>
        <v>Plasma</v>
      </c>
      <c r="G4894" s="50">
        <v>132.01646</v>
      </c>
      <c r="H4894" s="50" t="s">
        <v>60</v>
      </c>
      <c r="I4894" s="41">
        <v>779.36900000000003</v>
      </c>
      <c r="J4894" s="41" t="s">
        <v>1025</v>
      </c>
      <c r="K4894" s="41" t="s">
        <v>116</v>
      </c>
    </row>
    <row r="4895" spans="1:11" x14ac:dyDescent="0.25">
      <c r="A4895" s="30">
        <v>552</v>
      </c>
      <c r="B4895" s="232" t="str">
        <f>IF(AND(A4895&lt;&gt;"",ISNUMBER(A4895)),VLOOKUP(A4895,Studies!A:BR,2,FALSE),"")</f>
        <v>Agarwala 2005b</v>
      </c>
      <c r="C4895" s="232" t="str">
        <f>IF(AND(A4895&lt;&gt;"",ISNUMBER(A4895)),VLOOKUP(A4895,Studies!A:BR,3,FALSE),"")</f>
        <v>http://www.medadvocates.org/resources/conferences/3rd%20_ias/05-156b_agarwala_109.pdf</v>
      </c>
      <c r="D4895" s="232" t="str">
        <f>IF(AND(A4895&lt;&gt;"",ISNUMBER(A4895)),VLOOKUP(A4895,Studies!A:BR,4,FALSE),"")</f>
        <v>ATV 400 mg (Treatment A)</v>
      </c>
      <c r="E4895" s="206" t="str">
        <f>IF(AND(A4895&lt;&gt;"",ISNUMBER(A4895)),VLOOKUP(A4895,Studies!A:BR,5,FALSE),"")</f>
        <v>Atazanavir</v>
      </c>
      <c r="F4895" s="207" t="str">
        <f>IF(AND(A4895&lt;&gt;"",ISNUMBER(A4895)),VLOOKUP(A4895,Studies!A:BR,6,FALSE),"")</f>
        <v>Plasma</v>
      </c>
      <c r="G4895" s="50">
        <v>135.96708000000001</v>
      </c>
      <c r="H4895" s="50" t="s">
        <v>60</v>
      </c>
      <c r="I4895" s="41">
        <v>519.51289999999995</v>
      </c>
      <c r="J4895" s="41" t="s">
        <v>1025</v>
      </c>
      <c r="K4895" s="41" t="s">
        <v>116</v>
      </c>
    </row>
    <row r="4896" spans="1:11" x14ac:dyDescent="0.25">
      <c r="A4896" s="30">
        <v>552</v>
      </c>
      <c r="B4896" s="232" t="str">
        <f>IF(AND(A4896&lt;&gt;"",ISNUMBER(A4896)),VLOOKUP(A4896,Studies!A:BR,2,FALSE),"")</f>
        <v>Agarwala 2005b</v>
      </c>
      <c r="C4896" s="232" t="str">
        <f>IF(AND(A4896&lt;&gt;"",ISNUMBER(A4896)),VLOOKUP(A4896,Studies!A:BR,3,FALSE),"")</f>
        <v>http://www.medadvocates.org/resources/conferences/3rd%20_ias/05-156b_agarwala_109.pdf</v>
      </c>
      <c r="D4896" s="232" t="str">
        <f>IF(AND(A4896&lt;&gt;"",ISNUMBER(A4896)),VLOOKUP(A4896,Studies!A:BR,4,FALSE),"")</f>
        <v>ATV 400 mg (Treatment A)</v>
      </c>
      <c r="E4896" s="206" t="str">
        <f>IF(AND(A4896&lt;&gt;"",ISNUMBER(A4896)),VLOOKUP(A4896,Studies!A:BR,5,FALSE),"")</f>
        <v>Atazanavir</v>
      </c>
      <c r="F4896" s="207" t="str">
        <f>IF(AND(A4896&lt;&gt;"",ISNUMBER(A4896)),VLOOKUP(A4896,Studies!A:BR,6,FALSE),"")</f>
        <v>Plasma</v>
      </c>
      <c r="G4896" s="50">
        <v>144</v>
      </c>
      <c r="H4896" s="50" t="s">
        <v>60</v>
      </c>
      <c r="I4896" s="41">
        <v>302.50599999999997</v>
      </c>
      <c r="J4896" s="41" t="s">
        <v>1025</v>
      </c>
      <c r="K4896" s="41" t="s">
        <v>116</v>
      </c>
    </row>
    <row r="4897" spans="1:14" x14ac:dyDescent="0.25">
      <c r="A4897" s="30">
        <v>553</v>
      </c>
      <c r="B4897" s="232" t="str">
        <f>IF(AND(A4897&lt;&gt;"",ISNUMBER(A4897)),VLOOKUP(A4897,Studies!A:BR,2,FALSE),"")</f>
        <v>Martin 2008</v>
      </c>
      <c r="C4897" s="232" t="str">
        <f>IF(AND(A4897&lt;&gt;"",ISNUMBER(A4897)),VLOOKUP(A4897,Studies!A:BR,3,FALSE),"")</f>
        <v>https://www.ncbi.nlm.nih.gov/pubmed/19014835</v>
      </c>
      <c r="D4897" s="232" t="str">
        <f>IF(AND(A4897&lt;&gt;"",ISNUMBER(A4897)),VLOOKUP(A4897,Studies!A:BR,4,FALSE),"")</f>
        <v>Atazanavir monotherapy (n = 24)</v>
      </c>
      <c r="E4897" s="206" t="str">
        <f>IF(AND(A4897&lt;&gt;"",ISNUMBER(A4897)),VLOOKUP(A4897,Studies!A:BR,5,FALSE),"")</f>
        <v>Atazanavir</v>
      </c>
      <c r="F4897" s="207" t="str">
        <f>IF(AND(A4897&lt;&gt;"",ISNUMBER(A4897)),VLOOKUP(A4897,Studies!A:BR,6,FALSE),"")</f>
        <v>Plasma</v>
      </c>
      <c r="G4897" s="50">
        <v>144</v>
      </c>
      <c r="H4897" s="50" t="s">
        <v>60</v>
      </c>
      <c r="I4897" s="41">
        <v>0.3901345</v>
      </c>
      <c r="J4897" s="41" t="s">
        <v>1053</v>
      </c>
      <c r="K4897" s="41" t="s">
        <v>116</v>
      </c>
      <c r="L4897" s="52">
        <v>0.25560539999999998</v>
      </c>
      <c r="M4897" s="52" t="s">
        <v>1053</v>
      </c>
      <c r="N4897" s="52" t="s">
        <v>534</v>
      </c>
    </row>
    <row r="4898" spans="1:14" x14ac:dyDescent="0.25">
      <c r="A4898" s="30">
        <v>553</v>
      </c>
      <c r="B4898" s="232" t="str">
        <f>IF(AND(A4898&lt;&gt;"",ISNUMBER(A4898)),VLOOKUP(A4898,Studies!A:BR,2,FALSE),"")</f>
        <v>Martin 2008</v>
      </c>
      <c r="C4898" s="232" t="str">
        <f>IF(AND(A4898&lt;&gt;"",ISNUMBER(A4898)),VLOOKUP(A4898,Studies!A:BR,3,FALSE),"")</f>
        <v>https://www.ncbi.nlm.nih.gov/pubmed/19014835</v>
      </c>
      <c r="D4898" s="232" t="str">
        <f>IF(AND(A4898&lt;&gt;"",ISNUMBER(A4898)),VLOOKUP(A4898,Studies!A:BR,4,FALSE),"")</f>
        <v>Atazanavir monotherapy (n = 24)</v>
      </c>
      <c r="E4898" s="206" t="str">
        <f>IF(AND(A4898&lt;&gt;"",ISNUMBER(A4898)),VLOOKUP(A4898,Studies!A:BR,5,FALSE),"")</f>
        <v>Atazanavir</v>
      </c>
      <c r="F4898" s="207" t="str">
        <f>IF(AND(A4898&lt;&gt;"",ISNUMBER(A4898)),VLOOKUP(A4898,Studies!A:BR,6,FALSE),"")</f>
        <v>Plasma</v>
      </c>
      <c r="G4898" s="50">
        <v>144.5</v>
      </c>
      <c r="H4898" s="50" t="s">
        <v>60</v>
      </c>
      <c r="I4898" s="41">
        <v>0.48430489999999998</v>
      </c>
      <c r="J4898" s="41" t="s">
        <v>1053</v>
      </c>
      <c r="K4898" s="41" t="s">
        <v>116</v>
      </c>
      <c r="L4898" s="52">
        <v>0.3094171</v>
      </c>
      <c r="M4898" s="52" t="s">
        <v>1053</v>
      </c>
      <c r="N4898" s="52" t="s">
        <v>534</v>
      </c>
    </row>
    <row r="4899" spans="1:14" x14ac:dyDescent="0.25">
      <c r="A4899" s="30">
        <v>553</v>
      </c>
      <c r="B4899" s="232" t="str">
        <f>IF(AND(A4899&lt;&gt;"",ISNUMBER(A4899)),VLOOKUP(A4899,Studies!A:BR,2,FALSE),"")</f>
        <v>Martin 2008</v>
      </c>
      <c r="C4899" s="232" t="str">
        <f>IF(AND(A4899&lt;&gt;"",ISNUMBER(A4899)),VLOOKUP(A4899,Studies!A:BR,3,FALSE),"")</f>
        <v>https://www.ncbi.nlm.nih.gov/pubmed/19014835</v>
      </c>
      <c r="D4899" s="232" t="str">
        <f>IF(AND(A4899&lt;&gt;"",ISNUMBER(A4899)),VLOOKUP(A4899,Studies!A:BR,4,FALSE),"")</f>
        <v>Atazanavir monotherapy (n = 24)</v>
      </c>
      <c r="E4899" s="206" t="str">
        <f>IF(AND(A4899&lt;&gt;"",ISNUMBER(A4899)),VLOOKUP(A4899,Studies!A:BR,5,FALSE),"")</f>
        <v>Atazanavir</v>
      </c>
      <c r="F4899" s="207" t="str">
        <f>IF(AND(A4899&lt;&gt;"",ISNUMBER(A4899)),VLOOKUP(A4899,Studies!A:BR,6,FALSE),"")</f>
        <v>Plasma</v>
      </c>
      <c r="G4899" s="50">
        <v>145</v>
      </c>
      <c r="H4899" s="50" t="s">
        <v>60</v>
      </c>
      <c r="I4899" s="41">
        <v>2.9730940000000001</v>
      </c>
      <c r="J4899" s="41" t="s">
        <v>1053</v>
      </c>
      <c r="K4899" s="41" t="s">
        <v>116</v>
      </c>
      <c r="L4899" s="52">
        <v>1.7757849999999999</v>
      </c>
      <c r="M4899" s="52" t="s">
        <v>1053</v>
      </c>
      <c r="N4899" s="52" t="s">
        <v>534</v>
      </c>
    </row>
    <row r="4900" spans="1:14" x14ac:dyDescent="0.25">
      <c r="A4900" s="30">
        <v>553</v>
      </c>
      <c r="B4900" s="232" t="str">
        <f>IF(AND(A4900&lt;&gt;"",ISNUMBER(A4900)),VLOOKUP(A4900,Studies!A:BR,2,FALSE),"")</f>
        <v>Martin 2008</v>
      </c>
      <c r="C4900" s="232" t="str">
        <f>IF(AND(A4900&lt;&gt;"",ISNUMBER(A4900)),VLOOKUP(A4900,Studies!A:BR,3,FALSE),"")</f>
        <v>https://www.ncbi.nlm.nih.gov/pubmed/19014835</v>
      </c>
      <c r="D4900" s="232" t="str">
        <f>IF(AND(A4900&lt;&gt;"",ISNUMBER(A4900)),VLOOKUP(A4900,Studies!A:BR,4,FALSE),"")</f>
        <v>Atazanavir monotherapy (n = 24)</v>
      </c>
      <c r="E4900" s="206" t="str">
        <f>IF(AND(A4900&lt;&gt;"",ISNUMBER(A4900)),VLOOKUP(A4900,Studies!A:BR,5,FALSE),"")</f>
        <v>Atazanavir</v>
      </c>
      <c r="F4900" s="207" t="str">
        <f>IF(AND(A4900&lt;&gt;"",ISNUMBER(A4900)),VLOOKUP(A4900,Studies!A:BR,6,FALSE),"")</f>
        <v>Plasma</v>
      </c>
      <c r="G4900" s="50">
        <v>145.5</v>
      </c>
      <c r="H4900" s="50" t="s">
        <v>60</v>
      </c>
      <c r="I4900" s="41">
        <v>4.29148</v>
      </c>
      <c r="J4900" s="41" t="s">
        <v>1053</v>
      </c>
      <c r="K4900" s="41" t="s">
        <v>116</v>
      </c>
      <c r="L4900" s="52">
        <v>1.8565020000000001</v>
      </c>
      <c r="M4900" s="52" t="s">
        <v>1053</v>
      </c>
      <c r="N4900" s="52" t="s">
        <v>534</v>
      </c>
    </row>
    <row r="4901" spans="1:14" x14ac:dyDescent="0.25">
      <c r="A4901" s="30">
        <v>553</v>
      </c>
      <c r="B4901" s="232" t="str">
        <f>IF(AND(A4901&lt;&gt;"",ISNUMBER(A4901)),VLOOKUP(A4901,Studies!A:BR,2,FALSE),"")</f>
        <v>Martin 2008</v>
      </c>
      <c r="C4901" s="232" t="str">
        <f>IF(AND(A4901&lt;&gt;"",ISNUMBER(A4901)),VLOOKUP(A4901,Studies!A:BR,3,FALSE),"")</f>
        <v>https://www.ncbi.nlm.nih.gov/pubmed/19014835</v>
      </c>
      <c r="D4901" s="232" t="str">
        <f>IF(AND(A4901&lt;&gt;"",ISNUMBER(A4901)),VLOOKUP(A4901,Studies!A:BR,4,FALSE),"")</f>
        <v>Atazanavir monotherapy (n = 24)</v>
      </c>
      <c r="E4901" s="206" t="str">
        <f>IF(AND(A4901&lt;&gt;"",ISNUMBER(A4901)),VLOOKUP(A4901,Studies!A:BR,5,FALSE),"")</f>
        <v>Atazanavir</v>
      </c>
      <c r="F4901" s="207" t="str">
        <f>IF(AND(A4901&lt;&gt;"",ISNUMBER(A4901)),VLOOKUP(A4901,Studies!A:BR,6,FALSE),"")</f>
        <v>Plasma</v>
      </c>
      <c r="G4901" s="50">
        <v>146</v>
      </c>
      <c r="H4901" s="50" t="s">
        <v>60</v>
      </c>
      <c r="I4901" s="41">
        <v>4.6816139999999997</v>
      </c>
      <c r="J4901" s="41" t="s">
        <v>1053</v>
      </c>
      <c r="K4901" s="41" t="s">
        <v>116</v>
      </c>
      <c r="L4901" s="52">
        <v>1.7354259999999999</v>
      </c>
      <c r="M4901" s="52" t="s">
        <v>1053</v>
      </c>
      <c r="N4901" s="52" t="s">
        <v>534</v>
      </c>
    </row>
    <row r="4902" spans="1:14" x14ac:dyDescent="0.25">
      <c r="A4902" s="30">
        <v>553</v>
      </c>
      <c r="B4902" s="232" t="str">
        <f>IF(AND(A4902&lt;&gt;"",ISNUMBER(A4902)),VLOOKUP(A4902,Studies!A:BR,2,FALSE),"")</f>
        <v>Martin 2008</v>
      </c>
      <c r="C4902" s="232" t="str">
        <f>IF(AND(A4902&lt;&gt;"",ISNUMBER(A4902)),VLOOKUP(A4902,Studies!A:BR,3,FALSE),"")</f>
        <v>https://www.ncbi.nlm.nih.gov/pubmed/19014835</v>
      </c>
      <c r="D4902" s="232" t="str">
        <f>IF(AND(A4902&lt;&gt;"",ISNUMBER(A4902)),VLOOKUP(A4902,Studies!A:BR,4,FALSE),"")</f>
        <v>Atazanavir monotherapy (n = 24)</v>
      </c>
      <c r="E4902" s="206" t="str">
        <f>IF(AND(A4902&lt;&gt;"",ISNUMBER(A4902)),VLOOKUP(A4902,Studies!A:BR,5,FALSE),"")</f>
        <v>Atazanavir</v>
      </c>
      <c r="F4902" s="207" t="str">
        <f>IF(AND(A4902&lt;&gt;"",ISNUMBER(A4902)),VLOOKUP(A4902,Studies!A:BR,6,FALSE),"")</f>
        <v>Plasma</v>
      </c>
      <c r="G4902" s="50">
        <v>147</v>
      </c>
      <c r="H4902" s="50" t="s">
        <v>60</v>
      </c>
      <c r="I4902" s="41">
        <v>4.2780269999999998</v>
      </c>
      <c r="J4902" s="41" t="s">
        <v>1053</v>
      </c>
      <c r="K4902" s="41" t="s">
        <v>116</v>
      </c>
      <c r="L4902" s="52">
        <v>1.183856</v>
      </c>
      <c r="M4902" s="52" t="s">
        <v>1053</v>
      </c>
      <c r="N4902" s="52" t="s">
        <v>534</v>
      </c>
    </row>
    <row r="4903" spans="1:14" x14ac:dyDescent="0.25">
      <c r="A4903" s="30">
        <v>553</v>
      </c>
      <c r="B4903" s="232" t="str">
        <f>IF(AND(A4903&lt;&gt;"",ISNUMBER(A4903)),VLOOKUP(A4903,Studies!A:BR,2,FALSE),"")</f>
        <v>Martin 2008</v>
      </c>
      <c r="C4903" s="232" t="str">
        <f>IF(AND(A4903&lt;&gt;"",ISNUMBER(A4903)),VLOOKUP(A4903,Studies!A:BR,3,FALSE),"")</f>
        <v>https://www.ncbi.nlm.nih.gov/pubmed/19014835</v>
      </c>
      <c r="D4903" s="232" t="str">
        <f>IF(AND(A4903&lt;&gt;"",ISNUMBER(A4903)),VLOOKUP(A4903,Studies!A:BR,4,FALSE),"")</f>
        <v>Atazanavir monotherapy (n = 24)</v>
      </c>
      <c r="E4903" s="206" t="str">
        <f>IF(AND(A4903&lt;&gt;"",ISNUMBER(A4903)),VLOOKUP(A4903,Studies!A:BR,5,FALSE),"")</f>
        <v>Atazanavir</v>
      </c>
      <c r="F4903" s="207" t="str">
        <f>IF(AND(A4903&lt;&gt;"",ISNUMBER(A4903)),VLOOKUP(A4903,Studies!A:BR,6,FALSE),"")</f>
        <v>Plasma</v>
      </c>
      <c r="G4903" s="50">
        <v>148</v>
      </c>
      <c r="H4903" s="50" t="s">
        <v>60</v>
      </c>
      <c r="I4903" s="41">
        <v>3.484305</v>
      </c>
      <c r="J4903" s="41" t="s">
        <v>1053</v>
      </c>
      <c r="K4903" s="41" t="s">
        <v>116</v>
      </c>
      <c r="L4903" s="52">
        <v>0.95515680000000003</v>
      </c>
      <c r="M4903" s="52" t="s">
        <v>1053</v>
      </c>
      <c r="N4903" s="52" t="s">
        <v>534</v>
      </c>
    </row>
    <row r="4904" spans="1:14" x14ac:dyDescent="0.25">
      <c r="A4904" s="30">
        <v>553</v>
      </c>
      <c r="B4904" s="232" t="str">
        <f>IF(AND(A4904&lt;&gt;"",ISNUMBER(A4904)),VLOOKUP(A4904,Studies!A:BR,2,FALSE),"")</f>
        <v>Martin 2008</v>
      </c>
      <c r="C4904" s="232" t="str">
        <f>IF(AND(A4904&lt;&gt;"",ISNUMBER(A4904)),VLOOKUP(A4904,Studies!A:BR,3,FALSE),"")</f>
        <v>https://www.ncbi.nlm.nih.gov/pubmed/19014835</v>
      </c>
      <c r="D4904" s="232" t="str">
        <f>IF(AND(A4904&lt;&gt;"",ISNUMBER(A4904)),VLOOKUP(A4904,Studies!A:BR,4,FALSE),"")</f>
        <v>Atazanavir monotherapy (n = 24)</v>
      </c>
      <c r="E4904" s="206" t="str">
        <f>IF(AND(A4904&lt;&gt;"",ISNUMBER(A4904)),VLOOKUP(A4904,Studies!A:BR,5,FALSE),"")</f>
        <v>Atazanavir</v>
      </c>
      <c r="F4904" s="207" t="str">
        <f>IF(AND(A4904&lt;&gt;"",ISNUMBER(A4904)),VLOOKUP(A4904,Studies!A:BR,6,FALSE),"")</f>
        <v>Plasma</v>
      </c>
      <c r="G4904" s="50">
        <v>150</v>
      </c>
      <c r="H4904" s="50" t="s">
        <v>60</v>
      </c>
      <c r="I4904" s="41">
        <v>1.977579</v>
      </c>
      <c r="J4904" s="41" t="s">
        <v>1053</v>
      </c>
      <c r="K4904" s="41" t="s">
        <v>116</v>
      </c>
      <c r="L4904" s="52">
        <v>0.60538069999999999</v>
      </c>
      <c r="M4904" s="52" t="s">
        <v>1053</v>
      </c>
      <c r="N4904" s="52" t="s">
        <v>534</v>
      </c>
    </row>
    <row r="4905" spans="1:14" x14ac:dyDescent="0.25">
      <c r="A4905" s="30">
        <v>553</v>
      </c>
      <c r="B4905" s="232" t="str">
        <f>IF(AND(A4905&lt;&gt;"",ISNUMBER(A4905)),VLOOKUP(A4905,Studies!A:BR,2,FALSE),"")</f>
        <v>Martin 2008</v>
      </c>
      <c r="C4905" s="232" t="str">
        <f>IF(AND(A4905&lt;&gt;"",ISNUMBER(A4905)),VLOOKUP(A4905,Studies!A:BR,3,FALSE),"")</f>
        <v>https://www.ncbi.nlm.nih.gov/pubmed/19014835</v>
      </c>
      <c r="D4905" s="232" t="str">
        <f>IF(AND(A4905&lt;&gt;"",ISNUMBER(A4905)),VLOOKUP(A4905,Studies!A:BR,4,FALSE),"")</f>
        <v>Atazanavir monotherapy (n = 24)</v>
      </c>
      <c r="E4905" s="206" t="str">
        <f>IF(AND(A4905&lt;&gt;"",ISNUMBER(A4905)),VLOOKUP(A4905,Studies!A:BR,5,FALSE),"")</f>
        <v>Atazanavir</v>
      </c>
      <c r="F4905" s="207" t="str">
        <f>IF(AND(A4905&lt;&gt;"",ISNUMBER(A4905)),VLOOKUP(A4905,Studies!A:BR,6,FALSE),"")</f>
        <v>Plasma</v>
      </c>
      <c r="G4905" s="50">
        <v>152</v>
      </c>
      <c r="H4905" s="50" t="s">
        <v>60</v>
      </c>
      <c r="I4905" s="41">
        <v>1.4798210000000001</v>
      </c>
      <c r="J4905" s="41" t="s">
        <v>1053</v>
      </c>
      <c r="K4905" s="41" t="s">
        <v>116</v>
      </c>
      <c r="L4905" s="52">
        <v>0.53811620000000004</v>
      </c>
      <c r="M4905" s="52" t="s">
        <v>1053</v>
      </c>
      <c r="N4905" s="52" t="s">
        <v>534</v>
      </c>
    </row>
    <row r="4906" spans="1:14" x14ac:dyDescent="0.25">
      <c r="A4906" s="30">
        <v>553</v>
      </c>
      <c r="B4906" s="232" t="str">
        <f>IF(AND(A4906&lt;&gt;"",ISNUMBER(A4906)),VLOOKUP(A4906,Studies!A:BR,2,FALSE),"")</f>
        <v>Martin 2008</v>
      </c>
      <c r="C4906" s="232" t="str">
        <f>IF(AND(A4906&lt;&gt;"",ISNUMBER(A4906)),VLOOKUP(A4906,Studies!A:BR,3,FALSE),"")</f>
        <v>https://www.ncbi.nlm.nih.gov/pubmed/19014835</v>
      </c>
      <c r="D4906" s="232" t="str">
        <f>IF(AND(A4906&lt;&gt;"",ISNUMBER(A4906)),VLOOKUP(A4906,Studies!A:BR,4,FALSE),"")</f>
        <v>Atazanavir monotherapy (n = 24)</v>
      </c>
      <c r="E4906" s="206" t="str">
        <f>IF(AND(A4906&lt;&gt;"",ISNUMBER(A4906)),VLOOKUP(A4906,Studies!A:BR,5,FALSE),"")</f>
        <v>Atazanavir</v>
      </c>
      <c r="F4906" s="207" t="str">
        <f>IF(AND(A4906&lt;&gt;"",ISNUMBER(A4906)),VLOOKUP(A4906,Studies!A:BR,6,FALSE),"")</f>
        <v>Plasma</v>
      </c>
      <c r="G4906" s="50">
        <v>154</v>
      </c>
      <c r="H4906" s="50" t="s">
        <v>60</v>
      </c>
      <c r="I4906" s="41">
        <v>1.2107619999999999</v>
      </c>
      <c r="J4906" s="41" t="s">
        <v>1053</v>
      </c>
      <c r="K4906" s="41" t="s">
        <v>116</v>
      </c>
      <c r="L4906" s="52">
        <v>0.49775819999999998</v>
      </c>
      <c r="M4906" s="52" t="s">
        <v>1053</v>
      </c>
      <c r="N4906" s="52" t="s">
        <v>534</v>
      </c>
    </row>
    <row r="4907" spans="1:14" x14ac:dyDescent="0.25">
      <c r="A4907" s="30">
        <v>553</v>
      </c>
      <c r="B4907" s="232" t="str">
        <f>IF(AND(A4907&lt;&gt;"",ISNUMBER(A4907)),VLOOKUP(A4907,Studies!A:BR,2,FALSE),"")</f>
        <v>Martin 2008</v>
      </c>
      <c r="C4907" s="232" t="str">
        <f>IF(AND(A4907&lt;&gt;"",ISNUMBER(A4907)),VLOOKUP(A4907,Studies!A:BR,3,FALSE),"")</f>
        <v>https://www.ncbi.nlm.nih.gov/pubmed/19014835</v>
      </c>
      <c r="D4907" s="232" t="str">
        <f>IF(AND(A4907&lt;&gt;"",ISNUMBER(A4907)),VLOOKUP(A4907,Studies!A:BR,4,FALSE),"")</f>
        <v>Atazanavir monotherapy (n = 24)</v>
      </c>
      <c r="E4907" s="206" t="str">
        <f>IF(AND(A4907&lt;&gt;"",ISNUMBER(A4907)),VLOOKUP(A4907,Studies!A:BR,5,FALSE),"")</f>
        <v>Atazanavir</v>
      </c>
      <c r="F4907" s="207" t="str">
        <f>IF(AND(A4907&lt;&gt;"",ISNUMBER(A4907)),VLOOKUP(A4907,Studies!A:BR,6,FALSE),"")</f>
        <v>Plasma</v>
      </c>
      <c r="G4907" s="50">
        <v>156</v>
      </c>
      <c r="H4907" s="50" t="s">
        <v>60</v>
      </c>
      <c r="I4907" s="41">
        <v>0.9282511</v>
      </c>
      <c r="J4907" s="41" t="s">
        <v>1053</v>
      </c>
      <c r="K4907" s="41" t="s">
        <v>116</v>
      </c>
      <c r="L4907" s="52">
        <v>0.37668160000000001</v>
      </c>
      <c r="M4907" s="52" t="s">
        <v>1053</v>
      </c>
      <c r="N4907" s="52" t="s">
        <v>534</v>
      </c>
    </row>
    <row r="4908" spans="1:14" x14ac:dyDescent="0.25">
      <c r="A4908" s="30">
        <v>553</v>
      </c>
      <c r="B4908" s="232" t="str">
        <f>IF(AND(A4908&lt;&gt;"",ISNUMBER(A4908)),VLOOKUP(A4908,Studies!A:BR,2,FALSE),"")</f>
        <v>Martin 2008</v>
      </c>
      <c r="C4908" s="232" t="str">
        <f>IF(AND(A4908&lt;&gt;"",ISNUMBER(A4908)),VLOOKUP(A4908,Studies!A:BR,3,FALSE),"")</f>
        <v>https://www.ncbi.nlm.nih.gov/pubmed/19014835</v>
      </c>
      <c r="D4908" s="232" t="str">
        <f>IF(AND(A4908&lt;&gt;"",ISNUMBER(A4908)),VLOOKUP(A4908,Studies!A:BR,4,FALSE),"")</f>
        <v>Atazanavir monotherapy (n = 24)</v>
      </c>
      <c r="E4908" s="206" t="str">
        <f>IF(AND(A4908&lt;&gt;"",ISNUMBER(A4908)),VLOOKUP(A4908,Studies!A:BR,5,FALSE),"")</f>
        <v>Atazanavir</v>
      </c>
      <c r="F4908" s="207" t="str">
        <f>IF(AND(A4908&lt;&gt;"",ISNUMBER(A4908)),VLOOKUP(A4908,Studies!A:BR,6,FALSE),"")</f>
        <v>Plasma</v>
      </c>
      <c r="G4908" s="50">
        <v>162</v>
      </c>
      <c r="H4908" s="50" t="s">
        <v>60</v>
      </c>
      <c r="I4908" s="41">
        <v>0.59192820000000002</v>
      </c>
      <c r="J4908" s="41" t="s">
        <v>1053</v>
      </c>
      <c r="K4908" s="41" t="s">
        <v>116</v>
      </c>
      <c r="L4908" s="52">
        <v>0.32286999999999999</v>
      </c>
      <c r="M4908" s="52" t="s">
        <v>1053</v>
      </c>
      <c r="N4908" s="52" t="s">
        <v>534</v>
      </c>
    </row>
    <row r="4909" spans="1:14" x14ac:dyDescent="0.25">
      <c r="A4909" s="30">
        <v>553</v>
      </c>
      <c r="B4909" s="232" t="str">
        <f>IF(AND(A4909&lt;&gt;"",ISNUMBER(A4909)),VLOOKUP(A4909,Studies!A:BR,2,FALSE),"")</f>
        <v>Martin 2008</v>
      </c>
      <c r="C4909" s="232" t="str">
        <f>IF(AND(A4909&lt;&gt;"",ISNUMBER(A4909)),VLOOKUP(A4909,Studies!A:BR,3,FALSE),"")</f>
        <v>https://www.ncbi.nlm.nih.gov/pubmed/19014835</v>
      </c>
      <c r="D4909" s="232" t="str">
        <f>IF(AND(A4909&lt;&gt;"",ISNUMBER(A4909)),VLOOKUP(A4909,Studies!A:BR,4,FALSE),"")</f>
        <v>Atazanavir monotherapy (n = 24)</v>
      </c>
      <c r="E4909" s="206" t="str">
        <f>IF(AND(A4909&lt;&gt;"",ISNUMBER(A4909)),VLOOKUP(A4909,Studies!A:BR,5,FALSE),"")</f>
        <v>Atazanavir</v>
      </c>
      <c r="F4909" s="207" t="str">
        <f>IF(AND(A4909&lt;&gt;"",ISNUMBER(A4909)),VLOOKUP(A4909,Studies!A:BR,6,FALSE),"")</f>
        <v>Plasma</v>
      </c>
      <c r="G4909" s="50">
        <v>168</v>
      </c>
      <c r="H4909" s="50" t="s">
        <v>60</v>
      </c>
      <c r="I4909" s="41">
        <v>0.37668160000000001</v>
      </c>
      <c r="J4909" s="41" t="s">
        <v>1053</v>
      </c>
      <c r="K4909" s="41" t="s">
        <v>116</v>
      </c>
      <c r="L4909" s="52">
        <v>0.28251120000000002</v>
      </c>
      <c r="M4909" s="52" t="s">
        <v>1053</v>
      </c>
      <c r="N4909" s="52" t="s">
        <v>534</v>
      </c>
    </row>
    <row r="4910" spans="1:14" x14ac:dyDescent="0.25">
      <c r="A4910" s="30">
        <v>554</v>
      </c>
      <c r="B4910" s="232" t="str">
        <f>IF(AND(A4910&lt;&gt;"",ISNUMBER(A4910)),VLOOKUP(A4910,Studies!A:BR,2,FALSE),"")</f>
        <v>Zhu 2011</v>
      </c>
      <c r="C4910" s="232" t="str">
        <f>IF(AND(A4910&lt;&gt;"",ISNUMBER(A4910)),VLOOKUP(A4910,Studies!A:BR,3,FALSE),"")</f>
        <v>https://www.ncbi.nlm.nih.gov/pubmed/20457590</v>
      </c>
      <c r="D4910" s="232" t="str">
        <f>IF(AND(A4910&lt;&gt;"",ISNUMBER(A4910)),VLOOKUP(A4910,Studies!A:BR,4,FALSE),"")</f>
        <v>Treatment A: Atazanavir 400 mg QPM</v>
      </c>
      <c r="E4910" s="206" t="str">
        <f>IF(AND(A4910&lt;&gt;"",ISNUMBER(A4910)),VLOOKUP(A4910,Studies!A:BR,5,FALSE),"")</f>
        <v>Atazanavir</v>
      </c>
      <c r="F4910" s="207" t="str">
        <f>IF(AND(A4910&lt;&gt;"",ISNUMBER(A4910)),VLOOKUP(A4910,Studies!A:BR,6,FALSE),"")</f>
        <v>Plasma</v>
      </c>
      <c r="G4910" s="50">
        <v>120</v>
      </c>
      <c r="H4910" s="50" t="s">
        <v>60</v>
      </c>
      <c r="I4910" s="41">
        <v>305.16430000000003</v>
      </c>
      <c r="J4910" s="41" t="s">
        <v>1025</v>
      </c>
      <c r="K4910" s="41" t="s">
        <v>116</v>
      </c>
      <c r="L4910" s="52">
        <v>176.05629999999999</v>
      </c>
      <c r="M4910" s="52" t="s">
        <v>1025</v>
      </c>
      <c r="N4910" s="52" t="s">
        <v>534</v>
      </c>
    </row>
    <row r="4911" spans="1:14" x14ac:dyDescent="0.25">
      <c r="A4911" s="30">
        <v>554</v>
      </c>
      <c r="B4911" s="232" t="str">
        <f>IF(AND(A4911&lt;&gt;"",ISNUMBER(A4911)),VLOOKUP(A4911,Studies!A:BR,2,FALSE),"")</f>
        <v>Zhu 2011</v>
      </c>
      <c r="C4911" s="232" t="str">
        <f>IF(AND(A4911&lt;&gt;"",ISNUMBER(A4911)),VLOOKUP(A4911,Studies!A:BR,3,FALSE),"")</f>
        <v>https://www.ncbi.nlm.nih.gov/pubmed/20457590</v>
      </c>
      <c r="D4911" s="232" t="str">
        <f>IF(AND(A4911&lt;&gt;"",ISNUMBER(A4911)),VLOOKUP(A4911,Studies!A:BR,4,FALSE),"")</f>
        <v>Treatment A: Atazanavir 400 mg QPM</v>
      </c>
      <c r="E4911" s="206" t="str">
        <f>IF(AND(A4911&lt;&gt;"",ISNUMBER(A4911)),VLOOKUP(A4911,Studies!A:BR,5,FALSE),"")</f>
        <v>Atazanavir</v>
      </c>
      <c r="F4911" s="207" t="str">
        <f>IF(AND(A4911&lt;&gt;"",ISNUMBER(A4911)),VLOOKUP(A4911,Studies!A:BR,6,FALSE),"")</f>
        <v>Plasma</v>
      </c>
      <c r="G4911" s="50">
        <v>120.5</v>
      </c>
      <c r="H4911" s="50" t="s">
        <v>60</v>
      </c>
      <c r="I4911" s="41">
        <v>281.6902</v>
      </c>
      <c r="J4911" s="41" t="s">
        <v>1025</v>
      </c>
      <c r="K4911" s="41" t="s">
        <v>116</v>
      </c>
      <c r="L4911" s="52">
        <v>164.3192</v>
      </c>
      <c r="M4911" s="52" t="s">
        <v>1025</v>
      </c>
      <c r="N4911" s="52" t="s">
        <v>534</v>
      </c>
    </row>
    <row r="4912" spans="1:14" x14ac:dyDescent="0.25">
      <c r="A4912" s="30">
        <v>554</v>
      </c>
      <c r="B4912" s="232" t="str">
        <f>IF(AND(A4912&lt;&gt;"",ISNUMBER(A4912)),VLOOKUP(A4912,Studies!A:BR,2,FALSE),"")</f>
        <v>Zhu 2011</v>
      </c>
      <c r="C4912" s="232" t="str">
        <f>IF(AND(A4912&lt;&gt;"",ISNUMBER(A4912)),VLOOKUP(A4912,Studies!A:BR,3,FALSE),"")</f>
        <v>https://www.ncbi.nlm.nih.gov/pubmed/20457590</v>
      </c>
      <c r="D4912" s="232" t="str">
        <f>IF(AND(A4912&lt;&gt;"",ISNUMBER(A4912)),VLOOKUP(A4912,Studies!A:BR,4,FALSE),"")</f>
        <v>Treatment A: Atazanavir 400 mg QPM</v>
      </c>
      <c r="E4912" s="206" t="str">
        <f>IF(AND(A4912&lt;&gt;"",ISNUMBER(A4912)),VLOOKUP(A4912,Studies!A:BR,5,FALSE),"")</f>
        <v>Atazanavir</v>
      </c>
      <c r="F4912" s="207" t="str">
        <f>IF(AND(A4912&lt;&gt;"",ISNUMBER(A4912)),VLOOKUP(A4912,Studies!A:BR,6,FALSE),"")</f>
        <v>Plasma</v>
      </c>
      <c r="G4912" s="50">
        <v>121.5</v>
      </c>
      <c r="H4912" s="50" t="s">
        <v>60</v>
      </c>
      <c r="I4912" s="41">
        <v>1983.568</v>
      </c>
      <c r="J4912" s="41" t="s">
        <v>1025</v>
      </c>
      <c r="K4912" s="41" t="s">
        <v>116</v>
      </c>
    </row>
    <row r="4913" spans="1:14" x14ac:dyDescent="0.25">
      <c r="A4913" s="30">
        <v>554</v>
      </c>
      <c r="B4913" s="232" t="str">
        <f>IF(AND(A4913&lt;&gt;"",ISNUMBER(A4913)),VLOOKUP(A4913,Studies!A:BR,2,FALSE),"")</f>
        <v>Zhu 2011</v>
      </c>
      <c r="C4913" s="232" t="str">
        <f>IF(AND(A4913&lt;&gt;"",ISNUMBER(A4913)),VLOOKUP(A4913,Studies!A:BR,3,FALSE),"")</f>
        <v>https://www.ncbi.nlm.nih.gov/pubmed/20457590</v>
      </c>
      <c r="D4913" s="232" t="str">
        <f>IF(AND(A4913&lt;&gt;"",ISNUMBER(A4913)),VLOOKUP(A4913,Studies!A:BR,4,FALSE),"")</f>
        <v>Treatment A: Atazanavir 400 mg QPM</v>
      </c>
      <c r="E4913" s="206" t="str">
        <f>IF(AND(A4913&lt;&gt;"",ISNUMBER(A4913)),VLOOKUP(A4913,Studies!A:BR,5,FALSE),"")</f>
        <v>Atazanavir</v>
      </c>
      <c r="F4913" s="207" t="str">
        <f>IF(AND(A4913&lt;&gt;"",ISNUMBER(A4913)),VLOOKUP(A4913,Studies!A:BR,6,FALSE),"")</f>
        <v>Plasma</v>
      </c>
      <c r="G4913" s="50">
        <v>122</v>
      </c>
      <c r="H4913" s="50" t="s">
        <v>60</v>
      </c>
      <c r="I4913" s="41">
        <v>3169.0140000000001</v>
      </c>
      <c r="J4913" s="41" t="s">
        <v>1025</v>
      </c>
      <c r="K4913" s="41" t="s">
        <v>116</v>
      </c>
    </row>
    <row r="4914" spans="1:14" x14ac:dyDescent="0.25">
      <c r="A4914" s="30">
        <v>554</v>
      </c>
      <c r="B4914" s="232" t="str">
        <f>IF(AND(A4914&lt;&gt;"",ISNUMBER(A4914)),VLOOKUP(A4914,Studies!A:BR,2,FALSE),"")</f>
        <v>Zhu 2011</v>
      </c>
      <c r="C4914" s="232" t="str">
        <f>IF(AND(A4914&lt;&gt;"",ISNUMBER(A4914)),VLOOKUP(A4914,Studies!A:BR,3,FALSE),"")</f>
        <v>https://www.ncbi.nlm.nih.gov/pubmed/20457590</v>
      </c>
      <c r="D4914" s="232" t="str">
        <f>IF(AND(A4914&lt;&gt;"",ISNUMBER(A4914)),VLOOKUP(A4914,Studies!A:BR,4,FALSE),"")</f>
        <v>Treatment A: Atazanavir 400 mg QPM</v>
      </c>
      <c r="E4914" s="206" t="str">
        <f>IF(AND(A4914&lt;&gt;"",ISNUMBER(A4914)),VLOOKUP(A4914,Studies!A:BR,5,FALSE),"")</f>
        <v>Atazanavir</v>
      </c>
      <c r="F4914" s="207" t="str">
        <f>IF(AND(A4914&lt;&gt;"",ISNUMBER(A4914)),VLOOKUP(A4914,Studies!A:BR,6,FALSE),"")</f>
        <v>Plasma</v>
      </c>
      <c r="G4914" s="50">
        <v>122.5</v>
      </c>
      <c r="H4914" s="50" t="s">
        <v>60</v>
      </c>
      <c r="I4914" s="41">
        <v>3462.4409999999998</v>
      </c>
      <c r="J4914" s="41" t="s">
        <v>1025</v>
      </c>
      <c r="K4914" s="41" t="s">
        <v>116</v>
      </c>
    </row>
    <row r="4915" spans="1:14" x14ac:dyDescent="0.25">
      <c r="A4915" s="30">
        <v>554</v>
      </c>
      <c r="B4915" s="232" t="str">
        <f>IF(AND(A4915&lt;&gt;"",ISNUMBER(A4915)),VLOOKUP(A4915,Studies!A:BR,2,FALSE),"")</f>
        <v>Zhu 2011</v>
      </c>
      <c r="C4915" s="232" t="str">
        <f>IF(AND(A4915&lt;&gt;"",ISNUMBER(A4915)),VLOOKUP(A4915,Studies!A:BR,3,FALSE),"")</f>
        <v>https://www.ncbi.nlm.nih.gov/pubmed/20457590</v>
      </c>
      <c r="D4915" s="232" t="str">
        <f>IF(AND(A4915&lt;&gt;"",ISNUMBER(A4915)),VLOOKUP(A4915,Studies!A:BR,4,FALSE),"")</f>
        <v>Treatment A: Atazanavir 400 mg QPM</v>
      </c>
      <c r="E4915" s="206" t="str">
        <f>IF(AND(A4915&lt;&gt;"",ISNUMBER(A4915)),VLOOKUP(A4915,Studies!A:BR,5,FALSE),"")</f>
        <v>Atazanavir</v>
      </c>
      <c r="F4915" s="207" t="str">
        <f>IF(AND(A4915&lt;&gt;"",ISNUMBER(A4915)),VLOOKUP(A4915,Studies!A:BR,6,FALSE),"")</f>
        <v>Plasma</v>
      </c>
      <c r="G4915" s="50">
        <v>123</v>
      </c>
      <c r="H4915" s="50" t="s">
        <v>60</v>
      </c>
      <c r="I4915" s="41">
        <v>3650.2350000000001</v>
      </c>
      <c r="J4915" s="41" t="s">
        <v>1025</v>
      </c>
      <c r="K4915" s="41" t="s">
        <v>116</v>
      </c>
    </row>
    <row r="4916" spans="1:14" x14ac:dyDescent="0.25">
      <c r="A4916" s="30">
        <v>554</v>
      </c>
      <c r="B4916" s="232" t="str">
        <f>IF(AND(A4916&lt;&gt;"",ISNUMBER(A4916)),VLOOKUP(A4916,Studies!A:BR,2,FALSE),"")</f>
        <v>Zhu 2011</v>
      </c>
      <c r="C4916" s="232" t="str">
        <f>IF(AND(A4916&lt;&gt;"",ISNUMBER(A4916)),VLOOKUP(A4916,Studies!A:BR,3,FALSE),"")</f>
        <v>https://www.ncbi.nlm.nih.gov/pubmed/20457590</v>
      </c>
      <c r="D4916" s="232" t="str">
        <f>IF(AND(A4916&lt;&gt;"",ISNUMBER(A4916)),VLOOKUP(A4916,Studies!A:BR,4,FALSE),"")</f>
        <v>Treatment A: Atazanavir 400 mg QPM</v>
      </c>
      <c r="E4916" s="206" t="str">
        <f>IF(AND(A4916&lt;&gt;"",ISNUMBER(A4916)),VLOOKUP(A4916,Studies!A:BR,5,FALSE),"")</f>
        <v>Atazanavir</v>
      </c>
      <c r="F4916" s="207" t="str">
        <f>IF(AND(A4916&lt;&gt;"",ISNUMBER(A4916)),VLOOKUP(A4916,Studies!A:BR,6,FALSE),"")</f>
        <v>Plasma</v>
      </c>
      <c r="G4916" s="50">
        <v>124</v>
      </c>
      <c r="H4916" s="50" t="s">
        <v>60</v>
      </c>
      <c r="I4916" s="41">
        <v>3497.6529999999998</v>
      </c>
      <c r="J4916" s="41" t="s">
        <v>1025</v>
      </c>
      <c r="K4916" s="41" t="s">
        <v>116</v>
      </c>
    </row>
    <row r="4917" spans="1:14" x14ac:dyDescent="0.25">
      <c r="A4917" s="30">
        <v>554</v>
      </c>
      <c r="B4917" s="232" t="str">
        <f>IF(AND(A4917&lt;&gt;"",ISNUMBER(A4917)),VLOOKUP(A4917,Studies!A:BR,2,FALSE),"")</f>
        <v>Zhu 2011</v>
      </c>
      <c r="C4917" s="232" t="str">
        <f>IF(AND(A4917&lt;&gt;"",ISNUMBER(A4917)),VLOOKUP(A4917,Studies!A:BR,3,FALSE),"")</f>
        <v>https://www.ncbi.nlm.nih.gov/pubmed/20457590</v>
      </c>
      <c r="D4917" s="232" t="str">
        <f>IF(AND(A4917&lt;&gt;"",ISNUMBER(A4917)),VLOOKUP(A4917,Studies!A:BR,4,FALSE),"")</f>
        <v>Treatment A: Atazanavir 400 mg QPM</v>
      </c>
      <c r="E4917" s="206" t="str">
        <f>IF(AND(A4917&lt;&gt;"",ISNUMBER(A4917)),VLOOKUP(A4917,Studies!A:BR,5,FALSE),"")</f>
        <v>Atazanavir</v>
      </c>
      <c r="F4917" s="207" t="str">
        <f>IF(AND(A4917&lt;&gt;"",ISNUMBER(A4917)),VLOOKUP(A4917,Studies!A:BR,6,FALSE),"")</f>
        <v>Plasma</v>
      </c>
      <c r="G4917" s="50">
        <v>126</v>
      </c>
      <c r="H4917" s="50" t="s">
        <v>60</v>
      </c>
      <c r="I4917" s="41">
        <v>2699.5309999999999</v>
      </c>
      <c r="J4917" s="41" t="s">
        <v>1025</v>
      </c>
      <c r="K4917" s="41" t="s">
        <v>116</v>
      </c>
    </row>
    <row r="4918" spans="1:14" x14ac:dyDescent="0.25">
      <c r="A4918" s="30">
        <v>554</v>
      </c>
      <c r="B4918" s="232" t="str">
        <f>IF(AND(A4918&lt;&gt;"",ISNUMBER(A4918)),VLOOKUP(A4918,Studies!A:BR,2,FALSE),"")</f>
        <v>Zhu 2011</v>
      </c>
      <c r="C4918" s="232" t="str">
        <f>IF(AND(A4918&lt;&gt;"",ISNUMBER(A4918)),VLOOKUP(A4918,Studies!A:BR,3,FALSE),"")</f>
        <v>https://www.ncbi.nlm.nih.gov/pubmed/20457590</v>
      </c>
      <c r="D4918" s="232" t="str">
        <f>IF(AND(A4918&lt;&gt;"",ISNUMBER(A4918)),VLOOKUP(A4918,Studies!A:BR,4,FALSE),"")</f>
        <v>Treatment A: Atazanavir 400 mg QPM</v>
      </c>
      <c r="E4918" s="206" t="str">
        <f>IF(AND(A4918&lt;&gt;"",ISNUMBER(A4918)),VLOOKUP(A4918,Studies!A:BR,5,FALSE),"")</f>
        <v>Atazanavir</v>
      </c>
      <c r="F4918" s="207" t="str">
        <f>IF(AND(A4918&lt;&gt;"",ISNUMBER(A4918)),VLOOKUP(A4918,Studies!A:BR,6,FALSE),"")</f>
        <v>Plasma</v>
      </c>
      <c r="G4918" s="50">
        <v>128</v>
      </c>
      <c r="H4918" s="50" t="s">
        <v>60</v>
      </c>
      <c r="I4918" s="41">
        <v>1971.8309999999999</v>
      </c>
      <c r="J4918" s="41" t="s">
        <v>1025</v>
      </c>
      <c r="K4918" s="41" t="s">
        <v>116</v>
      </c>
    </row>
    <row r="4919" spans="1:14" x14ac:dyDescent="0.25">
      <c r="A4919" s="30">
        <v>554</v>
      </c>
      <c r="B4919" s="232" t="str">
        <f>IF(AND(A4919&lt;&gt;"",ISNUMBER(A4919)),VLOOKUP(A4919,Studies!A:BR,2,FALSE),"")</f>
        <v>Zhu 2011</v>
      </c>
      <c r="C4919" s="232" t="str">
        <f>IF(AND(A4919&lt;&gt;"",ISNUMBER(A4919)),VLOOKUP(A4919,Studies!A:BR,3,FALSE),"")</f>
        <v>https://www.ncbi.nlm.nih.gov/pubmed/20457590</v>
      </c>
      <c r="D4919" s="232" t="str">
        <f>IF(AND(A4919&lt;&gt;"",ISNUMBER(A4919)),VLOOKUP(A4919,Studies!A:BR,4,FALSE),"")</f>
        <v>Treatment A: Atazanavir 400 mg QPM</v>
      </c>
      <c r="E4919" s="206" t="str">
        <f>IF(AND(A4919&lt;&gt;"",ISNUMBER(A4919)),VLOOKUP(A4919,Studies!A:BR,5,FALSE),"")</f>
        <v>Atazanavir</v>
      </c>
      <c r="F4919" s="207" t="str">
        <f>IF(AND(A4919&lt;&gt;"",ISNUMBER(A4919)),VLOOKUP(A4919,Studies!A:BR,6,FALSE),"")</f>
        <v>Plasma</v>
      </c>
      <c r="G4919" s="50">
        <v>132</v>
      </c>
      <c r="H4919" s="50" t="s">
        <v>60</v>
      </c>
      <c r="I4919" s="41">
        <v>1314.5540000000001</v>
      </c>
      <c r="J4919" s="41" t="s">
        <v>1025</v>
      </c>
      <c r="K4919" s="41" t="s">
        <v>116</v>
      </c>
      <c r="L4919" s="52">
        <v>434.27229999999997</v>
      </c>
      <c r="M4919" s="52" t="s">
        <v>1025</v>
      </c>
      <c r="N4919" s="52" t="s">
        <v>534</v>
      </c>
    </row>
    <row r="4920" spans="1:14" x14ac:dyDescent="0.25">
      <c r="A4920" s="30">
        <v>554</v>
      </c>
      <c r="B4920" s="232" t="str">
        <f>IF(AND(A4920&lt;&gt;"",ISNUMBER(A4920)),VLOOKUP(A4920,Studies!A:BR,2,FALSE),"")</f>
        <v>Zhu 2011</v>
      </c>
      <c r="C4920" s="232" t="str">
        <f>IF(AND(A4920&lt;&gt;"",ISNUMBER(A4920)),VLOOKUP(A4920,Studies!A:BR,3,FALSE),"")</f>
        <v>https://www.ncbi.nlm.nih.gov/pubmed/20457590</v>
      </c>
      <c r="D4920" s="232" t="str">
        <f>IF(AND(A4920&lt;&gt;"",ISNUMBER(A4920)),VLOOKUP(A4920,Studies!A:BR,4,FALSE),"")</f>
        <v>Treatment A: Atazanavir 400 mg QPM</v>
      </c>
      <c r="E4920" s="206" t="str">
        <f>IF(AND(A4920&lt;&gt;"",ISNUMBER(A4920)),VLOOKUP(A4920,Studies!A:BR,5,FALSE),"")</f>
        <v>Atazanavir</v>
      </c>
      <c r="F4920" s="207" t="str">
        <f>IF(AND(A4920&lt;&gt;"",ISNUMBER(A4920)),VLOOKUP(A4920,Studies!A:BR,6,FALSE),"")</f>
        <v>Plasma</v>
      </c>
      <c r="G4920" s="50">
        <v>136</v>
      </c>
      <c r="H4920" s="50" t="s">
        <v>60</v>
      </c>
      <c r="I4920" s="41">
        <v>809.85910000000001</v>
      </c>
      <c r="J4920" s="41" t="s">
        <v>1025</v>
      </c>
      <c r="K4920" s="41" t="s">
        <v>116</v>
      </c>
      <c r="L4920" s="52">
        <v>352.11270000000002</v>
      </c>
      <c r="M4920" s="52" t="s">
        <v>1025</v>
      </c>
      <c r="N4920" s="52" t="s">
        <v>534</v>
      </c>
    </row>
    <row r="4921" spans="1:14" x14ac:dyDescent="0.25">
      <c r="A4921" s="30">
        <v>554</v>
      </c>
      <c r="B4921" s="232" t="str">
        <f>IF(AND(A4921&lt;&gt;"",ISNUMBER(A4921)),VLOOKUP(A4921,Studies!A:BR,2,FALSE),"")</f>
        <v>Zhu 2011</v>
      </c>
      <c r="C4921" s="232" t="str">
        <f>IF(AND(A4921&lt;&gt;"",ISNUMBER(A4921)),VLOOKUP(A4921,Studies!A:BR,3,FALSE),"")</f>
        <v>https://www.ncbi.nlm.nih.gov/pubmed/20457590</v>
      </c>
      <c r="D4921" s="232" t="str">
        <f>IF(AND(A4921&lt;&gt;"",ISNUMBER(A4921)),VLOOKUP(A4921,Studies!A:BR,4,FALSE),"")</f>
        <v>Treatment A: Atazanavir 400 mg QPM</v>
      </c>
      <c r="E4921" s="206" t="str">
        <f>IF(AND(A4921&lt;&gt;"",ISNUMBER(A4921)),VLOOKUP(A4921,Studies!A:BR,5,FALSE),"")</f>
        <v>Atazanavir</v>
      </c>
      <c r="F4921" s="207" t="str">
        <f>IF(AND(A4921&lt;&gt;"",ISNUMBER(A4921)),VLOOKUP(A4921,Studies!A:BR,6,FALSE),"")</f>
        <v>Plasma</v>
      </c>
      <c r="G4921" s="50">
        <v>144</v>
      </c>
      <c r="H4921" s="50" t="s">
        <v>60</v>
      </c>
      <c r="I4921" s="41">
        <v>293.42720000000003</v>
      </c>
      <c r="J4921" s="41" t="s">
        <v>1025</v>
      </c>
      <c r="K4921" s="41" t="s">
        <v>116</v>
      </c>
      <c r="L4921" s="52">
        <v>187.79349999999999</v>
      </c>
      <c r="M4921" s="52" t="s">
        <v>1025</v>
      </c>
      <c r="N4921" s="52" t="s">
        <v>534</v>
      </c>
    </row>
    <row r="4922" spans="1:14" x14ac:dyDescent="0.25">
      <c r="A4922" s="30">
        <v>555</v>
      </c>
      <c r="B4922" s="232" t="str">
        <f>IF(AND(A4922&lt;&gt;"",ISNUMBER(A4922)),VLOOKUP(A4922,Studies!A:BR,2,FALSE),"")</f>
        <v>Zhu 2011</v>
      </c>
      <c r="C4922" s="232" t="str">
        <f>IF(AND(A4922&lt;&gt;"",ISNUMBER(A4922)),VLOOKUP(A4922,Studies!A:BR,3,FALSE),"")</f>
        <v>https://www.ncbi.nlm.nih.gov/pubmed/20457590</v>
      </c>
      <c r="D4922" s="232" t="str">
        <f>IF(AND(A4922&lt;&gt;"",ISNUMBER(A4922)),VLOOKUP(A4922,Studies!A:BR,4,FALSE),"")</f>
        <v>Treatment B: Atazanavir 400 mg QAM</v>
      </c>
      <c r="E4922" s="206" t="str">
        <f>IF(AND(A4922&lt;&gt;"",ISNUMBER(A4922)),VLOOKUP(A4922,Studies!A:BR,5,FALSE),"")</f>
        <v>Atazanavir</v>
      </c>
      <c r="F4922" s="207" t="str">
        <f>IF(AND(A4922&lt;&gt;"",ISNUMBER(A4922)),VLOOKUP(A4922,Studies!A:BR,6,FALSE),"")</f>
        <v>Plasma</v>
      </c>
      <c r="G4922" s="50">
        <v>120</v>
      </c>
      <c r="H4922" s="50" t="s">
        <v>60</v>
      </c>
      <c r="I4922" s="41">
        <v>308.30040000000002</v>
      </c>
      <c r="J4922" s="41" t="s">
        <v>1025</v>
      </c>
      <c r="K4922" s="41" t="s">
        <v>116</v>
      </c>
      <c r="L4922" s="52">
        <v>189.72329999999999</v>
      </c>
      <c r="M4922" s="52" t="s">
        <v>1025</v>
      </c>
      <c r="N4922" s="52" t="s">
        <v>534</v>
      </c>
    </row>
    <row r="4923" spans="1:14" x14ac:dyDescent="0.25">
      <c r="A4923" s="30">
        <v>555</v>
      </c>
      <c r="B4923" s="232" t="str">
        <f>IF(AND(A4923&lt;&gt;"",ISNUMBER(A4923)),VLOOKUP(A4923,Studies!A:BR,2,FALSE),"")</f>
        <v>Zhu 2011</v>
      </c>
      <c r="C4923" s="232" t="str">
        <f>IF(AND(A4923&lt;&gt;"",ISNUMBER(A4923)),VLOOKUP(A4923,Studies!A:BR,3,FALSE),"")</f>
        <v>https://www.ncbi.nlm.nih.gov/pubmed/20457590</v>
      </c>
      <c r="D4923" s="232" t="str">
        <f>IF(AND(A4923&lt;&gt;"",ISNUMBER(A4923)),VLOOKUP(A4923,Studies!A:BR,4,FALSE),"")</f>
        <v>Treatment B: Atazanavir 400 mg QAM</v>
      </c>
      <c r="E4923" s="206" t="str">
        <f>IF(AND(A4923&lt;&gt;"",ISNUMBER(A4923)),VLOOKUP(A4923,Studies!A:BR,5,FALSE),"")</f>
        <v>Atazanavir</v>
      </c>
      <c r="F4923" s="207" t="str">
        <f>IF(AND(A4923&lt;&gt;"",ISNUMBER(A4923)),VLOOKUP(A4923,Studies!A:BR,6,FALSE),"")</f>
        <v>Plasma</v>
      </c>
      <c r="G4923" s="50">
        <v>120.5</v>
      </c>
      <c r="H4923" s="50" t="s">
        <v>60</v>
      </c>
      <c r="I4923" s="41">
        <v>308.30040000000002</v>
      </c>
      <c r="J4923" s="41" t="s">
        <v>1025</v>
      </c>
      <c r="K4923" s="41" t="s">
        <v>116</v>
      </c>
      <c r="L4923" s="52">
        <v>189.72329999999999</v>
      </c>
      <c r="M4923" s="52" t="s">
        <v>1025</v>
      </c>
      <c r="N4923" s="52" t="s">
        <v>534</v>
      </c>
    </row>
    <row r="4924" spans="1:14" x14ac:dyDescent="0.25">
      <c r="A4924" s="30">
        <v>555</v>
      </c>
      <c r="B4924" s="232" t="str">
        <f>IF(AND(A4924&lt;&gt;"",ISNUMBER(A4924)),VLOOKUP(A4924,Studies!A:BR,2,FALSE),"")</f>
        <v>Zhu 2011</v>
      </c>
      <c r="C4924" s="232" t="str">
        <f>IF(AND(A4924&lt;&gt;"",ISNUMBER(A4924)),VLOOKUP(A4924,Studies!A:BR,3,FALSE),"")</f>
        <v>https://www.ncbi.nlm.nih.gov/pubmed/20457590</v>
      </c>
      <c r="D4924" s="232" t="str">
        <f>IF(AND(A4924&lt;&gt;"",ISNUMBER(A4924)),VLOOKUP(A4924,Studies!A:BR,4,FALSE),"")</f>
        <v>Treatment B: Atazanavir 400 mg QAM</v>
      </c>
      <c r="E4924" s="206" t="str">
        <f>IF(AND(A4924&lt;&gt;"",ISNUMBER(A4924)),VLOOKUP(A4924,Studies!A:BR,5,FALSE),"")</f>
        <v>Atazanavir</v>
      </c>
      <c r="F4924" s="207" t="str">
        <f>IF(AND(A4924&lt;&gt;"",ISNUMBER(A4924)),VLOOKUP(A4924,Studies!A:BR,6,FALSE),"")</f>
        <v>Plasma</v>
      </c>
      <c r="G4924" s="50">
        <v>121.5</v>
      </c>
      <c r="H4924" s="50" t="s">
        <v>60</v>
      </c>
      <c r="I4924" s="41">
        <v>3652.174</v>
      </c>
      <c r="J4924" s="41" t="s">
        <v>1025</v>
      </c>
      <c r="K4924" s="41" t="s">
        <v>116</v>
      </c>
    </row>
    <row r="4925" spans="1:14" x14ac:dyDescent="0.25">
      <c r="A4925" s="30">
        <v>555</v>
      </c>
      <c r="B4925" s="232" t="str">
        <f>IF(AND(A4925&lt;&gt;"",ISNUMBER(A4925)),VLOOKUP(A4925,Studies!A:BR,2,FALSE),"")</f>
        <v>Zhu 2011</v>
      </c>
      <c r="C4925" s="232" t="str">
        <f>IF(AND(A4925&lt;&gt;"",ISNUMBER(A4925)),VLOOKUP(A4925,Studies!A:BR,3,FALSE),"")</f>
        <v>https://www.ncbi.nlm.nih.gov/pubmed/20457590</v>
      </c>
      <c r="D4925" s="232" t="str">
        <f>IF(AND(A4925&lt;&gt;"",ISNUMBER(A4925)),VLOOKUP(A4925,Studies!A:BR,4,FALSE),"")</f>
        <v>Treatment B: Atazanavir 400 mg QAM</v>
      </c>
      <c r="E4925" s="206" t="str">
        <f>IF(AND(A4925&lt;&gt;"",ISNUMBER(A4925)),VLOOKUP(A4925,Studies!A:BR,5,FALSE),"")</f>
        <v>Atazanavir</v>
      </c>
      <c r="F4925" s="207" t="str">
        <f>IF(AND(A4925&lt;&gt;"",ISNUMBER(A4925)),VLOOKUP(A4925,Studies!A:BR,6,FALSE),"")</f>
        <v>Plasma</v>
      </c>
      <c r="G4925" s="50">
        <v>122</v>
      </c>
      <c r="H4925" s="50" t="s">
        <v>60</v>
      </c>
      <c r="I4925" s="41">
        <v>4494.0709999999999</v>
      </c>
      <c r="J4925" s="41" t="s">
        <v>1025</v>
      </c>
      <c r="K4925" s="41" t="s">
        <v>116</v>
      </c>
    </row>
    <row r="4926" spans="1:14" x14ac:dyDescent="0.25">
      <c r="A4926" s="30">
        <v>555</v>
      </c>
      <c r="B4926" s="232" t="str">
        <f>IF(AND(A4926&lt;&gt;"",ISNUMBER(A4926)),VLOOKUP(A4926,Studies!A:BR,2,FALSE),"")</f>
        <v>Zhu 2011</v>
      </c>
      <c r="C4926" s="232" t="str">
        <f>IF(AND(A4926&lt;&gt;"",ISNUMBER(A4926)),VLOOKUP(A4926,Studies!A:BR,3,FALSE),"")</f>
        <v>https://www.ncbi.nlm.nih.gov/pubmed/20457590</v>
      </c>
      <c r="D4926" s="232" t="str">
        <f>IF(AND(A4926&lt;&gt;"",ISNUMBER(A4926)),VLOOKUP(A4926,Studies!A:BR,4,FALSE),"")</f>
        <v>Treatment B: Atazanavir 400 mg QAM</v>
      </c>
      <c r="E4926" s="206" t="str">
        <f>IF(AND(A4926&lt;&gt;"",ISNUMBER(A4926)),VLOOKUP(A4926,Studies!A:BR,5,FALSE),"")</f>
        <v>Atazanavir</v>
      </c>
      <c r="F4926" s="207" t="str">
        <f>IF(AND(A4926&lt;&gt;"",ISNUMBER(A4926)),VLOOKUP(A4926,Studies!A:BR,6,FALSE),"")</f>
        <v>Plasma</v>
      </c>
      <c r="G4926" s="50">
        <v>122.5</v>
      </c>
      <c r="H4926" s="50" t="s">
        <v>60</v>
      </c>
      <c r="I4926" s="41">
        <v>4470.3559999999998</v>
      </c>
      <c r="J4926" s="41" t="s">
        <v>1025</v>
      </c>
      <c r="K4926" s="41" t="s">
        <v>116</v>
      </c>
    </row>
    <row r="4927" spans="1:14" x14ac:dyDescent="0.25">
      <c r="A4927" s="30">
        <v>555</v>
      </c>
      <c r="B4927" s="232" t="str">
        <f>IF(AND(A4927&lt;&gt;"",ISNUMBER(A4927)),VLOOKUP(A4927,Studies!A:BR,2,FALSE),"")</f>
        <v>Zhu 2011</v>
      </c>
      <c r="C4927" s="232" t="str">
        <f>IF(AND(A4927&lt;&gt;"",ISNUMBER(A4927)),VLOOKUP(A4927,Studies!A:BR,3,FALSE),"")</f>
        <v>https://www.ncbi.nlm.nih.gov/pubmed/20457590</v>
      </c>
      <c r="D4927" s="232" t="str">
        <f>IF(AND(A4927&lt;&gt;"",ISNUMBER(A4927)),VLOOKUP(A4927,Studies!A:BR,4,FALSE),"")</f>
        <v>Treatment B: Atazanavir 400 mg QAM</v>
      </c>
      <c r="E4927" s="206" t="str">
        <f>IF(AND(A4927&lt;&gt;"",ISNUMBER(A4927)),VLOOKUP(A4927,Studies!A:BR,5,FALSE),"")</f>
        <v>Atazanavir</v>
      </c>
      <c r="F4927" s="207" t="str">
        <f>IF(AND(A4927&lt;&gt;"",ISNUMBER(A4927)),VLOOKUP(A4927,Studies!A:BR,6,FALSE),"")</f>
        <v>Plasma</v>
      </c>
      <c r="G4927" s="50">
        <v>123</v>
      </c>
      <c r="H4927" s="50" t="s">
        <v>60</v>
      </c>
      <c r="I4927" s="41">
        <v>4434.7830000000004</v>
      </c>
      <c r="J4927" s="41" t="s">
        <v>1025</v>
      </c>
      <c r="K4927" s="41" t="s">
        <v>116</v>
      </c>
    </row>
    <row r="4928" spans="1:14" x14ac:dyDescent="0.25">
      <c r="A4928" s="30">
        <v>555</v>
      </c>
      <c r="B4928" s="232" t="str">
        <f>IF(AND(A4928&lt;&gt;"",ISNUMBER(A4928)),VLOOKUP(A4928,Studies!A:BR,2,FALSE),"")</f>
        <v>Zhu 2011</v>
      </c>
      <c r="C4928" s="232" t="str">
        <f>IF(AND(A4928&lt;&gt;"",ISNUMBER(A4928)),VLOOKUP(A4928,Studies!A:BR,3,FALSE),"")</f>
        <v>https://www.ncbi.nlm.nih.gov/pubmed/20457590</v>
      </c>
      <c r="D4928" s="232" t="str">
        <f>IF(AND(A4928&lt;&gt;"",ISNUMBER(A4928)),VLOOKUP(A4928,Studies!A:BR,4,FALSE),"")</f>
        <v>Treatment B: Atazanavir 400 mg QAM</v>
      </c>
      <c r="E4928" s="206" t="str">
        <f>IF(AND(A4928&lt;&gt;"",ISNUMBER(A4928)),VLOOKUP(A4928,Studies!A:BR,5,FALSE),"")</f>
        <v>Atazanavir</v>
      </c>
      <c r="F4928" s="207" t="str">
        <f>IF(AND(A4928&lt;&gt;"",ISNUMBER(A4928)),VLOOKUP(A4928,Studies!A:BR,6,FALSE),"")</f>
        <v>Plasma</v>
      </c>
      <c r="G4928" s="50">
        <v>124</v>
      </c>
      <c r="H4928" s="50" t="s">
        <v>60</v>
      </c>
      <c r="I4928" s="41">
        <v>3806.3240000000001</v>
      </c>
      <c r="J4928" s="41" t="s">
        <v>1025</v>
      </c>
      <c r="K4928" s="41" t="s">
        <v>116</v>
      </c>
    </row>
    <row r="4929" spans="1:14" x14ac:dyDescent="0.25">
      <c r="A4929" s="30">
        <v>555</v>
      </c>
      <c r="B4929" s="232" t="str">
        <f>IF(AND(A4929&lt;&gt;"",ISNUMBER(A4929)),VLOOKUP(A4929,Studies!A:BR,2,FALSE),"")</f>
        <v>Zhu 2011</v>
      </c>
      <c r="C4929" s="232" t="str">
        <f>IF(AND(A4929&lt;&gt;"",ISNUMBER(A4929)),VLOOKUP(A4929,Studies!A:BR,3,FALSE),"")</f>
        <v>https://www.ncbi.nlm.nih.gov/pubmed/20457590</v>
      </c>
      <c r="D4929" s="232" t="str">
        <f>IF(AND(A4929&lt;&gt;"",ISNUMBER(A4929)),VLOOKUP(A4929,Studies!A:BR,4,FALSE),"")</f>
        <v>Treatment B: Atazanavir 400 mg QAM</v>
      </c>
      <c r="E4929" s="206" t="str">
        <f>IF(AND(A4929&lt;&gt;"",ISNUMBER(A4929)),VLOOKUP(A4929,Studies!A:BR,5,FALSE),"")</f>
        <v>Atazanavir</v>
      </c>
      <c r="F4929" s="207" t="str">
        <f>IF(AND(A4929&lt;&gt;"",ISNUMBER(A4929)),VLOOKUP(A4929,Studies!A:BR,6,FALSE),"")</f>
        <v>Plasma</v>
      </c>
      <c r="G4929" s="50">
        <v>126</v>
      </c>
      <c r="H4929" s="50" t="s">
        <v>60</v>
      </c>
      <c r="I4929" s="41">
        <v>2098.8139999999999</v>
      </c>
      <c r="J4929" s="41" t="s">
        <v>1025</v>
      </c>
      <c r="K4929" s="41" t="s">
        <v>116</v>
      </c>
      <c r="L4929" s="52">
        <v>11.85791</v>
      </c>
      <c r="M4929" s="52" t="s">
        <v>1025</v>
      </c>
      <c r="N4929" s="52" t="s">
        <v>534</v>
      </c>
    </row>
    <row r="4930" spans="1:14" x14ac:dyDescent="0.25">
      <c r="A4930" s="30">
        <v>555</v>
      </c>
      <c r="B4930" s="232" t="str">
        <f>IF(AND(A4930&lt;&gt;"",ISNUMBER(A4930)),VLOOKUP(A4930,Studies!A:BR,2,FALSE),"")</f>
        <v>Zhu 2011</v>
      </c>
      <c r="C4930" s="232" t="str">
        <f>IF(AND(A4930&lt;&gt;"",ISNUMBER(A4930)),VLOOKUP(A4930,Studies!A:BR,3,FALSE),"")</f>
        <v>https://www.ncbi.nlm.nih.gov/pubmed/20457590</v>
      </c>
      <c r="D4930" s="232" t="str">
        <f>IF(AND(A4930&lt;&gt;"",ISNUMBER(A4930)),VLOOKUP(A4930,Studies!A:BR,4,FALSE),"")</f>
        <v>Treatment B: Atazanavir 400 mg QAM</v>
      </c>
      <c r="E4930" s="206" t="str">
        <f>IF(AND(A4930&lt;&gt;"",ISNUMBER(A4930)),VLOOKUP(A4930,Studies!A:BR,5,FALSE),"")</f>
        <v>Atazanavir</v>
      </c>
      <c r="F4930" s="207" t="str">
        <f>IF(AND(A4930&lt;&gt;"",ISNUMBER(A4930)),VLOOKUP(A4930,Studies!A:BR,6,FALSE),"")</f>
        <v>Plasma</v>
      </c>
      <c r="G4930" s="50">
        <v>128</v>
      </c>
      <c r="H4930" s="50" t="s">
        <v>60</v>
      </c>
      <c r="I4930" s="41">
        <v>1399.2090000000001</v>
      </c>
      <c r="J4930" s="41" t="s">
        <v>1025</v>
      </c>
      <c r="K4930" s="41" t="s">
        <v>116</v>
      </c>
      <c r="L4930" s="52">
        <v>533.59730000000002</v>
      </c>
      <c r="M4930" s="52" t="s">
        <v>1025</v>
      </c>
      <c r="N4930" s="52" t="s">
        <v>534</v>
      </c>
    </row>
    <row r="4931" spans="1:14" x14ac:dyDescent="0.25">
      <c r="A4931" s="30">
        <v>555</v>
      </c>
      <c r="B4931" s="232" t="str">
        <f>IF(AND(A4931&lt;&gt;"",ISNUMBER(A4931)),VLOOKUP(A4931,Studies!A:BR,2,FALSE),"")</f>
        <v>Zhu 2011</v>
      </c>
      <c r="C4931" s="232" t="str">
        <f>IF(AND(A4931&lt;&gt;"",ISNUMBER(A4931)),VLOOKUP(A4931,Studies!A:BR,3,FALSE),"")</f>
        <v>https://www.ncbi.nlm.nih.gov/pubmed/20457590</v>
      </c>
      <c r="D4931" s="232" t="str">
        <f>IF(AND(A4931&lt;&gt;"",ISNUMBER(A4931)),VLOOKUP(A4931,Studies!A:BR,4,FALSE),"")</f>
        <v>Treatment B: Atazanavir 400 mg QAM</v>
      </c>
      <c r="E4931" s="206" t="str">
        <f>IF(AND(A4931&lt;&gt;"",ISNUMBER(A4931)),VLOOKUP(A4931,Studies!A:BR,5,FALSE),"")</f>
        <v>Atazanavir</v>
      </c>
      <c r="F4931" s="207" t="str">
        <f>IF(AND(A4931&lt;&gt;"",ISNUMBER(A4931)),VLOOKUP(A4931,Studies!A:BR,6,FALSE),"")</f>
        <v>Plasma</v>
      </c>
      <c r="G4931" s="50">
        <v>132</v>
      </c>
      <c r="H4931" s="50" t="s">
        <v>60</v>
      </c>
      <c r="I4931" s="41">
        <v>782.6087</v>
      </c>
      <c r="J4931" s="41" t="s">
        <v>1025</v>
      </c>
      <c r="K4931" s="41" t="s">
        <v>116</v>
      </c>
      <c r="L4931" s="52">
        <v>296.4427</v>
      </c>
      <c r="M4931" s="52" t="s">
        <v>1025</v>
      </c>
      <c r="N4931" s="52" t="s">
        <v>534</v>
      </c>
    </row>
    <row r="4932" spans="1:14" x14ac:dyDescent="0.25">
      <c r="A4932" s="30">
        <v>555</v>
      </c>
      <c r="B4932" s="232" t="str">
        <f>IF(AND(A4932&lt;&gt;"",ISNUMBER(A4932)),VLOOKUP(A4932,Studies!A:BR,2,FALSE),"")</f>
        <v>Zhu 2011</v>
      </c>
      <c r="C4932" s="232" t="str">
        <f>IF(AND(A4932&lt;&gt;"",ISNUMBER(A4932)),VLOOKUP(A4932,Studies!A:BR,3,FALSE),"")</f>
        <v>https://www.ncbi.nlm.nih.gov/pubmed/20457590</v>
      </c>
      <c r="D4932" s="232" t="str">
        <f>IF(AND(A4932&lt;&gt;"",ISNUMBER(A4932)),VLOOKUP(A4932,Studies!A:BR,4,FALSE),"")</f>
        <v>Treatment B: Atazanavir 400 mg QAM</v>
      </c>
      <c r="E4932" s="206" t="str">
        <f>IF(AND(A4932&lt;&gt;"",ISNUMBER(A4932)),VLOOKUP(A4932,Studies!A:BR,5,FALSE),"")</f>
        <v>Atazanavir</v>
      </c>
      <c r="F4932" s="207" t="str">
        <f>IF(AND(A4932&lt;&gt;"",ISNUMBER(A4932)),VLOOKUP(A4932,Studies!A:BR,6,FALSE),"")</f>
        <v>Plasma</v>
      </c>
      <c r="G4932" s="50">
        <v>136</v>
      </c>
      <c r="H4932" s="50" t="s">
        <v>60</v>
      </c>
      <c r="I4932" s="41">
        <v>486.166</v>
      </c>
      <c r="J4932" s="41" t="s">
        <v>1025</v>
      </c>
      <c r="K4932" s="41" t="s">
        <v>116</v>
      </c>
      <c r="L4932" s="52">
        <v>249.0119</v>
      </c>
      <c r="M4932" s="52" t="s">
        <v>1025</v>
      </c>
      <c r="N4932" s="52" t="s">
        <v>534</v>
      </c>
    </row>
    <row r="4933" spans="1:14" x14ac:dyDescent="0.25">
      <c r="A4933" s="30">
        <v>555</v>
      </c>
      <c r="B4933" s="232" t="str">
        <f>IF(AND(A4933&lt;&gt;"",ISNUMBER(A4933)),VLOOKUP(A4933,Studies!A:BR,2,FALSE),"")</f>
        <v>Zhu 2011</v>
      </c>
      <c r="C4933" s="232" t="str">
        <f>IF(AND(A4933&lt;&gt;"",ISNUMBER(A4933)),VLOOKUP(A4933,Studies!A:BR,3,FALSE),"")</f>
        <v>https://www.ncbi.nlm.nih.gov/pubmed/20457590</v>
      </c>
      <c r="D4933" s="232" t="str">
        <f>IF(AND(A4933&lt;&gt;"",ISNUMBER(A4933)),VLOOKUP(A4933,Studies!A:BR,4,FALSE),"")</f>
        <v>Treatment B: Atazanavir 400 mg QAM</v>
      </c>
      <c r="E4933" s="206" t="str">
        <f>IF(AND(A4933&lt;&gt;"",ISNUMBER(A4933)),VLOOKUP(A4933,Studies!A:BR,5,FALSE),"")</f>
        <v>Atazanavir</v>
      </c>
      <c r="F4933" s="207" t="str">
        <f>IF(AND(A4933&lt;&gt;"",ISNUMBER(A4933)),VLOOKUP(A4933,Studies!A:BR,6,FALSE),"")</f>
        <v>Plasma</v>
      </c>
      <c r="G4933" s="50">
        <v>144</v>
      </c>
      <c r="H4933" s="50" t="s">
        <v>60</v>
      </c>
      <c r="I4933" s="41">
        <v>320.15809999999999</v>
      </c>
      <c r="J4933" s="41" t="s">
        <v>1025</v>
      </c>
      <c r="K4933" s="41" t="s">
        <v>116</v>
      </c>
      <c r="L4933" s="52">
        <v>201.58099999999999</v>
      </c>
      <c r="M4933" s="52" t="s">
        <v>1025</v>
      </c>
      <c r="N4933" s="52" t="s">
        <v>534</v>
      </c>
    </row>
    <row r="4934" spans="1:14" x14ac:dyDescent="0.25">
      <c r="A4934" s="30">
        <v>556</v>
      </c>
      <c r="B4934" s="232" t="str">
        <f>IF(AND(A4934&lt;&gt;"",ISNUMBER(A4934)),VLOOKUP(A4934,Studies!A:BR,2,FALSE),"")</f>
        <v>Bristol-Myers Squibb Company, Clinical Pharmacology and Biopharmaceutics Review, Application number 21-567, 2002, Protocol AI424-001, page 51</v>
      </c>
      <c r="C4934" s="232" t="str">
        <f>IF(AND(A4934&lt;&gt;"",ISNUMBER(A4934)),VLOOKUP(A4934,Studies!A:BR,3,FALSE),"")</f>
        <v>https://www.accessdata.fda.gov/drugsatfda_docs/nda/2003/21-567_Reyataz_BioPharmr_P1.pdf</v>
      </c>
      <c r="D4934" s="232" t="str">
        <f>IF(AND(A4934&lt;&gt;"",ISNUMBER(A4934)),VLOOKUP(A4934,Studies!A:BR,4,FALSE),"")</f>
        <v>AI424-001, 100 mg</v>
      </c>
      <c r="E4934" s="206" t="str">
        <f>IF(AND(A4934&lt;&gt;"",ISNUMBER(A4934)),VLOOKUP(A4934,Studies!A:BR,5,FALSE),"")</f>
        <v>Atazanavir</v>
      </c>
      <c r="F4934" s="207" t="str">
        <f>IF(AND(A4934&lt;&gt;"",ISNUMBER(A4934)),VLOOKUP(A4934,Studies!A:BR,6,FALSE),"")</f>
        <v>Plasma</v>
      </c>
      <c r="G4934" s="50">
        <v>0.59868370000000004</v>
      </c>
      <c r="H4934" s="50" t="s">
        <v>60</v>
      </c>
      <c r="I4934" s="41">
        <v>11.5062</v>
      </c>
      <c r="J4934" s="41" t="s">
        <v>1025</v>
      </c>
      <c r="K4934" s="41" t="s">
        <v>116</v>
      </c>
    </row>
    <row r="4935" spans="1:14" x14ac:dyDescent="0.25">
      <c r="A4935" s="30">
        <v>556</v>
      </c>
      <c r="B4935" s="232" t="str">
        <f>IF(AND(A4935&lt;&gt;"",ISNUMBER(A4935)),VLOOKUP(A4935,Studies!A:BR,2,FALSE),"")</f>
        <v>Bristol-Myers Squibb Company, Clinical Pharmacology and Biopharmaceutics Review, Application number 21-567, 2002, Protocol AI424-001, page 51</v>
      </c>
      <c r="C4935" s="232" t="str">
        <f>IF(AND(A4935&lt;&gt;"",ISNUMBER(A4935)),VLOOKUP(A4935,Studies!A:BR,3,FALSE),"")</f>
        <v>https://www.accessdata.fda.gov/drugsatfda_docs/nda/2003/21-567_Reyataz_BioPharmr_P1.pdf</v>
      </c>
      <c r="D4935" s="232" t="str">
        <f>IF(AND(A4935&lt;&gt;"",ISNUMBER(A4935)),VLOOKUP(A4935,Studies!A:BR,4,FALSE),"")</f>
        <v>AI424-001, 100 mg</v>
      </c>
      <c r="E4935" s="206" t="str">
        <f>IF(AND(A4935&lt;&gt;"",ISNUMBER(A4935)),VLOOKUP(A4935,Studies!A:BR,5,FALSE),"")</f>
        <v>Atazanavir</v>
      </c>
      <c r="F4935" s="207" t="str">
        <f>IF(AND(A4935&lt;&gt;"",ISNUMBER(A4935)),VLOOKUP(A4935,Studies!A:BR,6,FALSE),"")</f>
        <v>Plasma</v>
      </c>
      <c r="G4935" s="50">
        <v>0.74884209999999995</v>
      </c>
      <c r="H4935" s="50" t="s">
        <v>60</v>
      </c>
      <c r="I4935" s="41">
        <v>31.492550000000001</v>
      </c>
      <c r="J4935" s="41" t="s">
        <v>1025</v>
      </c>
      <c r="K4935" s="41" t="s">
        <v>116</v>
      </c>
    </row>
    <row r="4936" spans="1:14" x14ac:dyDescent="0.25">
      <c r="A4936" s="30">
        <v>556</v>
      </c>
      <c r="B4936" s="232" t="str">
        <f>IF(AND(A4936&lt;&gt;"",ISNUMBER(A4936)),VLOOKUP(A4936,Studies!A:BR,2,FALSE),"")</f>
        <v>Bristol-Myers Squibb Company, Clinical Pharmacology and Biopharmaceutics Review, Application number 21-567, 2002, Protocol AI424-001, page 51</v>
      </c>
      <c r="C4936" s="232" t="str">
        <f>IF(AND(A4936&lt;&gt;"",ISNUMBER(A4936)),VLOOKUP(A4936,Studies!A:BR,3,FALSE),"")</f>
        <v>https://www.accessdata.fda.gov/drugsatfda_docs/nda/2003/21-567_Reyataz_BioPharmr_P1.pdf</v>
      </c>
      <c r="D4936" s="232" t="str">
        <f>IF(AND(A4936&lt;&gt;"",ISNUMBER(A4936)),VLOOKUP(A4936,Studies!A:BR,4,FALSE),"")</f>
        <v>AI424-001, 100 mg</v>
      </c>
      <c r="E4936" s="206" t="str">
        <f>IF(AND(A4936&lt;&gt;"",ISNUMBER(A4936)),VLOOKUP(A4936,Studies!A:BR,5,FALSE),"")</f>
        <v>Atazanavir</v>
      </c>
      <c r="F4936" s="207" t="str">
        <f>IF(AND(A4936&lt;&gt;"",ISNUMBER(A4936)),VLOOKUP(A4936,Studies!A:BR,6,FALSE),"")</f>
        <v>Plasma</v>
      </c>
      <c r="G4936" s="50">
        <v>0.94092790000000004</v>
      </c>
      <c r="H4936" s="50" t="s">
        <v>60</v>
      </c>
      <c r="I4936" s="41">
        <v>37.762520000000002</v>
      </c>
      <c r="J4936" s="41" t="s">
        <v>1025</v>
      </c>
      <c r="K4936" s="41" t="s">
        <v>116</v>
      </c>
    </row>
    <row r="4937" spans="1:14" x14ac:dyDescent="0.25">
      <c r="A4937" s="30">
        <v>556</v>
      </c>
      <c r="B4937" s="232" t="str">
        <f>IF(AND(A4937&lt;&gt;"",ISNUMBER(A4937)),VLOOKUP(A4937,Studies!A:BR,2,FALSE),"")</f>
        <v>Bristol-Myers Squibb Company, Clinical Pharmacology and Biopharmaceutics Review, Application number 21-567, 2002, Protocol AI424-001, page 51</v>
      </c>
      <c r="C4937" s="232" t="str">
        <f>IF(AND(A4937&lt;&gt;"",ISNUMBER(A4937)),VLOOKUP(A4937,Studies!A:BR,3,FALSE),"")</f>
        <v>https://www.accessdata.fda.gov/drugsatfda_docs/nda/2003/21-567_Reyataz_BioPharmr_P1.pdf</v>
      </c>
      <c r="D4937" s="232" t="str">
        <f>IF(AND(A4937&lt;&gt;"",ISNUMBER(A4937)),VLOOKUP(A4937,Studies!A:BR,4,FALSE),"")</f>
        <v>AI424-001, 100 mg</v>
      </c>
      <c r="E4937" s="206" t="str">
        <f>IF(AND(A4937&lt;&gt;"",ISNUMBER(A4937)),VLOOKUP(A4937,Studies!A:BR,5,FALSE),"")</f>
        <v>Atazanavir</v>
      </c>
      <c r="F4937" s="207" t="str">
        <f>IF(AND(A4937&lt;&gt;"",ISNUMBER(A4937)),VLOOKUP(A4937,Studies!A:BR,6,FALSE),"")</f>
        <v>Plasma</v>
      </c>
      <c r="G4937" s="50">
        <v>1.3992039999999999</v>
      </c>
      <c r="H4937" s="50" t="s">
        <v>60</v>
      </c>
      <c r="I4937" s="41">
        <v>41.011270000000003</v>
      </c>
      <c r="J4937" s="41" t="s">
        <v>1025</v>
      </c>
      <c r="K4937" s="41" t="s">
        <v>116</v>
      </c>
    </row>
    <row r="4938" spans="1:14" x14ac:dyDescent="0.25">
      <c r="A4938" s="30">
        <v>556</v>
      </c>
      <c r="B4938" s="232" t="str">
        <f>IF(AND(A4938&lt;&gt;"",ISNUMBER(A4938)),VLOOKUP(A4938,Studies!A:BR,2,FALSE),"")</f>
        <v>Bristol-Myers Squibb Company, Clinical Pharmacology and Biopharmaceutics Review, Application number 21-567, 2002, Protocol AI424-001, page 51</v>
      </c>
      <c r="C4938" s="232" t="str">
        <f>IF(AND(A4938&lt;&gt;"",ISNUMBER(A4938)),VLOOKUP(A4938,Studies!A:BR,3,FALSE),"")</f>
        <v>https://www.accessdata.fda.gov/drugsatfda_docs/nda/2003/21-567_Reyataz_BioPharmr_P1.pdf</v>
      </c>
      <c r="D4938" s="232" t="str">
        <f>IF(AND(A4938&lt;&gt;"",ISNUMBER(A4938)),VLOOKUP(A4938,Studies!A:BR,4,FALSE),"")</f>
        <v>AI424-001, 100 mg</v>
      </c>
      <c r="E4938" s="206" t="str">
        <f>IF(AND(A4938&lt;&gt;"",ISNUMBER(A4938)),VLOOKUP(A4938,Studies!A:BR,5,FALSE),"")</f>
        <v>Atazanavir</v>
      </c>
      <c r="F4938" s="207" t="str">
        <f>IF(AND(A4938&lt;&gt;"",ISNUMBER(A4938)),VLOOKUP(A4938,Studies!A:BR,6,FALSE),"")</f>
        <v>Plasma</v>
      </c>
      <c r="G4938" s="50">
        <v>2.1246450000000001</v>
      </c>
      <c r="H4938" s="50" t="s">
        <v>60</v>
      </c>
      <c r="I4938" s="41">
        <v>41.011270000000003</v>
      </c>
      <c r="J4938" s="41" t="s">
        <v>1025</v>
      </c>
      <c r="K4938" s="41" t="s">
        <v>116</v>
      </c>
    </row>
    <row r="4939" spans="1:14" x14ac:dyDescent="0.25">
      <c r="A4939" s="30">
        <v>556</v>
      </c>
      <c r="B4939" s="232" t="str">
        <f>IF(AND(A4939&lt;&gt;"",ISNUMBER(A4939)),VLOOKUP(A4939,Studies!A:BR,2,FALSE),"")</f>
        <v>Bristol-Myers Squibb Company, Clinical Pharmacology and Biopharmaceutics Review, Application number 21-567, 2002, Protocol AI424-001, page 51</v>
      </c>
      <c r="C4939" s="232" t="str">
        <f>IF(AND(A4939&lt;&gt;"",ISNUMBER(A4939)),VLOOKUP(A4939,Studies!A:BR,3,FALSE),"")</f>
        <v>https://www.accessdata.fda.gov/drugsatfda_docs/nda/2003/21-567_Reyataz_BioPharmr_P1.pdf</v>
      </c>
      <c r="D4939" s="232" t="str">
        <f>IF(AND(A4939&lt;&gt;"",ISNUMBER(A4939)),VLOOKUP(A4939,Studies!A:BR,4,FALSE),"")</f>
        <v>AI424-001, 100 mg</v>
      </c>
      <c r="E4939" s="206" t="str">
        <f>IF(AND(A4939&lt;&gt;"",ISNUMBER(A4939)),VLOOKUP(A4939,Studies!A:BR,5,FALSE),"")</f>
        <v>Atazanavir</v>
      </c>
      <c r="F4939" s="207" t="str">
        <f>IF(AND(A4939&lt;&gt;"",ISNUMBER(A4939)),VLOOKUP(A4939,Studies!A:BR,6,FALSE),"")</f>
        <v>Plasma</v>
      </c>
      <c r="G4939" s="50">
        <v>3.0275449999999999</v>
      </c>
      <c r="H4939" s="50" t="s">
        <v>60</v>
      </c>
      <c r="I4939" s="41">
        <v>38.390999999999998</v>
      </c>
      <c r="J4939" s="41" t="s">
        <v>1025</v>
      </c>
      <c r="K4939" s="41" t="s">
        <v>116</v>
      </c>
    </row>
    <row r="4940" spans="1:14" x14ac:dyDescent="0.25">
      <c r="A4940" s="30">
        <v>556</v>
      </c>
      <c r="B4940" s="232" t="str">
        <f>IF(AND(A4940&lt;&gt;"",ISNUMBER(A4940)),VLOOKUP(A4940,Studies!A:BR,2,FALSE),"")</f>
        <v>Bristol-Myers Squibb Company, Clinical Pharmacology and Biopharmaceutics Review, Application number 21-567, 2002, Protocol AI424-001, page 51</v>
      </c>
      <c r="C4940" s="232" t="str">
        <f>IF(AND(A4940&lt;&gt;"",ISNUMBER(A4940)),VLOOKUP(A4940,Studies!A:BR,3,FALSE),"")</f>
        <v>https://www.accessdata.fda.gov/drugsatfda_docs/nda/2003/21-567_Reyataz_BioPharmr_P1.pdf</v>
      </c>
      <c r="D4940" s="232" t="str">
        <f>IF(AND(A4940&lt;&gt;"",ISNUMBER(A4940)),VLOOKUP(A4940,Studies!A:BR,4,FALSE),"")</f>
        <v>AI424-001, 100 mg</v>
      </c>
      <c r="E4940" s="206" t="str">
        <f>IF(AND(A4940&lt;&gt;"",ISNUMBER(A4940)),VLOOKUP(A4940,Studies!A:BR,5,FALSE),"")</f>
        <v>Atazanavir</v>
      </c>
      <c r="F4940" s="207" t="str">
        <f>IF(AND(A4940&lt;&gt;"",ISNUMBER(A4940)),VLOOKUP(A4940,Studies!A:BR,6,FALSE),"")</f>
        <v>Plasma</v>
      </c>
      <c r="G4940" s="50">
        <v>4.0191759999999999</v>
      </c>
      <c r="H4940" s="50" t="s">
        <v>60</v>
      </c>
      <c r="I4940" s="41">
        <v>34.771120000000003</v>
      </c>
      <c r="J4940" s="41" t="s">
        <v>1025</v>
      </c>
      <c r="K4940" s="41" t="s">
        <v>116</v>
      </c>
    </row>
    <row r="4941" spans="1:14" x14ac:dyDescent="0.25">
      <c r="A4941" s="30">
        <v>556</v>
      </c>
      <c r="B4941" s="232" t="str">
        <f>IF(AND(A4941&lt;&gt;"",ISNUMBER(A4941)),VLOOKUP(A4941,Studies!A:BR,2,FALSE),"")</f>
        <v>Bristol-Myers Squibb Company, Clinical Pharmacology and Biopharmaceutics Review, Application number 21-567, 2002, Protocol AI424-001, page 51</v>
      </c>
      <c r="C4941" s="232" t="str">
        <f>IF(AND(A4941&lt;&gt;"",ISNUMBER(A4941)),VLOOKUP(A4941,Studies!A:BR,3,FALSE),"")</f>
        <v>https://www.accessdata.fda.gov/drugsatfda_docs/nda/2003/21-567_Reyataz_BioPharmr_P1.pdf</v>
      </c>
      <c r="D4941" s="232" t="str">
        <f>IF(AND(A4941&lt;&gt;"",ISNUMBER(A4941)),VLOOKUP(A4941,Studies!A:BR,4,FALSE),"")</f>
        <v>AI424-001, 100 mg</v>
      </c>
      <c r="E4941" s="206" t="str">
        <f>IF(AND(A4941&lt;&gt;"",ISNUMBER(A4941)),VLOOKUP(A4941,Studies!A:BR,5,FALSE),"")</f>
        <v>Atazanavir</v>
      </c>
      <c r="F4941" s="207" t="str">
        <f>IF(AND(A4941&lt;&gt;"",ISNUMBER(A4941)),VLOOKUP(A4941,Studies!A:BR,6,FALSE),"")</f>
        <v>Plasma</v>
      </c>
      <c r="G4941" s="50">
        <v>5.0195819999999998</v>
      </c>
      <c r="H4941" s="50" t="s">
        <v>60</v>
      </c>
      <c r="I4941" s="41">
        <v>36.536250000000003</v>
      </c>
      <c r="J4941" s="41" t="s">
        <v>1025</v>
      </c>
      <c r="K4941" s="41" t="s">
        <v>116</v>
      </c>
    </row>
    <row r="4942" spans="1:14" x14ac:dyDescent="0.25">
      <c r="A4942" s="30">
        <v>556</v>
      </c>
      <c r="B4942" s="232" t="str">
        <f>IF(AND(A4942&lt;&gt;"",ISNUMBER(A4942)),VLOOKUP(A4942,Studies!A:BR,2,FALSE),"")</f>
        <v>Bristol-Myers Squibb Company, Clinical Pharmacology and Biopharmaceutics Review, Application number 21-567, 2002, Protocol AI424-001, page 51</v>
      </c>
      <c r="C4942" s="232" t="str">
        <f>IF(AND(A4942&lt;&gt;"",ISNUMBER(A4942)),VLOOKUP(A4942,Studies!A:BR,3,FALSE),"")</f>
        <v>https://www.accessdata.fda.gov/drugsatfda_docs/nda/2003/21-567_Reyataz_BioPharmr_P1.pdf</v>
      </c>
      <c r="D4942" s="232" t="str">
        <f>IF(AND(A4942&lt;&gt;"",ISNUMBER(A4942)),VLOOKUP(A4942,Studies!A:BR,4,FALSE),"")</f>
        <v>AI424-001, 100 mg</v>
      </c>
      <c r="E4942" s="206" t="str">
        <f>IF(AND(A4942&lt;&gt;"",ISNUMBER(A4942)),VLOOKUP(A4942,Studies!A:BR,5,FALSE),"")</f>
        <v>Atazanavir</v>
      </c>
      <c r="F4942" s="207" t="str">
        <f>IF(AND(A4942&lt;&gt;"",ISNUMBER(A4942)),VLOOKUP(A4942,Studies!A:BR,6,FALSE),"")</f>
        <v>Plasma</v>
      </c>
      <c r="G4942" s="50">
        <v>6.0989680000000002</v>
      </c>
      <c r="H4942" s="50" t="s">
        <v>60</v>
      </c>
      <c r="I4942" s="41">
        <v>31.492550000000001</v>
      </c>
      <c r="J4942" s="41" t="s">
        <v>1025</v>
      </c>
      <c r="K4942" s="41" t="s">
        <v>116</v>
      </c>
    </row>
    <row r="4943" spans="1:14" x14ac:dyDescent="0.25">
      <c r="A4943" s="30">
        <v>556</v>
      </c>
      <c r="B4943" s="232" t="str">
        <f>IF(AND(A4943&lt;&gt;"",ISNUMBER(A4943)),VLOOKUP(A4943,Studies!A:BR,2,FALSE),"")</f>
        <v>Bristol-Myers Squibb Company, Clinical Pharmacology and Biopharmaceutics Review, Application number 21-567, 2002, Protocol AI424-001, page 51</v>
      </c>
      <c r="C4943" s="232" t="str">
        <f>IF(AND(A4943&lt;&gt;"",ISNUMBER(A4943)),VLOOKUP(A4943,Studies!A:BR,3,FALSE),"")</f>
        <v>https://www.accessdata.fda.gov/drugsatfda_docs/nda/2003/21-567_Reyataz_BioPharmr_P1.pdf</v>
      </c>
      <c r="D4943" s="232" t="str">
        <f>IF(AND(A4943&lt;&gt;"",ISNUMBER(A4943)),VLOOKUP(A4943,Studies!A:BR,4,FALSE),"")</f>
        <v>AI424-001, 100 mg</v>
      </c>
      <c r="E4943" s="206" t="str">
        <f>IF(AND(A4943&lt;&gt;"",ISNUMBER(A4943)),VLOOKUP(A4943,Studies!A:BR,5,FALSE),"")</f>
        <v>Atazanavir</v>
      </c>
      <c r="F4943" s="207" t="str">
        <f>IF(AND(A4943&lt;&gt;"",ISNUMBER(A4943)),VLOOKUP(A4943,Studies!A:BR,6,FALSE),"")</f>
        <v>Plasma</v>
      </c>
      <c r="G4943" s="50">
        <v>7.975949</v>
      </c>
      <c r="H4943" s="50" t="s">
        <v>60</v>
      </c>
      <c r="I4943" s="41">
        <v>19.837689999999998</v>
      </c>
      <c r="J4943" s="41" t="s">
        <v>1025</v>
      </c>
      <c r="K4943" s="41" t="s">
        <v>116</v>
      </c>
    </row>
    <row r="4944" spans="1:14" x14ac:dyDescent="0.25">
      <c r="A4944" s="30">
        <v>556</v>
      </c>
      <c r="B4944" s="232" t="str">
        <f>IF(AND(A4944&lt;&gt;"",ISNUMBER(A4944)),VLOOKUP(A4944,Studies!A:BR,2,FALSE),"")</f>
        <v>Bristol-Myers Squibb Company, Clinical Pharmacology and Biopharmaceutics Review, Application number 21-567, 2002, Protocol AI424-001, page 51</v>
      </c>
      <c r="C4944" s="232" t="str">
        <f>IF(AND(A4944&lt;&gt;"",ISNUMBER(A4944)),VLOOKUP(A4944,Studies!A:BR,3,FALSE),"")</f>
        <v>https://www.accessdata.fda.gov/drugsatfda_docs/nda/2003/21-567_Reyataz_BioPharmr_P1.pdf</v>
      </c>
      <c r="D4944" s="232" t="str">
        <f>IF(AND(A4944&lt;&gt;"",ISNUMBER(A4944)),VLOOKUP(A4944,Studies!A:BR,4,FALSE),"")</f>
        <v>AI424-001, 100 mg</v>
      </c>
      <c r="E4944" s="206" t="str">
        <f>IF(AND(A4944&lt;&gt;"",ISNUMBER(A4944)),VLOOKUP(A4944,Studies!A:BR,5,FALSE),"")</f>
        <v>Atazanavir</v>
      </c>
      <c r="F4944" s="207" t="str">
        <f>IF(AND(A4944&lt;&gt;"",ISNUMBER(A4944)),VLOOKUP(A4944,Studies!A:BR,6,FALSE),"")</f>
        <v>Plasma</v>
      </c>
      <c r="G4944" s="50">
        <v>11.900539999999999</v>
      </c>
      <c r="H4944" s="50" t="s">
        <v>60</v>
      </c>
      <c r="I4944" s="41">
        <v>6.56454</v>
      </c>
      <c r="J4944" s="41" t="s">
        <v>1025</v>
      </c>
      <c r="K4944" s="41" t="s">
        <v>116</v>
      </c>
    </row>
    <row r="4945" spans="1:11" x14ac:dyDescent="0.25">
      <c r="A4945" s="30">
        <v>556</v>
      </c>
      <c r="B4945" s="232" t="str">
        <f>IF(AND(A4945&lt;&gt;"",ISNUMBER(A4945)),VLOOKUP(A4945,Studies!A:BR,2,FALSE),"")</f>
        <v>Bristol-Myers Squibb Company, Clinical Pharmacology and Biopharmaceutics Review, Application number 21-567, 2002, Protocol AI424-001, page 51</v>
      </c>
      <c r="C4945" s="232" t="str">
        <f>IF(AND(A4945&lt;&gt;"",ISNUMBER(A4945)),VLOOKUP(A4945,Studies!A:BR,3,FALSE),"")</f>
        <v>https://www.accessdata.fda.gov/drugsatfda_docs/nda/2003/21-567_Reyataz_BioPharmr_P1.pdf</v>
      </c>
      <c r="D4945" s="232" t="str">
        <f>IF(AND(A4945&lt;&gt;"",ISNUMBER(A4945)),VLOOKUP(A4945,Studies!A:BR,4,FALSE),"")</f>
        <v>AI424-001, 100 mg</v>
      </c>
      <c r="E4945" s="206" t="str">
        <f>IF(AND(A4945&lt;&gt;"",ISNUMBER(A4945)),VLOOKUP(A4945,Studies!A:BR,5,FALSE),"")</f>
        <v>Atazanavir</v>
      </c>
      <c r="F4945" s="207" t="str">
        <f>IF(AND(A4945&lt;&gt;"",ISNUMBER(A4945)),VLOOKUP(A4945,Studies!A:BR,6,FALSE),"")</f>
        <v>Plasma</v>
      </c>
      <c r="G4945" s="50">
        <v>17.978059999999999</v>
      </c>
      <c r="H4945" s="50" t="s">
        <v>60</v>
      </c>
      <c r="I4945" s="41">
        <v>1.4617549999999999</v>
      </c>
      <c r="J4945" s="41" t="s">
        <v>1025</v>
      </c>
      <c r="K4945" s="41" t="s">
        <v>116</v>
      </c>
    </row>
    <row r="4946" spans="1:11" x14ac:dyDescent="0.25">
      <c r="A4946" s="30">
        <v>557</v>
      </c>
      <c r="B4946" s="232" t="str">
        <f>IF(AND(A4946&lt;&gt;"",ISNUMBER(A4946)),VLOOKUP(A4946,Studies!A:BR,2,FALSE),"")</f>
        <v>Bristol-Myers Squibb Company, Clinical Pharmacology and Biopharmaceutics Review, Application number 21-567, 2002, Protocol AI424-001, page 51</v>
      </c>
      <c r="C4946" s="232" t="str">
        <f>IF(AND(A4946&lt;&gt;"",ISNUMBER(A4946)),VLOOKUP(A4946,Studies!A:BR,3,FALSE),"")</f>
        <v>https://www.accessdata.fda.gov/drugsatfda_docs/nda/2003/21-567_Reyataz_BioPharmr_P1.pdf</v>
      </c>
      <c r="D4946" s="232" t="str">
        <f>IF(AND(A4946&lt;&gt;"",ISNUMBER(A4946)),VLOOKUP(A4946,Studies!A:BR,4,FALSE),"")</f>
        <v>AI424-001, 300 mg</v>
      </c>
      <c r="E4946" s="206" t="str">
        <f>IF(AND(A4946&lt;&gt;"",ISNUMBER(A4946)),VLOOKUP(A4946,Studies!A:BR,5,FALSE),"")</f>
        <v>Atazanavir</v>
      </c>
      <c r="F4946" s="207" t="str">
        <f>IF(AND(A4946&lt;&gt;"",ISNUMBER(A4946)),VLOOKUP(A4946,Studies!A:BR,6,FALSE),"")</f>
        <v>Plasma</v>
      </c>
      <c r="G4946" s="50">
        <v>0.61038429999999999</v>
      </c>
      <c r="H4946" s="50" t="s">
        <v>60</v>
      </c>
      <c r="I4946" s="41">
        <v>302.19459999999998</v>
      </c>
      <c r="J4946" s="41" t="s">
        <v>1025</v>
      </c>
      <c r="K4946" s="41" t="s">
        <v>116</v>
      </c>
    </row>
    <row r="4947" spans="1:11" x14ac:dyDescent="0.25">
      <c r="A4947" s="30">
        <v>557</v>
      </c>
      <c r="B4947" s="232" t="str">
        <f>IF(AND(A4947&lt;&gt;"",ISNUMBER(A4947)),VLOOKUP(A4947,Studies!A:BR,2,FALSE),"")</f>
        <v>Bristol-Myers Squibb Company, Clinical Pharmacology and Biopharmaceutics Review, Application number 21-567, 2002, Protocol AI424-001, page 51</v>
      </c>
      <c r="C4947" s="232" t="str">
        <f>IF(AND(A4947&lt;&gt;"",ISNUMBER(A4947)),VLOOKUP(A4947,Studies!A:BR,3,FALSE),"")</f>
        <v>https://www.accessdata.fda.gov/drugsatfda_docs/nda/2003/21-567_Reyataz_BioPharmr_P1.pdf</v>
      </c>
      <c r="D4947" s="232" t="str">
        <f>IF(AND(A4947&lt;&gt;"",ISNUMBER(A4947)),VLOOKUP(A4947,Studies!A:BR,4,FALSE),"")</f>
        <v>AI424-001, 300 mg</v>
      </c>
      <c r="E4947" s="206" t="str">
        <f>IF(AND(A4947&lt;&gt;"",ISNUMBER(A4947)),VLOOKUP(A4947,Studies!A:BR,5,FALSE),"")</f>
        <v>Atazanavir</v>
      </c>
      <c r="F4947" s="207" t="str">
        <f>IF(AND(A4947&lt;&gt;"",ISNUMBER(A4947)),VLOOKUP(A4947,Studies!A:BR,6,FALSE),"")</f>
        <v>Plasma</v>
      </c>
      <c r="G4947" s="50">
        <v>0.93215250000000005</v>
      </c>
      <c r="H4947" s="50" t="s">
        <v>60</v>
      </c>
      <c r="I4947" s="41">
        <v>701.25850000000003</v>
      </c>
      <c r="J4947" s="41" t="s">
        <v>1025</v>
      </c>
      <c r="K4947" s="41" t="s">
        <v>116</v>
      </c>
    </row>
    <row r="4948" spans="1:11" x14ac:dyDescent="0.25">
      <c r="A4948" s="30">
        <v>557</v>
      </c>
      <c r="B4948" s="232" t="str">
        <f>IF(AND(A4948&lt;&gt;"",ISNUMBER(A4948)),VLOOKUP(A4948,Studies!A:BR,2,FALSE),"")</f>
        <v>Bristol-Myers Squibb Company, Clinical Pharmacology and Biopharmaceutics Review, Application number 21-567, 2002, Protocol AI424-001, page 51</v>
      </c>
      <c r="C4948" s="232" t="str">
        <f>IF(AND(A4948&lt;&gt;"",ISNUMBER(A4948)),VLOOKUP(A4948,Studies!A:BR,3,FALSE),"")</f>
        <v>https://www.accessdata.fda.gov/drugsatfda_docs/nda/2003/21-567_Reyataz_BioPharmr_P1.pdf</v>
      </c>
      <c r="D4948" s="232" t="str">
        <f>IF(AND(A4948&lt;&gt;"",ISNUMBER(A4948)),VLOOKUP(A4948,Studies!A:BR,4,FALSE),"")</f>
        <v>AI424-001, 300 mg</v>
      </c>
      <c r="E4948" s="206" t="str">
        <f>IF(AND(A4948&lt;&gt;"",ISNUMBER(A4948)),VLOOKUP(A4948,Studies!A:BR,5,FALSE),"")</f>
        <v>Atazanavir</v>
      </c>
      <c r="F4948" s="207" t="str">
        <f>IF(AND(A4948&lt;&gt;"",ISNUMBER(A4948)),VLOOKUP(A4948,Studies!A:BR,6,FALSE),"")</f>
        <v>Plasma</v>
      </c>
      <c r="G4948" s="50">
        <v>1.498659</v>
      </c>
      <c r="H4948" s="50" t="s">
        <v>60</v>
      </c>
      <c r="I4948" s="41">
        <v>1025.068</v>
      </c>
      <c r="J4948" s="41" t="s">
        <v>1025</v>
      </c>
      <c r="K4948" s="41" t="s">
        <v>116</v>
      </c>
    </row>
    <row r="4949" spans="1:11" x14ac:dyDescent="0.25">
      <c r="A4949" s="30">
        <v>557</v>
      </c>
      <c r="B4949" s="232" t="str">
        <f>IF(AND(A4949&lt;&gt;"",ISNUMBER(A4949)),VLOOKUP(A4949,Studies!A:BR,2,FALSE),"")</f>
        <v>Bristol-Myers Squibb Company, Clinical Pharmacology and Biopharmaceutics Review, Application number 21-567, 2002, Protocol AI424-001, page 51</v>
      </c>
      <c r="C4949" s="232" t="str">
        <f>IF(AND(A4949&lt;&gt;"",ISNUMBER(A4949)),VLOOKUP(A4949,Studies!A:BR,3,FALSE),"")</f>
        <v>https://www.accessdata.fda.gov/drugsatfda_docs/nda/2003/21-567_Reyataz_BioPharmr_P1.pdf</v>
      </c>
      <c r="D4949" s="232" t="str">
        <f>IF(AND(A4949&lt;&gt;"",ISNUMBER(A4949)),VLOOKUP(A4949,Studies!A:BR,4,FALSE),"")</f>
        <v>AI424-001, 300 mg</v>
      </c>
      <c r="E4949" s="206" t="str">
        <f>IF(AND(A4949&lt;&gt;"",ISNUMBER(A4949)),VLOOKUP(A4949,Studies!A:BR,5,FALSE),"")</f>
        <v>Atazanavir</v>
      </c>
      <c r="F4949" s="207" t="str">
        <f>IF(AND(A4949&lt;&gt;"",ISNUMBER(A4949)),VLOOKUP(A4949,Studies!A:BR,6,FALSE),"")</f>
        <v>Plasma</v>
      </c>
      <c r="G4949" s="50">
        <v>2.1304949999999998</v>
      </c>
      <c r="H4949" s="50" t="s">
        <v>60</v>
      </c>
      <c r="I4949" s="41">
        <v>975.54499999999996</v>
      </c>
      <c r="J4949" s="41" t="s">
        <v>1025</v>
      </c>
      <c r="K4949" s="41" t="s">
        <v>116</v>
      </c>
    </row>
    <row r="4950" spans="1:11" x14ac:dyDescent="0.25">
      <c r="A4950" s="30">
        <v>557</v>
      </c>
      <c r="B4950" s="232" t="str">
        <f>IF(AND(A4950&lt;&gt;"",ISNUMBER(A4950)),VLOOKUP(A4950,Studies!A:BR,2,FALSE),"")</f>
        <v>Bristol-Myers Squibb Company, Clinical Pharmacology and Biopharmaceutics Review, Application number 21-567, 2002, Protocol AI424-001, page 51</v>
      </c>
      <c r="C4950" s="232" t="str">
        <f>IF(AND(A4950&lt;&gt;"",ISNUMBER(A4950)),VLOOKUP(A4950,Studies!A:BR,3,FALSE),"")</f>
        <v>https://www.accessdata.fda.gov/drugsatfda_docs/nda/2003/21-567_Reyataz_BioPharmr_P1.pdf</v>
      </c>
      <c r="D4950" s="232" t="str">
        <f>IF(AND(A4950&lt;&gt;"",ISNUMBER(A4950)),VLOOKUP(A4950,Studies!A:BR,4,FALSE),"")</f>
        <v>AI424-001, 300 mg</v>
      </c>
      <c r="E4950" s="206" t="str">
        <f>IF(AND(A4950&lt;&gt;"",ISNUMBER(A4950)),VLOOKUP(A4950,Studies!A:BR,5,FALSE),"")</f>
        <v>Atazanavir</v>
      </c>
      <c r="F4950" s="207" t="str">
        <f>IF(AND(A4950&lt;&gt;"",ISNUMBER(A4950)),VLOOKUP(A4950,Studies!A:BR,6,FALSE),"")</f>
        <v>Plasma</v>
      </c>
      <c r="G4950" s="50">
        <v>3.02657</v>
      </c>
      <c r="H4950" s="50" t="s">
        <v>60</v>
      </c>
      <c r="I4950" s="41">
        <v>813.56880000000001</v>
      </c>
      <c r="J4950" s="41" t="s">
        <v>1025</v>
      </c>
      <c r="K4950" s="41" t="s">
        <v>116</v>
      </c>
    </row>
    <row r="4951" spans="1:11" x14ac:dyDescent="0.25">
      <c r="A4951" s="30">
        <v>557</v>
      </c>
      <c r="B4951" s="232" t="str">
        <f>IF(AND(A4951&lt;&gt;"",ISNUMBER(A4951)),VLOOKUP(A4951,Studies!A:BR,2,FALSE),"")</f>
        <v>Bristol-Myers Squibb Company, Clinical Pharmacology and Biopharmaceutics Review, Application number 21-567, 2002, Protocol AI424-001, page 51</v>
      </c>
      <c r="C4951" s="232" t="str">
        <f>IF(AND(A4951&lt;&gt;"",ISNUMBER(A4951)),VLOOKUP(A4951,Studies!A:BR,3,FALSE),"")</f>
        <v>https://www.accessdata.fda.gov/drugsatfda_docs/nda/2003/21-567_Reyataz_BioPharmr_P1.pdf</v>
      </c>
      <c r="D4951" s="232" t="str">
        <f>IF(AND(A4951&lt;&gt;"",ISNUMBER(A4951)),VLOOKUP(A4951,Studies!A:BR,4,FALSE),"")</f>
        <v>AI424-001, 300 mg</v>
      </c>
      <c r="E4951" s="206" t="str">
        <f>IF(AND(A4951&lt;&gt;"",ISNUMBER(A4951)),VLOOKUP(A4951,Studies!A:BR,5,FALSE),"")</f>
        <v>Atazanavir</v>
      </c>
      <c r="F4951" s="207" t="str">
        <f>IF(AND(A4951&lt;&gt;"",ISNUMBER(A4951)),VLOOKUP(A4951,Studies!A:BR,6,FALSE),"")</f>
        <v>Plasma</v>
      </c>
      <c r="G4951" s="50">
        <v>4.0952310000000001</v>
      </c>
      <c r="H4951" s="50" t="s">
        <v>60</v>
      </c>
      <c r="I4951" s="41">
        <v>584.82389999999998</v>
      </c>
      <c r="J4951" s="41" t="s">
        <v>1025</v>
      </c>
      <c r="K4951" s="41" t="s">
        <v>116</v>
      </c>
    </row>
    <row r="4952" spans="1:11" x14ac:dyDescent="0.25">
      <c r="A4952" s="30">
        <v>557</v>
      </c>
      <c r="B4952" s="232" t="str">
        <f>IF(AND(A4952&lt;&gt;"",ISNUMBER(A4952)),VLOOKUP(A4952,Studies!A:BR,2,FALSE),"")</f>
        <v>Bristol-Myers Squibb Company, Clinical Pharmacology and Biopharmaceutics Review, Application number 21-567, 2002, Protocol AI424-001, page 51</v>
      </c>
      <c r="C4952" s="232" t="str">
        <f>IF(AND(A4952&lt;&gt;"",ISNUMBER(A4952)),VLOOKUP(A4952,Studies!A:BR,3,FALSE),"")</f>
        <v>https://www.accessdata.fda.gov/drugsatfda_docs/nda/2003/21-567_Reyataz_BioPharmr_P1.pdf</v>
      </c>
      <c r="D4952" s="232" t="str">
        <f>IF(AND(A4952&lt;&gt;"",ISNUMBER(A4952)),VLOOKUP(A4952,Studies!A:BR,4,FALSE),"")</f>
        <v>AI424-001, 300 mg</v>
      </c>
      <c r="E4952" s="206" t="str">
        <f>IF(AND(A4952&lt;&gt;"",ISNUMBER(A4952)),VLOOKUP(A4952,Studies!A:BR,5,FALSE),"")</f>
        <v>Atazanavir</v>
      </c>
      <c r="F4952" s="207" t="str">
        <f>IF(AND(A4952&lt;&gt;"",ISNUMBER(A4952)),VLOOKUP(A4952,Studies!A:BR,6,FALSE),"")</f>
        <v>Plasma</v>
      </c>
      <c r="G4952" s="50">
        <v>5.0810110000000002</v>
      </c>
      <c r="H4952" s="50" t="s">
        <v>60</v>
      </c>
      <c r="I4952" s="41">
        <v>479.73739999999998</v>
      </c>
      <c r="J4952" s="41" t="s">
        <v>1025</v>
      </c>
      <c r="K4952" s="41" t="s">
        <v>116</v>
      </c>
    </row>
    <row r="4953" spans="1:11" x14ac:dyDescent="0.25">
      <c r="A4953" s="30">
        <v>557</v>
      </c>
      <c r="B4953" s="232" t="str">
        <f>IF(AND(A4953&lt;&gt;"",ISNUMBER(A4953)),VLOOKUP(A4953,Studies!A:BR,2,FALSE),"")</f>
        <v>Bristol-Myers Squibb Company, Clinical Pharmacology and Biopharmaceutics Review, Application number 21-567, 2002, Protocol AI424-001, page 51</v>
      </c>
      <c r="C4953" s="232" t="str">
        <f>IF(AND(A4953&lt;&gt;"",ISNUMBER(A4953)),VLOOKUP(A4953,Studies!A:BR,3,FALSE),"")</f>
        <v>https://www.accessdata.fda.gov/drugsatfda_docs/nda/2003/21-567_Reyataz_BioPharmr_P1.pdf</v>
      </c>
      <c r="D4953" s="232" t="str">
        <f>IF(AND(A4953&lt;&gt;"",ISNUMBER(A4953)),VLOOKUP(A4953,Studies!A:BR,4,FALSE),"")</f>
        <v>AI424-001, 300 mg</v>
      </c>
      <c r="E4953" s="206" t="str">
        <f>IF(AND(A4953&lt;&gt;"",ISNUMBER(A4953)),VLOOKUP(A4953,Studies!A:BR,5,FALSE),"")</f>
        <v>Atazanavir</v>
      </c>
      <c r="F4953" s="207" t="str">
        <f>IF(AND(A4953&lt;&gt;"",ISNUMBER(A4953)),VLOOKUP(A4953,Studies!A:BR,6,FALSE),"")</f>
        <v>Plasma</v>
      </c>
      <c r="G4953" s="50">
        <v>6.0628909999999996</v>
      </c>
      <c r="H4953" s="50" t="s">
        <v>60</v>
      </c>
      <c r="I4953" s="41">
        <v>368.3904</v>
      </c>
      <c r="J4953" s="41" t="s">
        <v>1025</v>
      </c>
      <c r="K4953" s="41" t="s">
        <v>116</v>
      </c>
    </row>
    <row r="4954" spans="1:11" x14ac:dyDescent="0.25">
      <c r="A4954" s="30">
        <v>557</v>
      </c>
      <c r="B4954" s="232" t="str">
        <f>IF(AND(A4954&lt;&gt;"",ISNUMBER(A4954)),VLOOKUP(A4954,Studies!A:BR,2,FALSE),"")</f>
        <v>Bristol-Myers Squibb Company, Clinical Pharmacology and Biopharmaceutics Review, Application number 21-567, 2002, Protocol AI424-001, page 51</v>
      </c>
      <c r="C4954" s="232" t="str">
        <f>IF(AND(A4954&lt;&gt;"",ISNUMBER(A4954)),VLOOKUP(A4954,Studies!A:BR,3,FALSE),"")</f>
        <v>https://www.accessdata.fda.gov/drugsatfda_docs/nda/2003/21-567_Reyataz_BioPharmr_P1.pdf</v>
      </c>
      <c r="D4954" s="232" t="str">
        <f>IF(AND(A4954&lt;&gt;"",ISNUMBER(A4954)),VLOOKUP(A4954,Studies!A:BR,4,FALSE),"")</f>
        <v>AI424-001, 300 mg</v>
      </c>
      <c r="E4954" s="206" t="str">
        <f>IF(AND(A4954&lt;&gt;"",ISNUMBER(A4954)),VLOOKUP(A4954,Studies!A:BR,5,FALSE),"")</f>
        <v>Atazanavir</v>
      </c>
      <c r="F4954" s="207" t="str">
        <f>IF(AND(A4954&lt;&gt;"",ISNUMBER(A4954)),VLOOKUP(A4954,Studies!A:BR,6,FALSE),"")</f>
        <v>Plasma</v>
      </c>
      <c r="G4954" s="50">
        <v>8.1212319999999991</v>
      </c>
      <c r="H4954" s="50" t="s">
        <v>60</v>
      </c>
      <c r="I4954" s="41">
        <v>232.05529999999999</v>
      </c>
      <c r="J4954" s="41" t="s">
        <v>1025</v>
      </c>
      <c r="K4954" s="41" t="s">
        <v>116</v>
      </c>
    </row>
    <row r="4955" spans="1:11" x14ac:dyDescent="0.25">
      <c r="A4955" s="30">
        <v>557</v>
      </c>
      <c r="B4955" s="232" t="str">
        <f>IF(AND(A4955&lt;&gt;"",ISNUMBER(A4955)),VLOOKUP(A4955,Studies!A:BR,2,FALSE),"")</f>
        <v>Bristol-Myers Squibb Company, Clinical Pharmacology and Biopharmaceutics Review, Application number 21-567, 2002, Protocol AI424-001, page 51</v>
      </c>
      <c r="C4955" s="232" t="str">
        <f>IF(AND(A4955&lt;&gt;"",ISNUMBER(A4955)),VLOOKUP(A4955,Studies!A:BR,3,FALSE),"")</f>
        <v>https://www.accessdata.fda.gov/drugsatfda_docs/nda/2003/21-567_Reyataz_BioPharmr_P1.pdf</v>
      </c>
      <c r="D4955" s="232" t="str">
        <f>IF(AND(A4955&lt;&gt;"",ISNUMBER(A4955)),VLOOKUP(A4955,Studies!A:BR,4,FALSE),"")</f>
        <v>AI424-001, 300 mg</v>
      </c>
      <c r="E4955" s="206" t="str">
        <f>IF(AND(A4955&lt;&gt;"",ISNUMBER(A4955)),VLOOKUP(A4955,Studies!A:BR,5,FALSE),"")</f>
        <v>Atazanavir</v>
      </c>
      <c r="F4955" s="207" t="str">
        <f>IF(AND(A4955&lt;&gt;"",ISNUMBER(A4955)),VLOOKUP(A4955,Studies!A:BR,6,FALSE),"")</f>
        <v>Plasma</v>
      </c>
      <c r="G4955" s="50">
        <v>12.064349999999999</v>
      </c>
      <c r="H4955" s="50" t="s">
        <v>60</v>
      </c>
      <c r="I4955" s="41">
        <v>105.07640000000001</v>
      </c>
      <c r="J4955" s="41" t="s">
        <v>1025</v>
      </c>
      <c r="K4955" s="41" t="s">
        <v>116</v>
      </c>
    </row>
    <row r="4956" spans="1:11" x14ac:dyDescent="0.25">
      <c r="A4956" s="30">
        <v>557</v>
      </c>
      <c r="B4956" s="232" t="str">
        <f>IF(AND(A4956&lt;&gt;"",ISNUMBER(A4956)),VLOOKUP(A4956,Studies!A:BR,2,FALSE),"")</f>
        <v>Bristol-Myers Squibb Company, Clinical Pharmacology and Biopharmaceutics Review, Application number 21-567, 2002, Protocol AI424-001, page 51</v>
      </c>
      <c r="C4956" s="232" t="str">
        <f>IF(AND(A4956&lt;&gt;"",ISNUMBER(A4956)),VLOOKUP(A4956,Studies!A:BR,3,FALSE),"")</f>
        <v>https://www.accessdata.fda.gov/drugsatfda_docs/nda/2003/21-567_Reyataz_BioPharmr_P1.pdf</v>
      </c>
      <c r="D4956" s="232" t="str">
        <f>IF(AND(A4956&lt;&gt;"",ISNUMBER(A4956)),VLOOKUP(A4956,Studies!A:BR,4,FALSE),"")</f>
        <v>AI424-001, 300 mg</v>
      </c>
      <c r="E4956" s="206" t="str">
        <f>IF(AND(A4956&lt;&gt;"",ISNUMBER(A4956)),VLOOKUP(A4956,Studies!A:BR,5,FALSE),"")</f>
        <v>Atazanavir</v>
      </c>
      <c r="F4956" s="207" t="str">
        <f>IF(AND(A4956&lt;&gt;"",ISNUMBER(A4956)),VLOOKUP(A4956,Studies!A:BR,6,FALSE),"")</f>
        <v>Plasma</v>
      </c>
      <c r="G4956" s="50">
        <v>18.067769999999999</v>
      </c>
      <c r="H4956" s="50" t="s">
        <v>60</v>
      </c>
      <c r="I4956" s="41">
        <v>30.97701</v>
      </c>
      <c r="J4956" s="41" t="s">
        <v>1025</v>
      </c>
      <c r="K4956" s="41" t="s">
        <v>116</v>
      </c>
    </row>
    <row r="4957" spans="1:11" x14ac:dyDescent="0.25">
      <c r="A4957" s="30">
        <v>557</v>
      </c>
      <c r="B4957" s="232" t="str">
        <f>IF(AND(A4957&lt;&gt;"",ISNUMBER(A4957)),VLOOKUP(A4957,Studies!A:BR,2,FALSE),"")</f>
        <v>Bristol-Myers Squibb Company, Clinical Pharmacology and Biopharmaceutics Review, Application number 21-567, 2002, Protocol AI424-001, page 51</v>
      </c>
      <c r="C4957" s="232" t="str">
        <f>IF(AND(A4957&lt;&gt;"",ISNUMBER(A4957)),VLOOKUP(A4957,Studies!A:BR,3,FALSE),"")</f>
        <v>https://www.accessdata.fda.gov/drugsatfda_docs/nda/2003/21-567_Reyataz_BioPharmr_P1.pdf</v>
      </c>
      <c r="D4957" s="232" t="str">
        <f>IF(AND(A4957&lt;&gt;"",ISNUMBER(A4957)),VLOOKUP(A4957,Studies!A:BR,4,FALSE),"")</f>
        <v>AI424-001, 300 mg</v>
      </c>
      <c r="E4957" s="206" t="str">
        <f>IF(AND(A4957&lt;&gt;"",ISNUMBER(A4957)),VLOOKUP(A4957,Studies!A:BR,5,FALSE),"")</f>
        <v>Atazanavir</v>
      </c>
      <c r="F4957" s="207" t="str">
        <f>IF(AND(A4957&lt;&gt;"",ISNUMBER(A4957)),VLOOKUP(A4957,Studies!A:BR,6,FALSE),"")</f>
        <v>Plasma</v>
      </c>
      <c r="G4957" s="50">
        <v>23.998049999999999</v>
      </c>
      <c r="H4957" s="50" t="s">
        <v>60</v>
      </c>
      <c r="I4957" s="41">
        <v>12.29152</v>
      </c>
      <c r="J4957" s="41" t="s">
        <v>1025</v>
      </c>
      <c r="K4957" s="41" t="s">
        <v>116</v>
      </c>
    </row>
    <row r="4958" spans="1:11" x14ac:dyDescent="0.25">
      <c r="A4958" s="30">
        <v>557</v>
      </c>
      <c r="B4958" s="232" t="str">
        <f>IF(AND(A4958&lt;&gt;"",ISNUMBER(A4958)),VLOOKUP(A4958,Studies!A:BR,2,FALSE),"")</f>
        <v>Bristol-Myers Squibb Company, Clinical Pharmacology and Biopharmaceutics Review, Application number 21-567, 2002, Protocol AI424-001, page 51</v>
      </c>
      <c r="C4958" s="232" t="str">
        <f>IF(AND(A4958&lt;&gt;"",ISNUMBER(A4958)),VLOOKUP(A4958,Studies!A:BR,3,FALSE),"")</f>
        <v>https://www.accessdata.fda.gov/drugsatfda_docs/nda/2003/21-567_Reyataz_BioPharmr_P1.pdf</v>
      </c>
      <c r="D4958" s="232" t="str">
        <f>IF(AND(A4958&lt;&gt;"",ISNUMBER(A4958)),VLOOKUP(A4958,Studies!A:BR,4,FALSE),"")</f>
        <v>AI424-001, 300 mg</v>
      </c>
      <c r="E4958" s="206" t="str">
        <f>IF(AND(A4958&lt;&gt;"",ISNUMBER(A4958)),VLOOKUP(A4958,Studies!A:BR,5,FALSE),"")</f>
        <v>Atazanavir</v>
      </c>
      <c r="F4958" s="207" t="str">
        <f>IF(AND(A4958&lt;&gt;"",ISNUMBER(A4958)),VLOOKUP(A4958,Studies!A:BR,6,FALSE),"")</f>
        <v>Plasma</v>
      </c>
      <c r="G4958" s="50">
        <v>30.017060000000001</v>
      </c>
      <c r="H4958" s="50" t="s">
        <v>60</v>
      </c>
      <c r="I4958" s="41">
        <v>4.718839</v>
      </c>
      <c r="J4958" s="41" t="s">
        <v>1025</v>
      </c>
      <c r="K4958" s="41" t="s">
        <v>116</v>
      </c>
    </row>
    <row r="4959" spans="1:11" x14ac:dyDescent="0.25">
      <c r="A4959" s="30">
        <v>557</v>
      </c>
      <c r="B4959" s="232" t="str">
        <f>IF(AND(A4959&lt;&gt;"",ISNUMBER(A4959)),VLOOKUP(A4959,Studies!A:BR,2,FALSE),"")</f>
        <v>Bristol-Myers Squibb Company, Clinical Pharmacology and Biopharmaceutics Review, Application number 21-567, 2002, Protocol AI424-001, page 51</v>
      </c>
      <c r="C4959" s="232" t="str">
        <f>IF(AND(A4959&lt;&gt;"",ISNUMBER(A4959)),VLOOKUP(A4959,Studies!A:BR,3,FALSE),"")</f>
        <v>https://www.accessdata.fda.gov/drugsatfda_docs/nda/2003/21-567_Reyataz_BioPharmr_P1.pdf</v>
      </c>
      <c r="D4959" s="232" t="str">
        <f>IF(AND(A4959&lt;&gt;"",ISNUMBER(A4959)),VLOOKUP(A4959,Studies!A:BR,4,FALSE),"")</f>
        <v>AI424-001, 300 mg</v>
      </c>
      <c r="E4959" s="206" t="str">
        <f>IF(AND(A4959&lt;&gt;"",ISNUMBER(A4959)),VLOOKUP(A4959,Studies!A:BR,5,FALSE),"")</f>
        <v>Atazanavir</v>
      </c>
      <c r="F4959" s="207" t="str">
        <f>IF(AND(A4959&lt;&gt;"",ISNUMBER(A4959)),VLOOKUP(A4959,Studies!A:BR,6,FALSE),"")</f>
        <v>Plasma</v>
      </c>
      <c r="G4959" s="50">
        <v>36.011699999999998</v>
      </c>
      <c r="H4959" s="50" t="s">
        <v>60</v>
      </c>
      <c r="I4959" s="41">
        <v>1.199093</v>
      </c>
      <c r="J4959" s="41" t="s">
        <v>1025</v>
      </c>
      <c r="K4959" s="41" t="s">
        <v>116</v>
      </c>
    </row>
    <row r="4960" spans="1:11" x14ac:dyDescent="0.25">
      <c r="A4960" s="30">
        <v>558</v>
      </c>
      <c r="B4960" s="232" t="str">
        <f>IF(AND(A4960&lt;&gt;"",ISNUMBER(A4960)),VLOOKUP(A4960,Studies!A:BR,2,FALSE),"")</f>
        <v>Bristol-Myers Squibb Company, Clinical Pharmacology and Biopharmaceutics Review, Application number 21-567, 2002, Protocol AI424-001, page 51</v>
      </c>
      <c r="C4960" s="232" t="str">
        <f>IF(AND(A4960&lt;&gt;"",ISNUMBER(A4960)),VLOOKUP(A4960,Studies!A:BR,3,FALSE),"")</f>
        <v>https://www.accessdata.fda.gov/drugsatfda_docs/nda/2003/21-567_Reyataz_BioPharmr_P1.pdf</v>
      </c>
      <c r="D4960" s="232" t="str">
        <f>IF(AND(A4960&lt;&gt;"",ISNUMBER(A4960)),VLOOKUP(A4960,Studies!A:BR,4,FALSE),"")</f>
        <v>AI424-001, 600 mg</v>
      </c>
      <c r="E4960" s="206" t="str">
        <f>IF(AND(A4960&lt;&gt;"",ISNUMBER(A4960)),VLOOKUP(A4960,Studies!A:BR,5,FALSE),"")</f>
        <v>Atazanavir</v>
      </c>
      <c r="F4960" s="207" t="str">
        <f>IF(AND(A4960&lt;&gt;"",ISNUMBER(A4960)),VLOOKUP(A4960,Studies!A:BR,6,FALSE),"")</f>
        <v>Plasma</v>
      </c>
      <c r="G4960" s="50">
        <v>1.091086</v>
      </c>
      <c r="H4960" s="50" t="s">
        <v>60</v>
      </c>
      <c r="I4960" s="41">
        <v>2226.7440000000001</v>
      </c>
      <c r="J4960" s="41" t="s">
        <v>1025</v>
      </c>
      <c r="K4960" s="41" t="s">
        <v>116</v>
      </c>
    </row>
    <row r="4961" spans="1:11" x14ac:dyDescent="0.25">
      <c r="A4961" s="30">
        <v>558</v>
      </c>
      <c r="B4961" s="232" t="str">
        <f>IF(AND(A4961&lt;&gt;"",ISNUMBER(A4961)),VLOOKUP(A4961,Studies!A:BR,2,FALSE),"")</f>
        <v>Bristol-Myers Squibb Company, Clinical Pharmacology and Biopharmaceutics Review, Application number 21-567, 2002, Protocol AI424-001, page 51</v>
      </c>
      <c r="C4961" s="232" t="str">
        <f>IF(AND(A4961&lt;&gt;"",ISNUMBER(A4961)),VLOOKUP(A4961,Studies!A:BR,3,FALSE),"")</f>
        <v>https://www.accessdata.fda.gov/drugsatfda_docs/nda/2003/21-567_Reyataz_BioPharmr_P1.pdf</v>
      </c>
      <c r="D4961" s="232" t="str">
        <f>IF(AND(A4961&lt;&gt;"",ISNUMBER(A4961)),VLOOKUP(A4961,Studies!A:BR,4,FALSE),"")</f>
        <v>AI424-001, 600 mg</v>
      </c>
      <c r="E4961" s="206" t="str">
        <f>IF(AND(A4961&lt;&gt;"",ISNUMBER(A4961)),VLOOKUP(A4961,Studies!A:BR,5,FALSE),"")</f>
        <v>Atazanavir</v>
      </c>
      <c r="F4961" s="207" t="str">
        <f>IF(AND(A4961&lt;&gt;"",ISNUMBER(A4961)),VLOOKUP(A4961,Studies!A:BR,6,FALSE),"")</f>
        <v>Plasma</v>
      </c>
      <c r="G4961" s="50">
        <v>1.5600879999999999</v>
      </c>
      <c r="H4961" s="50" t="s">
        <v>60</v>
      </c>
      <c r="I4961" s="41">
        <v>2899.7840000000001</v>
      </c>
      <c r="J4961" s="41" t="s">
        <v>1025</v>
      </c>
      <c r="K4961" s="41" t="s">
        <v>116</v>
      </c>
    </row>
    <row r="4962" spans="1:11" x14ac:dyDescent="0.25">
      <c r="A4962" s="30">
        <v>558</v>
      </c>
      <c r="B4962" s="232" t="str">
        <f>IF(AND(A4962&lt;&gt;"",ISNUMBER(A4962)),VLOOKUP(A4962,Studies!A:BR,2,FALSE),"")</f>
        <v>Bristol-Myers Squibb Company, Clinical Pharmacology and Biopharmaceutics Review, Application number 21-567, 2002, Protocol AI424-001, page 51</v>
      </c>
      <c r="C4962" s="232" t="str">
        <f>IF(AND(A4962&lt;&gt;"",ISNUMBER(A4962)),VLOOKUP(A4962,Studies!A:BR,3,FALSE),"")</f>
        <v>https://www.accessdata.fda.gov/drugsatfda_docs/nda/2003/21-567_Reyataz_BioPharmr_P1.pdf</v>
      </c>
      <c r="D4962" s="232" t="str">
        <f>IF(AND(A4962&lt;&gt;"",ISNUMBER(A4962)),VLOOKUP(A4962,Studies!A:BR,4,FALSE),"")</f>
        <v>AI424-001, 600 mg</v>
      </c>
      <c r="E4962" s="206" t="str">
        <f>IF(AND(A4962&lt;&gt;"",ISNUMBER(A4962)),VLOOKUP(A4962,Studies!A:BR,5,FALSE),"")</f>
        <v>Atazanavir</v>
      </c>
      <c r="F4962" s="207" t="str">
        <f>IF(AND(A4962&lt;&gt;"",ISNUMBER(A4962)),VLOOKUP(A4962,Studies!A:BR,6,FALSE),"")</f>
        <v>Plasma</v>
      </c>
      <c r="G4962" s="50">
        <v>2.193873</v>
      </c>
      <c r="H4962" s="50" t="s">
        <v>60</v>
      </c>
      <c r="I4962" s="41">
        <v>2852.3130000000001</v>
      </c>
      <c r="J4962" s="41" t="s">
        <v>1025</v>
      </c>
      <c r="K4962" s="41" t="s">
        <v>116</v>
      </c>
    </row>
    <row r="4963" spans="1:11" x14ac:dyDescent="0.25">
      <c r="A4963" s="30">
        <v>558</v>
      </c>
      <c r="B4963" s="232" t="str">
        <f>IF(AND(A4963&lt;&gt;"",ISNUMBER(A4963)),VLOOKUP(A4963,Studies!A:BR,2,FALSE),"")</f>
        <v>Bristol-Myers Squibb Company, Clinical Pharmacology and Biopharmaceutics Review, Application number 21-567, 2002, Protocol AI424-001, page 51</v>
      </c>
      <c r="C4963" s="232" t="str">
        <f>IF(AND(A4963&lt;&gt;"",ISNUMBER(A4963)),VLOOKUP(A4963,Studies!A:BR,3,FALSE),"")</f>
        <v>https://www.accessdata.fda.gov/drugsatfda_docs/nda/2003/21-567_Reyataz_BioPharmr_P1.pdf</v>
      </c>
      <c r="D4963" s="232" t="str">
        <f>IF(AND(A4963&lt;&gt;"",ISNUMBER(A4963)),VLOOKUP(A4963,Studies!A:BR,4,FALSE),"")</f>
        <v>AI424-001, 600 mg</v>
      </c>
      <c r="E4963" s="206" t="str">
        <f>IF(AND(A4963&lt;&gt;"",ISNUMBER(A4963)),VLOOKUP(A4963,Studies!A:BR,5,FALSE),"")</f>
        <v>Atazanavir</v>
      </c>
      <c r="F4963" s="207" t="str">
        <f>IF(AND(A4963&lt;&gt;"",ISNUMBER(A4963)),VLOOKUP(A4963,Studies!A:BR,6,FALSE),"")</f>
        <v>Plasma</v>
      </c>
      <c r="G4963" s="50">
        <v>2.999269</v>
      </c>
      <c r="H4963" s="50" t="s">
        <v>60</v>
      </c>
      <c r="I4963" s="41">
        <v>2378.7240000000002</v>
      </c>
      <c r="J4963" s="41" t="s">
        <v>1025</v>
      </c>
      <c r="K4963" s="41" t="s">
        <v>116</v>
      </c>
    </row>
    <row r="4964" spans="1:11" x14ac:dyDescent="0.25">
      <c r="A4964" s="30">
        <v>558</v>
      </c>
      <c r="B4964" s="232" t="str">
        <f>IF(AND(A4964&lt;&gt;"",ISNUMBER(A4964)),VLOOKUP(A4964,Studies!A:BR,2,FALSE),"")</f>
        <v>Bristol-Myers Squibb Company, Clinical Pharmacology and Biopharmaceutics Review, Application number 21-567, 2002, Protocol AI424-001, page 51</v>
      </c>
      <c r="C4964" s="232" t="str">
        <f>IF(AND(A4964&lt;&gt;"",ISNUMBER(A4964)),VLOOKUP(A4964,Studies!A:BR,3,FALSE),"")</f>
        <v>https://www.accessdata.fda.gov/drugsatfda_docs/nda/2003/21-567_Reyataz_BioPharmr_P1.pdf</v>
      </c>
      <c r="D4964" s="232" t="str">
        <f>IF(AND(A4964&lt;&gt;"",ISNUMBER(A4964)),VLOOKUP(A4964,Studies!A:BR,4,FALSE),"")</f>
        <v>AI424-001, 600 mg</v>
      </c>
      <c r="E4964" s="206" t="str">
        <f>IF(AND(A4964&lt;&gt;"",ISNUMBER(A4964)),VLOOKUP(A4964,Studies!A:BR,5,FALSE),"")</f>
        <v>Atazanavir</v>
      </c>
      <c r="F4964" s="207" t="str">
        <f>IF(AND(A4964&lt;&gt;"",ISNUMBER(A4964)),VLOOKUP(A4964,Studies!A:BR,6,FALSE),"")</f>
        <v>Plasma</v>
      </c>
      <c r="G4964" s="50">
        <v>4.0786540000000002</v>
      </c>
      <c r="H4964" s="50" t="s">
        <v>60</v>
      </c>
      <c r="I4964" s="41">
        <v>2050.35</v>
      </c>
      <c r="J4964" s="41" t="s">
        <v>1025</v>
      </c>
      <c r="K4964" s="41" t="s">
        <v>116</v>
      </c>
    </row>
    <row r="4965" spans="1:11" x14ac:dyDescent="0.25">
      <c r="A4965" s="30">
        <v>558</v>
      </c>
      <c r="B4965" s="232" t="str">
        <f>IF(AND(A4965&lt;&gt;"",ISNUMBER(A4965)),VLOOKUP(A4965,Studies!A:BR,2,FALSE),"")</f>
        <v>Bristol-Myers Squibb Company, Clinical Pharmacology and Biopharmaceutics Review, Application number 21-567, 2002, Protocol AI424-001, page 51</v>
      </c>
      <c r="C4965" s="232" t="str">
        <f>IF(AND(A4965&lt;&gt;"",ISNUMBER(A4965)),VLOOKUP(A4965,Studies!A:BR,3,FALSE),"")</f>
        <v>https://www.accessdata.fda.gov/drugsatfda_docs/nda/2003/21-567_Reyataz_BioPharmr_P1.pdf</v>
      </c>
      <c r="D4965" s="232" t="str">
        <f>IF(AND(A4965&lt;&gt;"",ISNUMBER(A4965)),VLOOKUP(A4965,Studies!A:BR,4,FALSE),"")</f>
        <v>AI424-001, 600 mg</v>
      </c>
      <c r="E4965" s="206" t="str">
        <f>IF(AND(A4965&lt;&gt;"",ISNUMBER(A4965)),VLOOKUP(A4965,Studies!A:BR,5,FALSE),"")</f>
        <v>Atazanavir</v>
      </c>
      <c r="F4965" s="207" t="str">
        <f>IF(AND(A4965&lt;&gt;"",ISNUMBER(A4965)),VLOOKUP(A4965,Studies!A:BR,6,FALSE),"")</f>
        <v>Plasma</v>
      </c>
      <c r="G4965" s="50">
        <v>5.0605339999999996</v>
      </c>
      <c r="H4965" s="50" t="s">
        <v>60</v>
      </c>
      <c r="I4965" s="41">
        <v>1574.4639999999999</v>
      </c>
      <c r="J4965" s="41" t="s">
        <v>1025</v>
      </c>
      <c r="K4965" s="41" t="s">
        <v>116</v>
      </c>
    </row>
    <row r="4966" spans="1:11" x14ac:dyDescent="0.25">
      <c r="A4966" s="30">
        <v>558</v>
      </c>
      <c r="B4966" s="232" t="str">
        <f>IF(AND(A4966&lt;&gt;"",ISNUMBER(A4966)),VLOOKUP(A4966,Studies!A:BR,2,FALSE),"")</f>
        <v>Bristol-Myers Squibb Company, Clinical Pharmacology and Biopharmaceutics Review, Application number 21-567, 2002, Protocol AI424-001, page 51</v>
      </c>
      <c r="C4966" s="232" t="str">
        <f>IF(AND(A4966&lt;&gt;"",ISNUMBER(A4966)),VLOOKUP(A4966,Studies!A:BR,3,FALSE),"")</f>
        <v>https://www.accessdata.fda.gov/drugsatfda_docs/nda/2003/21-567_Reyataz_BioPharmr_P1.pdf</v>
      </c>
      <c r="D4966" s="232" t="str">
        <f>IF(AND(A4966&lt;&gt;"",ISNUMBER(A4966)),VLOOKUP(A4966,Studies!A:BR,4,FALSE),"")</f>
        <v>AI424-001, 600 mg</v>
      </c>
      <c r="E4966" s="206" t="str">
        <f>IF(AND(A4966&lt;&gt;"",ISNUMBER(A4966)),VLOOKUP(A4966,Studies!A:BR,5,FALSE),"")</f>
        <v>Atazanavir</v>
      </c>
      <c r="F4966" s="207" t="str">
        <f>IF(AND(A4966&lt;&gt;"",ISNUMBER(A4966)),VLOOKUP(A4966,Studies!A:BR,6,FALSE),"")</f>
        <v>Plasma</v>
      </c>
      <c r="G4966" s="50">
        <v>6.0404650000000002</v>
      </c>
      <c r="H4966" s="50" t="s">
        <v>60</v>
      </c>
      <c r="I4966" s="41">
        <v>1169.77</v>
      </c>
      <c r="J4966" s="41" t="s">
        <v>1025</v>
      </c>
      <c r="K4966" s="41" t="s">
        <v>116</v>
      </c>
    </row>
    <row r="4967" spans="1:11" x14ac:dyDescent="0.25">
      <c r="A4967" s="30">
        <v>558</v>
      </c>
      <c r="B4967" s="232" t="str">
        <f>IF(AND(A4967&lt;&gt;"",ISNUMBER(A4967)),VLOOKUP(A4967,Studies!A:BR,2,FALSE),"")</f>
        <v>Bristol-Myers Squibb Company, Clinical Pharmacology and Biopharmaceutics Review, Application number 21-567, 2002, Protocol AI424-001, page 51</v>
      </c>
      <c r="C4967" s="232" t="str">
        <f>IF(AND(A4967&lt;&gt;"",ISNUMBER(A4967)),VLOOKUP(A4967,Studies!A:BR,3,FALSE),"")</f>
        <v>https://www.accessdata.fda.gov/drugsatfda_docs/nda/2003/21-567_Reyataz_BioPharmr_P1.pdf</v>
      </c>
      <c r="D4967" s="232" t="str">
        <f>IF(AND(A4967&lt;&gt;"",ISNUMBER(A4967)),VLOOKUP(A4967,Studies!A:BR,4,FALSE),"")</f>
        <v>AI424-001, 600 mg</v>
      </c>
      <c r="E4967" s="206" t="str">
        <f>IF(AND(A4967&lt;&gt;"",ISNUMBER(A4967)),VLOOKUP(A4967,Studies!A:BR,5,FALSE),"")</f>
        <v>Atazanavir</v>
      </c>
      <c r="F4967" s="207" t="str">
        <f>IF(AND(A4967&lt;&gt;"",ISNUMBER(A4967)),VLOOKUP(A4967,Studies!A:BR,6,FALSE),"")</f>
        <v>Plasma</v>
      </c>
      <c r="G4967" s="50">
        <v>8.1105060000000009</v>
      </c>
      <c r="H4967" s="50" t="s">
        <v>60</v>
      </c>
      <c r="I4967" s="41">
        <v>898.26610000000005</v>
      </c>
      <c r="J4967" s="41" t="s">
        <v>1025</v>
      </c>
      <c r="K4967" s="41" t="s">
        <v>116</v>
      </c>
    </row>
    <row r="4968" spans="1:11" x14ac:dyDescent="0.25">
      <c r="A4968" s="30">
        <v>558</v>
      </c>
      <c r="B4968" s="232" t="str">
        <f>IF(AND(A4968&lt;&gt;"",ISNUMBER(A4968)),VLOOKUP(A4968,Studies!A:BR,2,FALSE),"")</f>
        <v>Bristol-Myers Squibb Company, Clinical Pharmacology and Biopharmaceutics Review, Application number 21-567, 2002, Protocol AI424-001, page 51</v>
      </c>
      <c r="C4968" s="232" t="str">
        <f>IF(AND(A4968&lt;&gt;"",ISNUMBER(A4968)),VLOOKUP(A4968,Studies!A:BR,3,FALSE),"")</f>
        <v>https://www.accessdata.fda.gov/drugsatfda_docs/nda/2003/21-567_Reyataz_BioPharmr_P1.pdf</v>
      </c>
      <c r="D4968" s="232" t="str">
        <f>IF(AND(A4968&lt;&gt;"",ISNUMBER(A4968)),VLOOKUP(A4968,Studies!A:BR,4,FALSE),"")</f>
        <v>AI424-001, 600 mg</v>
      </c>
      <c r="E4968" s="206" t="str">
        <f>IF(AND(A4968&lt;&gt;"",ISNUMBER(A4968)),VLOOKUP(A4968,Studies!A:BR,5,FALSE),"")</f>
        <v>Atazanavir</v>
      </c>
      <c r="F4968" s="207" t="str">
        <f>IF(AND(A4968&lt;&gt;"",ISNUMBER(A4968)),VLOOKUP(A4968,Studies!A:BR,6,FALSE),"")</f>
        <v>Plasma</v>
      </c>
      <c r="G4968" s="50">
        <v>11.9688</v>
      </c>
      <c r="H4968" s="50" t="s">
        <v>60</v>
      </c>
      <c r="I4968" s="41">
        <v>449.08620000000002</v>
      </c>
      <c r="J4968" s="41" t="s">
        <v>1025</v>
      </c>
      <c r="K4968" s="41" t="s">
        <v>116</v>
      </c>
    </row>
    <row r="4969" spans="1:11" x14ac:dyDescent="0.25">
      <c r="A4969" s="30">
        <v>558</v>
      </c>
      <c r="B4969" s="232" t="str">
        <f>IF(AND(A4969&lt;&gt;"",ISNUMBER(A4969)),VLOOKUP(A4969,Studies!A:BR,2,FALSE),"")</f>
        <v>Bristol-Myers Squibb Company, Clinical Pharmacology and Biopharmaceutics Review, Application number 21-567, 2002, Protocol AI424-001, page 51</v>
      </c>
      <c r="C4969" s="232" t="str">
        <f>IF(AND(A4969&lt;&gt;"",ISNUMBER(A4969)),VLOOKUP(A4969,Studies!A:BR,3,FALSE),"")</f>
        <v>https://www.accessdata.fda.gov/drugsatfda_docs/nda/2003/21-567_Reyataz_BioPharmr_P1.pdf</v>
      </c>
      <c r="D4969" s="232" t="str">
        <f>IF(AND(A4969&lt;&gt;"",ISNUMBER(A4969)),VLOOKUP(A4969,Studies!A:BR,4,FALSE),"")</f>
        <v>AI424-001, 600 mg</v>
      </c>
      <c r="E4969" s="206" t="str">
        <f>IF(AND(A4969&lt;&gt;"",ISNUMBER(A4969)),VLOOKUP(A4969,Studies!A:BR,5,FALSE),"")</f>
        <v>Atazanavir</v>
      </c>
      <c r="F4969" s="207" t="str">
        <f>IF(AND(A4969&lt;&gt;"",ISNUMBER(A4969)),VLOOKUP(A4969,Studies!A:BR,6,FALSE),"")</f>
        <v>Plasma</v>
      </c>
      <c r="G4969" s="50">
        <v>18.081420000000001</v>
      </c>
      <c r="H4969" s="50" t="s">
        <v>60</v>
      </c>
      <c r="I4969" s="41">
        <v>181.1609</v>
      </c>
      <c r="J4969" s="41" t="s">
        <v>1025</v>
      </c>
      <c r="K4969" s="41" t="s">
        <v>116</v>
      </c>
    </row>
    <row r="4970" spans="1:11" x14ac:dyDescent="0.25">
      <c r="A4970" s="30">
        <v>558</v>
      </c>
      <c r="B4970" s="232" t="str">
        <f>IF(AND(A4970&lt;&gt;"",ISNUMBER(A4970)),VLOOKUP(A4970,Studies!A:BR,2,FALSE),"")</f>
        <v>Bristol-Myers Squibb Company, Clinical Pharmacology and Biopharmaceutics Review, Application number 21-567, 2002, Protocol AI424-001, page 51</v>
      </c>
      <c r="C4970" s="232" t="str">
        <f>IF(AND(A4970&lt;&gt;"",ISNUMBER(A4970)),VLOOKUP(A4970,Studies!A:BR,3,FALSE),"")</f>
        <v>https://www.accessdata.fda.gov/drugsatfda_docs/nda/2003/21-567_Reyataz_BioPharmr_P1.pdf</v>
      </c>
      <c r="D4970" s="232" t="str">
        <f>IF(AND(A4970&lt;&gt;"",ISNUMBER(A4970)),VLOOKUP(A4970,Studies!A:BR,4,FALSE),"")</f>
        <v>AI424-001, 600 mg</v>
      </c>
      <c r="E4970" s="206" t="str">
        <f>IF(AND(A4970&lt;&gt;"",ISNUMBER(A4970)),VLOOKUP(A4970,Studies!A:BR,5,FALSE),"")</f>
        <v>Atazanavir</v>
      </c>
      <c r="F4970" s="207" t="str">
        <f>IF(AND(A4970&lt;&gt;"",ISNUMBER(A4970)),VLOOKUP(A4970,Studies!A:BR,6,FALSE),"")</f>
        <v>Plasma</v>
      </c>
      <c r="G4970" s="50">
        <v>24.122859999999999</v>
      </c>
      <c r="H4970" s="50" t="s">
        <v>60</v>
      </c>
      <c r="I4970" s="41">
        <v>101.6643</v>
      </c>
      <c r="J4970" s="41" t="s">
        <v>1025</v>
      </c>
      <c r="K4970" s="41" t="s">
        <v>116</v>
      </c>
    </row>
    <row r="4971" spans="1:11" x14ac:dyDescent="0.25">
      <c r="A4971" s="30">
        <v>558</v>
      </c>
      <c r="B4971" s="232" t="str">
        <f>IF(AND(A4971&lt;&gt;"",ISNUMBER(A4971)),VLOOKUP(A4971,Studies!A:BR,2,FALSE),"")</f>
        <v>Bristol-Myers Squibb Company, Clinical Pharmacology and Biopharmaceutics Review, Application number 21-567, 2002, Protocol AI424-001, page 51</v>
      </c>
      <c r="C4971" s="232" t="str">
        <f>IF(AND(A4971&lt;&gt;"",ISNUMBER(A4971)),VLOOKUP(A4971,Studies!A:BR,3,FALSE),"")</f>
        <v>https://www.accessdata.fda.gov/drugsatfda_docs/nda/2003/21-567_Reyataz_BioPharmr_P1.pdf</v>
      </c>
      <c r="D4971" s="232" t="str">
        <f>IF(AND(A4971&lt;&gt;"",ISNUMBER(A4971)),VLOOKUP(A4971,Studies!A:BR,4,FALSE),"")</f>
        <v>AI424-001, 600 mg</v>
      </c>
      <c r="E4971" s="206" t="str">
        <f>IF(AND(A4971&lt;&gt;"",ISNUMBER(A4971)),VLOOKUP(A4971,Studies!A:BR,5,FALSE),"")</f>
        <v>Atazanavir</v>
      </c>
      <c r="F4971" s="207" t="str">
        <f>IF(AND(A4971&lt;&gt;"",ISNUMBER(A4971)),VLOOKUP(A4971,Studies!A:BR,6,FALSE),"")</f>
        <v>Plasma</v>
      </c>
      <c r="G4971" s="50">
        <v>30.058019999999999</v>
      </c>
      <c r="H4971" s="50" t="s">
        <v>60</v>
      </c>
      <c r="I4971" s="41">
        <v>43.810380000000002</v>
      </c>
      <c r="J4971" s="41" t="s">
        <v>1025</v>
      </c>
      <c r="K4971" s="41" t="s">
        <v>116</v>
      </c>
    </row>
    <row r="4972" spans="1:11" x14ac:dyDescent="0.25">
      <c r="A4972" s="30">
        <v>558</v>
      </c>
      <c r="B4972" s="232" t="str">
        <f>IF(AND(A4972&lt;&gt;"",ISNUMBER(A4972)),VLOOKUP(A4972,Studies!A:BR,2,FALSE),"")</f>
        <v>Bristol-Myers Squibb Company, Clinical Pharmacology and Biopharmaceutics Review, Application number 21-567, 2002, Protocol AI424-001, page 51</v>
      </c>
      <c r="C4972" s="232" t="str">
        <f>IF(AND(A4972&lt;&gt;"",ISNUMBER(A4972)),VLOOKUP(A4972,Studies!A:BR,3,FALSE),"")</f>
        <v>https://www.accessdata.fda.gov/drugsatfda_docs/nda/2003/21-567_Reyataz_BioPharmr_P1.pdf</v>
      </c>
      <c r="D4972" s="232" t="str">
        <f>IF(AND(A4972&lt;&gt;"",ISNUMBER(A4972)),VLOOKUP(A4972,Studies!A:BR,4,FALSE),"")</f>
        <v>AI424-001, 600 mg</v>
      </c>
      <c r="E4972" s="206" t="str">
        <f>IF(AND(A4972&lt;&gt;"",ISNUMBER(A4972)),VLOOKUP(A4972,Studies!A:BR,5,FALSE),"")</f>
        <v>Atazanavir</v>
      </c>
      <c r="F4972" s="207" t="str">
        <f>IF(AND(A4972&lt;&gt;"",ISNUMBER(A4972)),VLOOKUP(A4972,Studies!A:BR,6,FALSE),"")</f>
        <v>Plasma</v>
      </c>
      <c r="G4972" s="50">
        <v>36.002929999999999</v>
      </c>
      <c r="H4972" s="50" t="s">
        <v>60</v>
      </c>
      <c r="I4972" s="41">
        <v>22.267440000000001</v>
      </c>
      <c r="J4972" s="41" t="s">
        <v>1025</v>
      </c>
      <c r="K4972" s="41" t="s">
        <v>116</v>
      </c>
    </row>
    <row r="4973" spans="1:11" x14ac:dyDescent="0.25">
      <c r="A4973" s="30">
        <v>559</v>
      </c>
      <c r="B4973" s="232" t="str">
        <f>IF(AND(A4973&lt;&gt;"",ISNUMBER(A4973)),VLOOKUP(A4973,Studies!A:BR,2,FALSE),"")</f>
        <v>Bristol-Myers Squibb Company, Clinical Pharmacology and Biopharmaceutics Review, Application number 21-567, 2002, Protocol AI424-001, page 51</v>
      </c>
      <c r="C4973" s="232" t="str">
        <f>IF(AND(A4973&lt;&gt;"",ISNUMBER(A4973)),VLOOKUP(A4973,Studies!A:BR,3,FALSE),"")</f>
        <v>https://www.accessdata.fda.gov/drugsatfda_docs/nda/2003/21-567_Reyataz_BioPharmr_P1.pdf</v>
      </c>
      <c r="D4973" s="232" t="str">
        <f>IF(AND(A4973&lt;&gt;"",ISNUMBER(A4973)),VLOOKUP(A4973,Studies!A:BR,4,FALSE),"")</f>
        <v>AI424-001, 900 mg</v>
      </c>
      <c r="E4973" s="206" t="str">
        <f>IF(AND(A4973&lt;&gt;"",ISNUMBER(A4973)),VLOOKUP(A4973,Studies!A:BR,5,FALSE),"")</f>
        <v>Atazanavir</v>
      </c>
      <c r="F4973" s="207" t="str">
        <f>IF(AND(A4973&lt;&gt;"",ISNUMBER(A4973)),VLOOKUP(A4973,Studies!A:BR,6,FALSE),"")</f>
        <v>Plasma</v>
      </c>
      <c r="G4973" s="50">
        <v>1.493784</v>
      </c>
      <c r="H4973" s="50" t="s">
        <v>60</v>
      </c>
      <c r="I4973" s="41">
        <v>4381.0389999999998</v>
      </c>
      <c r="J4973" s="41" t="s">
        <v>1025</v>
      </c>
      <c r="K4973" s="41" t="s">
        <v>116</v>
      </c>
    </row>
    <row r="4974" spans="1:11" x14ac:dyDescent="0.25">
      <c r="A4974" s="30">
        <v>559</v>
      </c>
      <c r="B4974" s="232" t="str">
        <f>IF(AND(A4974&lt;&gt;"",ISNUMBER(A4974)),VLOOKUP(A4974,Studies!A:BR,2,FALSE),"")</f>
        <v>Bristol-Myers Squibb Company, Clinical Pharmacology and Biopharmaceutics Review, Application number 21-567, 2002, Protocol AI424-001, page 51</v>
      </c>
      <c r="C4974" s="232" t="str">
        <f>IF(AND(A4974&lt;&gt;"",ISNUMBER(A4974)),VLOOKUP(A4974,Studies!A:BR,3,FALSE),"")</f>
        <v>https://www.accessdata.fda.gov/drugsatfda_docs/nda/2003/21-567_Reyataz_BioPharmr_P1.pdf</v>
      </c>
      <c r="D4974" s="232" t="str">
        <f>IF(AND(A4974&lt;&gt;"",ISNUMBER(A4974)),VLOOKUP(A4974,Studies!A:BR,4,FALSE),"")</f>
        <v>AI424-001, 900 mg</v>
      </c>
      <c r="E4974" s="206" t="str">
        <f>IF(AND(A4974&lt;&gt;"",ISNUMBER(A4974)),VLOOKUP(A4974,Studies!A:BR,5,FALSE),"")</f>
        <v>Atazanavir</v>
      </c>
      <c r="F4974" s="207" t="str">
        <f>IF(AND(A4974&lt;&gt;"",ISNUMBER(A4974)),VLOOKUP(A4974,Studies!A:BR,6,FALSE),"")</f>
        <v>Plasma</v>
      </c>
      <c r="G4974" s="50">
        <v>1.9598599999999999</v>
      </c>
      <c r="H4974" s="50" t="s">
        <v>60</v>
      </c>
      <c r="I4974" s="41">
        <v>5429.59</v>
      </c>
      <c r="J4974" s="41" t="s">
        <v>1025</v>
      </c>
      <c r="K4974" s="41" t="s">
        <v>116</v>
      </c>
    </row>
    <row r="4975" spans="1:11" x14ac:dyDescent="0.25">
      <c r="A4975" s="30">
        <v>559</v>
      </c>
      <c r="B4975" s="232" t="str">
        <f>IF(AND(A4975&lt;&gt;"",ISNUMBER(A4975)),VLOOKUP(A4975,Studies!A:BR,2,FALSE),"")</f>
        <v>Bristol-Myers Squibb Company, Clinical Pharmacology and Biopharmaceutics Review, Application number 21-567, 2002, Protocol AI424-001, page 51</v>
      </c>
      <c r="C4975" s="232" t="str">
        <f>IF(AND(A4975&lt;&gt;"",ISNUMBER(A4975)),VLOOKUP(A4975,Studies!A:BR,3,FALSE),"")</f>
        <v>https://www.accessdata.fda.gov/drugsatfda_docs/nda/2003/21-567_Reyataz_BioPharmr_P1.pdf</v>
      </c>
      <c r="D4975" s="232" t="str">
        <f>IF(AND(A4975&lt;&gt;"",ISNUMBER(A4975)),VLOOKUP(A4975,Studies!A:BR,4,FALSE),"")</f>
        <v>AI424-001, 900 mg</v>
      </c>
      <c r="E4975" s="206" t="str">
        <f>IF(AND(A4975&lt;&gt;"",ISNUMBER(A4975)),VLOOKUP(A4975,Studies!A:BR,5,FALSE),"")</f>
        <v>Atazanavir</v>
      </c>
      <c r="F4975" s="207" t="str">
        <f>IF(AND(A4975&lt;&gt;"",ISNUMBER(A4975)),VLOOKUP(A4975,Studies!A:BR,6,FALSE),"")</f>
        <v>Plasma</v>
      </c>
      <c r="G4975" s="50">
        <v>2.9514909999999999</v>
      </c>
      <c r="H4975" s="50" t="s">
        <v>60</v>
      </c>
      <c r="I4975" s="41">
        <v>4917.6350000000002</v>
      </c>
      <c r="J4975" s="41" t="s">
        <v>1025</v>
      </c>
      <c r="K4975" s="41" t="s">
        <v>116</v>
      </c>
    </row>
    <row r="4976" spans="1:11" x14ac:dyDescent="0.25">
      <c r="A4976" s="30">
        <v>559</v>
      </c>
      <c r="B4976" s="232" t="str">
        <f>IF(AND(A4976&lt;&gt;"",ISNUMBER(A4976)),VLOOKUP(A4976,Studies!A:BR,2,FALSE),"")</f>
        <v>Bristol-Myers Squibb Company, Clinical Pharmacology and Biopharmaceutics Review, Application number 21-567, 2002, Protocol AI424-001, page 51</v>
      </c>
      <c r="C4976" s="232" t="str">
        <f>IF(AND(A4976&lt;&gt;"",ISNUMBER(A4976)),VLOOKUP(A4976,Studies!A:BR,3,FALSE),"")</f>
        <v>https://www.accessdata.fda.gov/drugsatfda_docs/nda/2003/21-567_Reyataz_BioPharmr_P1.pdf</v>
      </c>
      <c r="D4976" s="232" t="str">
        <f>IF(AND(A4976&lt;&gt;"",ISNUMBER(A4976)),VLOOKUP(A4976,Studies!A:BR,4,FALSE),"")</f>
        <v>AI424-001, 900 mg</v>
      </c>
      <c r="E4976" s="206" t="str">
        <f>IF(AND(A4976&lt;&gt;"",ISNUMBER(A4976)),VLOOKUP(A4976,Studies!A:BR,5,FALSE),"")</f>
        <v>Atazanavir</v>
      </c>
      <c r="F4976" s="207" t="str">
        <f>IF(AND(A4976&lt;&gt;"",ISNUMBER(A4976)),VLOOKUP(A4976,Studies!A:BR,6,FALSE),"")</f>
        <v>Plasma</v>
      </c>
      <c r="G4976" s="50">
        <v>4.1196060000000001</v>
      </c>
      <c r="H4976" s="50" t="s">
        <v>60</v>
      </c>
      <c r="I4976" s="41">
        <v>4101.1270000000004</v>
      </c>
      <c r="J4976" s="41" t="s">
        <v>1025</v>
      </c>
      <c r="K4976" s="41" t="s">
        <v>116</v>
      </c>
    </row>
    <row r="4977" spans="1:11" x14ac:dyDescent="0.25">
      <c r="A4977" s="30">
        <v>559</v>
      </c>
      <c r="B4977" s="232" t="str">
        <f>IF(AND(A4977&lt;&gt;"",ISNUMBER(A4977)),VLOOKUP(A4977,Studies!A:BR,2,FALSE),"")</f>
        <v>Bristol-Myers Squibb Company, Clinical Pharmacology and Biopharmaceutics Review, Application number 21-567, 2002, Protocol AI424-001, page 51</v>
      </c>
      <c r="C4977" s="232" t="str">
        <f>IF(AND(A4977&lt;&gt;"",ISNUMBER(A4977)),VLOOKUP(A4977,Studies!A:BR,3,FALSE),"")</f>
        <v>https://www.accessdata.fda.gov/drugsatfda_docs/nda/2003/21-567_Reyataz_BioPharmr_P1.pdf</v>
      </c>
      <c r="D4977" s="232" t="str">
        <f>IF(AND(A4977&lt;&gt;"",ISNUMBER(A4977)),VLOOKUP(A4977,Studies!A:BR,4,FALSE),"")</f>
        <v>AI424-001, 900 mg</v>
      </c>
      <c r="E4977" s="206" t="str">
        <f>IF(AND(A4977&lt;&gt;"",ISNUMBER(A4977)),VLOOKUP(A4977,Studies!A:BR,5,FALSE),"")</f>
        <v>Atazanavir</v>
      </c>
      <c r="F4977" s="207" t="str">
        <f>IF(AND(A4977&lt;&gt;"",ISNUMBER(A4977)),VLOOKUP(A4977,Studies!A:BR,6,FALSE),"")</f>
        <v>Plasma</v>
      </c>
      <c r="G4977" s="50">
        <v>5.006907</v>
      </c>
      <c r="H4977" s="50" t="s">
        <v>60</v>
      </c>
      <c r="I4977" s="41">
        <v>2948.0450000000001</v>
      </c>
      <c r="J4977" s="41" t="s">
        <v>1025</v>
      </c>
      <c r="K4977" s="41" t="s">
        <v>116</v>
      </c>
    </row>
    <row r="4978" spans="1:11" x14ac:dyDescent="0.25">
      <c r="A4978" s="30">
        <v>559</v>
      </c>
      <c r="B4978" s="232" t="str">
        <f>IF(AND(A4978&lt;&gt;"",ISNUMBER(A4978)),VLOOKUP(A4978,Studies!A:BR,2,FALSE),"")</f>
        <v>Bristol-Myers Squibb Company, Clinical Pharmacology and Biopharmaceutics Review, Application number 21-567, 2002, Protocol AI424-001, page 51</v>
      </c>
      <c r="C4978" s="232" t="str">
        <f>IF(AND(A4978&lt;&gt;"",ISNUMBER(A4978)),VLOOKUP(A4978,Studies!A:BR,3,FALSE),"")</f>
        <v>https://www.accessdata.fda.gov/drugsatfda_docs/nda/2003/21-567_Reyataz_BioPharmr_P1.pdf</v>
      </c>
      <c r="D4978" s="232" t="str">
        <f>IF(AND(A4978&lt;&gt;"",ISNUMBER(A4978)),VLOOKUP(A4978,Studies!A:BR,4,FALSE),"")</f>
        <v>AI424-001, 900 mg</v>
      </c>
      <c r="E4978" s="206" t="str">
        <f>IF(AND(A4978&lt;&gt;"",ISNUMBER(A4978)),VLOOKUP(A4978,Studies!A:BR,5,FALSE),"")</f>
        <v>Atazanavir</v>
      </c>
      <c r="F4978" s="207" t="str">
        <f>IF(AND(A4978&lt;&gt;"",ISNUMBER(A4978)),VLOOKUP(A4978,Studies!A:BR,6,FALSE),"")</f>
        <v>Plasma</v>
      </c>
      <c r="G4978" s="50">
        <v>5.994637</v>
      </c>
      <c r="H4978" s="50" t="s">
        <v>60</v>
      </c>
      <c r="I4978" s="41">
        <v>2499.4789999999998</v>
      </c>
      <c r="J4978" s="41" t="s">
        <v>1025</v>
      </c>
      <c r="K4978" s="41" t="s">
        <v>116</v>
      </c>
    </row>
    <row r="4979" spans="1:11" x14ac:dyDescent="0.25">
      <c r="A4979" s="30">
        <v>559</v>
      </c>
      <c r="B4979" s="232" t="str">
        <f>IF(AND(A4979&lt;&gt;"",ISNUMBER(A4979)),VLOOKUP(A4979,Studies!A:BR,2,FALSE),"")</f>
        <v>Bristol-Myers Squibb Company, Clinical Pharmacology and Biopharmaceutics Review, Application number 21-567, 2002, Protocol AI424-001, page 51</v>
      </c>
      <c r="C4979" s="232" t="str">
        <f>IF(AND(A4979&lt;&gt;"",ISNUMBER(A4979)),VLOOKUP(A4979,Studies!A:BR,3,FALSE),"")</f>
        <v>https://www.accessdata.fda.gov/drugsatfda_docs/nda/2003/21-567_Reyataz_BioPharmr_P1.pdf</v>
      </c>
      <c r="D4979" s="232" t="str">
        <f>IF(AND(A4979&lt;&gt;"",ISNUMBER(A4979)),VLOOKUP(A4979,Studies!A:BR,4,FALSE),"")</f>
        <v>AI424-001, 900 mg</v>
      </c>
      <c r="E4979" s="206" t="str">
        <f>IF(AND(A4979&lt;&gt;"",ISNUMBER(A4979)),VLOOKUP(A4979,Studies!A:BR,5,FALSE),"")</f>
        <v>Atazanavir</v>
      </c>
      <c r="F4979" s="207" t="str">
        <f>IF(AND(A4979&lt;&gt;"",ISNUMBER(A4979)),VLOOKUP(A4979,Studies!A:BR,6,FALSE),"")</f>
        <v>Plasma</v>
      </c>
      <c r="G4979" s="50">
        <v>8.0627289999999991</v>
      </c>
      <c r="H4979" s="50" t="s">
        <v>60</v>
      </c>
      <c r="I4979" s="41">
        <v>1857.0229999999999</v>
      </c>
      <c r="J4979" s="41" t="s">
        <v>1025</v>
      </c>
      <c r="K4979" s="41" t="s">
        <v>116</v>
      </c>
    </row>
    <row r="4980" spans="1:11" x14ac:dyDescent="0.25">
      <c r="A4980" s="30">
        <v>559</v>
      </c>
      <c r="B4980" s="232" t="str">
        <f>IF(AND(A4980&lt;&gt;"",ISNUMBER(A4980)),VLOOKUP(A4980,Studies!A:BR,2,FALSE),"")</f>
        <v>Bristol-Myers Squibb Company, Clinical Pharmacology and Biopharmaceutics Review, Application number 21-567, 2002, Protocol AI424-001, page 51</v>
      </c>
      <c r="C4980" s="232" t="str">
        <f>IF(AND(A4980&lt;&gt;"",ISNUMBER(A4980)),VLOOKUP(A4980,Studies!A:BR,3,FALSE),"")</f>
        <v>https://www.accessdata.fda.gov/drugsatfda_docs/nda/2003/21-567_Reyataz_BioPharmr_P1.pdf</v>
      </c>
      <c r="D4980" s="232" t="str">
        <f>IF(AND(A4980&lt;&gt;"",ISNUMBER(A4980)),VLOOKUP(A4980,Studies!A:BR,4,FALSE),"")</f>
        <v>AI424-001, 900 mg</v>
      </c>
      <c r="E4980" s="206" t="str">
        <f>IF(AND(A4980&lt;&gt;"",ISNUMBER(A4980)),VLOOKUP(A4980,Studies!A:BR,5,FALSE),"")</f>
        <v>Atazanavir</v>
      </c>
      <c r="F4980" s="207" t="str">
        <f>IF(AND(A4980&lt;&gt;"",ISNUMBER(A4980)),VLOOKUP(A4980,Studies!A:BR,6,FALSE),"")</f>
        <v>Plasma</v>
      </c>
      <c r="G4980" s="50">
        <v>12.020479999999999</v>
      </c>
      <c r="H4980" s="50" t="s">
        <v>60</v>
      </c>
      <c r="I4980" s="41">
        <v>1077.105</v>
      </c>
      <c r="J4980" s="41" t="s">
        <v>1025</v>
      </c>
      <c r="K4980" s="41" t="s">
        <v>116</v>
      </c>
    </row>
    <row r="4981" spans="1:11" x14ac:dyDescent="0.25">
      <c r="A4981" s="30">
        <v>559</v>
      </c>
      <c r="B4981" s="232" t="str">
        <f>IF(AND(A4981&lt;&gt;"",ISNUMBER(A4981)),VLOOKUP(A4981,Studies!A:BR,2,FALSE),"")</f>
        <v>Bristol-Myers Squibb Company, Clinical Pharmacology and Biopharmaceutics Review, Application number 21-567, 2002, Protocol AI424-001, page 51</v>
      </c>
      <c r="C4981" s="232" t="str">
        <f>IF(AND(A4981&lt;&gt;"",ISNUMBER(A4981)),VLOOKUP(A4981,Studies!A:BR,3,FALSE),"")</f>
        <v>https://www.accessdata.fda.gov/drugsatfda_docs/nda/2003/21-567_Reyataz_BioPharmr_P1.pdf</v>
      </c>
      <c r="D4981" s="232" t="str">
        <f>IF(AND(A4981&lt;&gt;"",ISNUMBER(A4981)),VLOOKUP(A4981,Studies!A:BR,4,FALSE),"")</f>
        <v>AI424-001, 900 mg</v>
      </c>
      <c r="E4981" s="206" t="str">
        <f>IF(AND(A4981&lt;&gt;"",ISNUMBER(A4981)),VLOOKUP(A4981,Studies!A:BR,5,FALSE),"")</f>
        <v>Atazanavir</v>
      </c>
      <c r="F4981" s="207" t="str">
        <f>IF(AND(A4981&lt;&gt;"",ISNUMBER(A4981)),VLOOKUP(A4981,Studies!A:BR,6,FALSE),"")</f>
        <v>Plasma</v>
      </c>
      <c r="G4981" s="50">
        <v>18.05217</v>
      </c>
      <c r="H4981" s="50" t="s">
        <v>60</v>
      </c>
      <c r="I4981" s="41">
        <v>512.48059999999998</v>
      </c>
      <c r="J4981" s="41" t="s">
        <v>1025</v>
      </c>
      <c r="K4981" s="41" t="s">
        <v>116</v>
      </c>
    </row>
    <row r="4982" spans="1:11" x14ac:dyDescent="0.25">
      <c r="A4982" s="30">
        <v>559</v>
      </c>
      <c r="B4982" s="232" t="str">
        <f>IF(AND(A4982&lt;&gt;"",ISNUMBER(A4982)),VLOOKUP(A4982,Studies!A:BR,2,FALSE),"")</f>
        <v>Bristol-Myers Squibb Company, Clinical Pharmacology and Biopharmaceutics Review, Application number 21-567, 2002, Protocol AI424-001, page 51</v>
      </c>
      <c r="C4982" s="232" t="str">
        <f>IF(AND(A4982&lt;&gt;"",ISNUMBER(A4982)),VLOOKUP(A4982,Studies!A:BR,3,FALSE),"")</f>
        <v>https://www.accessdata.fda.gov/drugsatfda_docs/nda/2003/21-567_Reyataz_BioPharmr_P1.pdf</v>
      </c>
      <c r="D4982" s="232" t="str">
        <f>IF(AND(A4982&lt;&gt;"",ISNUMBER(A4982)),VLOOKUP(A4982,Studies!A:BR,4,FALSE),"")</f>
        <v>AI424-001, 900 mg</v>
      </c>
      <c r="E4982" s="206" t="str">
        <f>IF(AND(A4982&lt;&gt;"",ISNUMBER(A4982)),VLOOKUP(A4982,Studies!A:BR,5,FALSE),"")</f>
        <v>Atazanavir</v>
      </c>
      <c r="F4982" s="207" t="str">
        <f>IF(AND(A4982&lt;&gt;"",ISNUMBER(A4982)),VLOOKUP(A4982,Studies!A:BR,6,FALSE),"")</f>
        <v>Plasma</v>
      </c>
      <c r="G4982" s="50">
        <v>24.098479999999999</v>
      </c>
      <c r="H4982" s="50" t="s">
        <v>60</v>
      </c>
      <c r="I4982" s="41">
        <v>312.3372</v>
      </c>
      <c r="J4982" s="41" t="s">
        <v>1025</v>
      </c>
      <c r="K4982" s="41" t="s">
        <v>116</v>
      </c>
    </row>
    <row r="4983" spans="1:11" x14ac:dyDescent="0.25">
      <c r="A4983" s="30">
        <v>559</v>
      </c>
      <c r="B4983" s="232" t="str">
        <f>IF(AND(A4983&lt;&gt;"",ISNUMBER(A4983)),VLOOKUP(A4983,Studies!A:BR,2,FALSE),"")</f>
        <v>Bristol-Myers Squibb Company, Clinical Pharmacology and Biopharmaceutics Review, Application number 21-567, 2002, Protocol AI424-001, page 51</v>
      </c>
      <c r="C4983" s="232" t="str">
        <f>IF(AND(A4983&lt;&gt;"",ISNUMBER(A4983)),VLOOKUP(A4983,Studies!A:BR,3,FALSE),"")</f>
        <v>https://www.accessdata.fda.gov/drugsatfda_docs/nda/2003/21-567_Reyataz_BioPharmr_P1.pdf</v>
      </c>
      <c r="D4983" s="232" t="str">
        <f>IF(AND(A4983&lt;&gt;"",ISNUMBER(A4983)),VLOOKUP(A4983,Studies!A:BR,4,FALSE),"")</f>
        <v>AI424-001, 900 mg</v>
      </c>
      <c r="E4983" s="206" t="str">
        <f>IF(AND(A4983&lt;&gt;"",ISNUMBER(A4983)),VLOOKUP(A4983,Studies!A:BR,5,FALSE),"")</f>
        <v>Atazanavir</v>
      </c>
      <c r="F4983" s="207" t="str">
        <f>IF(AND(A4983&lt;&gt;"",ISNUMBER(A4983)),VLOOKUP(A4983,Studies!A:BR,6,FALSE),"")</f>
        <v>Plasma</v>
      </c>
      <c r="G4983" s="50">
        <v>30.041440000000001</v>
      </c>
      <c r="H4983" s="50" t="s">
        <v>60</v>
      </c>
      <c r="I4983" s="41">
        <v>153.596</v>
      </c>
      <c r="J4983" s="41" t="s">
        <v>1025</v>
      </c>
      <c r="K4983" s="41" t="s">
        <v>116</v>
      </c>
    </row>
    <row r="4984" spans="1:11" x14ac:dyDescent="0.25">
      <c r="A4984" s="30">
        <v>559</v>
      </c>
      <c r="B4984" s="232" t="str">
        <f>IF(AND(A4984&lt;&gt;"",ISNUMBER(A4984)),VLOOKUP(A4984,Studies!A:BR,2,FALSE),"")</f>
        <v>Bristol-Myers Squibb Company, Clinical Pharmacology and Biopharmaceutics Review, Application number 21-567, 2002, Protocol AI424-001, page 51</v>
      </c>
      <c r="C4984" s="232" t="str">
        <f>IF(AND(A4984&lt;&gt;"",ISNUMBER(A4984)),VLOOKUP(A4984,Studies!A:BR,3,FALSE),"")</f>
        <v>https://www.accessdata.fda.gov/drugsatfda_docs/nda/2003/21-567_Reyataz_BioPharmr_P1.pdf</v>
      </c>
      <c r="D4984" s="232" t="str">
        <f>IF(AND(A4984&lt;&gt;"",ISNUMBER(A4984)),VLOOKUP(A4984,Studies!A:BR,4,FALSE),"")</f>
        <v>AI424-001, 900 mg</v>
      </c>
      <c r="E4984" s="206" t="str">
        <f>IF(AND(A4984&lt;&gt;"",ISNUMBER(A4984)),VLOOKUP(A4984,Studies!A:BR,5,FALSE),"")</f>
        <v>Atazanavir</v>
      </c>
      <c r="F4984" s="207" t="str">
        <f>IF(AND(A4984&lt;&gt;"",ISNUMBER(A4984)),VLOOKUP(A4984,Studies!A:BR,6,FALSE),"")</f>
        <v>Plasma</v>
      </c>
      <c r="G4984" s="50">
        <v>36.07508</v>
      </c>
      <c r="H4984" s="50" t="s">
        <v>60</v>
      </c>
      <c r="I4984" s="41">
        <v>75.532910000000001</v>
      </c>
      <c r="J4984" s="41" t="s">
        <v>1025</v>
      </c>
      <c r="K4984" s="41" t="s">
        <v>116</v>
      </c>
    </row>
    <row r="4985" spans="1:11" x14ac:dyDescent="0.25">
      <c r="A4985" s="30">
        <v>560</v>
      </c>
      <c r="B4985" s="232" t="str">
        <f>IF(AND(A4985&lt;&gt;"",ISNUMBER(A4985)),VLOOKUP(A4985,Studies!A:BR,2,FALSE),"")</f>
        <v>Bristol-Myers Squibb Company, Clinical Pharmacology and Biopharmaceutics Review, Application number 21-567, 2002, Protocol AI424-001, page 51</v>
      </c>
      <c r="C4985" s="232" t="str">
        <f>IF(AND(A4985&lt;&gt;"",ISNUMBER(A4985)),VLOOKUP(A4985,Studies!A:BR,3,FALSE),"")</f>
        <v>https://www.accessdata.fda.gov/drugsatfda_docs/nda/2003/21-567_Reyataz_BioPharmr_P1.pdf</v>
      </c>
      <c r="D4985" s="232" t="str">
        <f>IF(AND(A4985&lt;&gt;"",ISNUMBER(A4985)),VLOOKUP(A4985,Studies!A:BR,4,FALSE),"")</f>
        <v>AI424-001, 1200 mg</v>
      </c>
      <c r="E4985" s="206" t="str">
        <f>IF(AND(A4985&lt;&gt;"",ISNUMBER(A4985)),VLOOKUP(A4985,Studies!A:BR,5,FALSE),"")</f>
        <v>Atazanavir</v>
      </c>
      <c r="F4985" s="207" t="str">
        <f>IF(AND(A4985&lt;&gt;"",ISNUMBER(A4985)),VLOOKUP(A4985,Studies!A:BR,6,FALSE),"")</f>
        <v>Plasma</v>
      </c>
      <c r="G4985" s="50">
        <v>0.82587149999999998</v>
      </c>
      <c r="H4985" s="50" t="s">
        <v>60</v>
      </c>
      <c r="I4985" s="41">
        <v>2499.4789999999998</v>
      </c>
      <c r="J4985" s="41" t="s">
        <v>1025</v>
      </c>
      <c r="K4985" s="41" t="s">
        <v>116</v>
      </c>
    </row>
    <row r="4986" spans="1:11" x14ac:dyDescent="0.25">
      <c r="A4986" s="30">
        <v>560</v>
      </c>
      <c r="B4986" s="232" t="str">
        <f>IF(AND(A4986&lt;&gt;"",ISNUMBER(A4986)),VLOOKUP(A4986,Studies!A:BR,2,FALSE),"")</f>
        <v>Bristol-Myers Squibb Company, Clinical Pharmacology and Biopharmaceutics Review, Application number 21-567, 2002, Protocol AI424-001, page 51</v>
      </c>
      <c r="C4986" s="232" t="str">
        <f>IF(AND(A4986&lt;&gt;"",ISNUMBER(A4986)),VLOOKUP(A4986,Studies!A:BR,3,FALSE),"")</f>
        <v>https://www.accessdata.fda.gov/drugsatfda_docs/nda/2003/21-567_Reyataz_BioPharmr_P1.pdf</v>
      </c>
      <c r="D4986" s="232" t="str">
        <f>IF(AND(A4986&lt;&gt;"",ISNUMBER(A4986)),VLOOKUP(A4986,Studies!A:BR,4,FALSE),"")</f>
        <v>AI424-001, 1200 mg</v>
      </c>
      <c r="E4986" s="206" t="str">
        <f>IF(AND(A4986&lt;&gt;"",ISNUMBER(A4986)),VLOOKUP(A4986,Studies!A:BR,5,FALSE),"")</f>
        <v>Atazanavir</v>
      </c>
      <c r="F4986" s="207" t="str">
        <f>IF(AND(A4986&lt;&gt;"",ISNUMBER(A4986)),VLOOKUP(A4986,Studies!A:BR,6,FALSE),"")</f>
        <v>Plasma</v>
      </c>
      <c r="G4986" s="50">
        <v>1.4918340000000001</v>
      </c>
      <c r="H4986" s="50" t="s">
        <v>60</v>
      </c>
      <c r="I4986" s="41">
        <v>4238.7730000000001</v>
      </c>
      <c r="J4986" s="41" t="s">
        <v>1025</v>
      </c>
      <c r="K4986" s="41" t="s">
        <v>116</v>
      </c>
    </row>
    <row r="4987" spans="1:11" x14ac:dyDescent="0.25">
      <c r="A4987" s="30">
        <v>560</v>
      </c>
      <c r="B4987" s="232" t="str">
        <f>IF(AND(A4987&lt;&gt;"",ISNUMBER(A4987)),VLOOKUP(A4987,Studies!A:BR,2,FALSE),"")</f>
        <v>Bristol-Myers Squibb Company, Clinical Pharmacology and Biopharmaceutics Review, Application number 21-567, 2002, Protocol AI424-001, page 51</v>
      </c>
      <c r="C4987" s="232" t="str">
        <f>IF(AND(A4987&lt;&gt;"",ISNUMBER(A4987)),VLOOKUP(A4987,Studies!A:BR,3,FALSE),"")</f>
        <v>https://www.accessdata.fda.gov/drugsatfda_docs/nda/2003/21-567_Reyataz_BioPharmr_P1.pdf</v>
      </c>
      <c r="D4987" s="232" t="str">
        <f>IF(AND(A4987&lt;&gt;"",ISNUMBER(A4987)),VLOOKUP(A4987,Studies!A:BR,4,FALSE),"")</f>
        <v>AI424-001, 1200 mg</v>
      </c>
      <c r="E4987" s="206" t="str">
        <f>IF(AND(A4987&lt;&gt;"",ISNUMBER(A4987)),VLOOKUP(A4987,Studies!A:BR,5,FALSE),"")</f>
        <v>Atazanavir</v>
      </c>
      <c r="F4987" s="207" t="str">
        <f>IF(AND(A4987&lt;&gt;"",ISNUMBER(A4987)),VLOOKUP(A4987,Studies!A:BR,6,FALSE),"")</f>
        <v>Plasma</v>
      </c>
      <c r="G4987" s="50">
        <v>2.035914</v>
      </c>
      <c r="H4987" s="50" t="s">
        <v>60</v>
      </c>
      <c r="I4987" s="41">
        <v>4238.7730000000001</v>
      </c>
      <c r="J4987" s="41" t="s">
        <v>1025</v>
      </c>
      <c r="K4987" s="41" t="s">
        <v>116</v>
      </c>
    </row>
    <row r="4988" spans="1:11" x14ac:dyDescent="0.25">
      <c r="A4988" s="30">
        <v>560</v>
      </c>
      <c r="B4988" s="232" t="str">
        <f>IF(AND(A4988&lt;&gt;"",ISNUMBER(A4988)),VLOOKUP(A4988,Studies!A:BR,2,FALSE),"")</f>
        <v>Bristol-Myers Squibb Company, Clinical Pharmacology and Biopharmaceutics Review, Application number 21-567, 2002, Protocol AI424-001, page 51</v>
      </c>
      <c r="C4988" s="232" t="str">
        <f>IF(AND(A4988&lt;&gt;"",ISNUMBER(A4988)),VLOOKUP(A4988,Studies!A:BR,3,FALSE),"")</f>
        <v>https://www.accessdata.fda.gov/drugsatfda_docs/nda/2003/21-567_Reyataz_BioPharmr_P1.pdf</v>
      </c>
      <c r="D4988" s="232" t="str">
        <f>IF(AND(A4988&lt;&gt;"",ISNUMBER(A4988)),VLOOKUP(A4988,Studies!A:BR,4,FALSE),"")</f>
        <v>AI424-001, 1200 mg</v>
      </c>
      <c r="E4988" s="206" t="str">
        <f>IF(AND(A4988&lt;&gt;"",ISNUMBER(A4988)),VLOOKUP(A4988,Studies!A:BR,5,FALSE),"")</f>
        <v>Atazanavir</v>
      </c>
      <c r="F4988" s="207" t="str">
        <f>IF(AND(A4988&lt;&gt;"",ISNUMBER(A4988)),VLOOKUP(A4988,Studies!A:BR,6,FALSE),"")</f>
        <v>Plasma</v>
      </c>
      <c r="G4988" s="50">
        <v>2.9349150000000002</v>
      </c>
      <c r="H4988" s="50" t="s">
        <v>60</v>
      </c>
      <c r="I4988" s="41">
        <v>3714.433</v>
      </c>
      <c r="J4988" s="41" t="s">
        <v>1025</v>
      </c>
      <c r="K4988" s="41" t="s">
        <v>116</v>
      </c>
    </row>
    <row r="4989" spans="1:11" x14ac:dyDescent="0.25">
      <c r="A4989" s="30">
        <v>560</v>
      </c>
      <c r="B4989" s="232" t="str">
        <f>IF(AND(A4989&lt;&gt;"",ISNUMBER(A4989)),VLOOKUP(A4989,Studies!A:BR,2,FALSE),"")</f>
        <v>Bristol-Myers Squibb Company, Clinical Pharmacology and Biopharmaceutics Review, Application number 21-567, 2002, Protocol AI424-001, page 51</v>
      </c>
      <c r="C4989" s="232" t="str">
        <f>IF(AND(A4989&lt;&gt;"",ISNUMBER(A4989)),VLOOKUP(A4989,Studies!A:BR,3,FALSE),"")</f>
        <v>https://www.accessdata.fda.gov/drugsatfda_docs/nda/2003/21-567_Reyataz_BioPharmr_P1.pdf</v>
      </c>
      <c r="D4989" s="232" t="str">
        <f>IF(AND(A4989&lt;&gt;"",ISNUMBER(A4989)),VLOOKUP(A4989,Studies!A:BR,4,FALSE),"")</f>
        <v>AI424-001, 1200 mg</v>
      </c>
      <c r="E4989" s="206" t="str">
        <f>IF(AND(A4989&lt;&gt;"",ISNUMBER(A4989)),VLOOKUP(A4989,Studies!A:BR,5,FALSE),"")</f>
        <v>Atazanavir</v>
      </c>
      <c r="F4989" s="207" t="str">
        <f>IF(AND(A4989&lt;&gt;"",ISNUMBER(A4989)),VLOOKUP(A4989,Studies!A:BR,6,FALSE),"")</f>
        <v>Plasma</v>
      </c>
      <c r="G4989" s="50">
        <v>4.0152760000000001</v>
      </c>
      <c r="H4989" s="50" t="s">
        <v>60</v>
      </c>
      <c r="I4989" s="41">
        <v>3254.9540000000002</v>
      </c>
      <c r="J4989" s="41" t="s">
        <v>1025</v>
      </c>
      <c r="K4989" s="41" t="s">
        <v>116</v>
      </c>
    </row>
    <row r="4990" spans="1:11" x14ac:dyDescent="0.25">
      <c r="A4990" s="30">
        <v>560</v>
      </c>
      <c r="B4990" s="232" t="str">
        <f>IF(AND(A4990&lt;&gt;"",ISNUMBER(A4990)),VLOOKUP(A4990,Studies!A:BR,2,FALSE),"")</f>
        <v>Bristol-Myers Squibb Company, Clinical Pharmacology and Biopharmaceutics Review, Application number 21-567, 2002, Protocol AI424-001, page 51</v>
      </c>
      <c r="C4990" s="232" t="str">
        <f>IF(AND(A4990&lt;&gt;"",ISNUMBER(A4990)),VLOOKUP(A4990,Studies!A:BR,3,FALSE),"")</f>
        <v>https://www.accessdata.fda.gov/drugsatfda_docs/nda/2003/21-567_Reyataz_BioPharmr_P1.pdf</v>
      </c>
      <c r="D4990" s="232" t="str">
        <f>IF(AND(A4990&lt;&gt;"",ISNUMBER(A4990)),VLOOKUP(A4990,Studies!A:BR,4,FALSE),"")</f>
        <v>AI424-001, 1200 mg</v>
      </c>
      <c r="E4990" s="206" t="str">
        <f>IF(AND(A4990&lt;&gt;"",ISNUMBER(A4990)),VLOOKUP(A4990,Studies!A:BR,5,FALSE),"")</f>
        <v>Atazanavir</v>
      </c>
      <c r="F4990" s="207" t="str">
        <f>IF(AND(A4990&lt;&gt;"",ISNUMBER(A4990)),VLOOKUP(A4990,Studies!A:BR,6,FALSE),"")</f>
        <v>Plasma</v>
      </c>
      <c r="G4990" s="50">
        <v>4.9981309999999999</v>
      </c>
      <c r="H4990" s="50" t="s">
        <v>60</v>
      </c>
      <c r="I4990" s="41">
        <v>2541.078</v>
      </c>
      <c r="J4990" s="41" t="s">
        <v>1025</v>
      </c>
      <c r="K4990" s="41" t="s">
        <v>116</v>
      </c>
    </row>
    <row r="4991" spans="1:11" x14ac:dyDescent="0.25">
      <c r="A4991" s="30">
        <v>560</v>
      </c>
      <c r="B4991" s="232" t="str">
        <f>IF(AND(A4991&lt;&gt;"",ISNUMBER(A4991)),VLOOKUP(A4991,Studies!A:BR,2,FALSE),"")</f>
        <v>Bristol-Myers Squibb Company, Clinical Pharmacology and Biopharmaceutics Review, Application number 21-567, 2002, Protocol AI424-001, page 51</v>
      </c>
      <c r="C4991" s="232" t="str">
        <f>IF(AND(A4991&lt;&gt;"",ISNUMBER(A4991)),VLOOKUP(A4991,Studies!A:BR,3,FALSE),"")</f>
        <v>https://www.accessdata.fda.gov/drugsatfda_docs/nda/2003/21-567_Reyataz_BioPharmr_P1.pdf</v>
      </c>
      <c r="D4991" s="232" t="str">
        <f>IF(AND(A4991&lt;&gt;"",ISNUMBER(A4991)),VLOOKUP(A4991,Studies!A:BR,4,FALSE),"")</f>
        <v>AI424-001, 1200 mg</v>
      </c>
      <c r="E4991" s="206" t="str">
        <f>IF(AND(A4991&lt;&gt;"",ISNUMBER(A4991)),VLOOKUP(A4991,Studies!A:BR,5,FALSE),"")</f>
        <v>Atazanavir</v>
      </c>
      <c r="F4991" s="207" t="str">
        <f>IF(AND(A4991&lt;&gt;"",ISNUMBER(A4991)),VLOOKUP(A4991,Studies!A:BR,6,FALSE),"")</f>
        <v>Plasma</v>
      </c>
      <c r="G4991" s="50">
        <v>6.0677659999999998</v>
      </c>
      <c r="H4991" s="50" t="s">
        <v>60</v>
      </c>
      <c r="I4991" s="41">
        <v>1857.0229999999999</v>
      </c>
      <c r="J4991" s="41" t="s">
        <v>1025</v>
      </c>
      <c r="K4991" s="41" t="s">
        <v>116</v>
      </c>
    </row>
    <row r="4992" spans="1:11" x14ac:dyDescent="0.25">
      <c r="A4992" s="30">
        <v>560</v>
      </c>
      <c r="B4992" s="232" t="str">
        <f>IF(AND(A4992&lt;&gt;"",ISNUMBER(A4992)),VLOOKUP(A4992,Studies!A:BR,2,FALSE),"")</f>
        <v>Bristol-Myers Squibb Company, Clinical Pharmacology and Biopharmaceutics Review, Application number 21-567, 2002, Protocol AI424-001, page 51</v>
      </c>
      <c r="C4992" s="232" t="str">
        <f>IF(AND(A4992&lt;&gt;"",ISNUMBER(A4992)),VLOOKUP(A4992,Studies!A:BR,3,FALSE),"")</f>
        <v>https://www.accessdata.fda.gov/drugsatfda_docs/nda/2003/21-567_Reyataz_BioPharmr_P1.pdf</v>
      </c>
      <c r="D4992" s="232" t="str">
        <f>IF(AND(A4992&lt;&gt;"",ISNUMBER(A4992)),VLOOKUP(A4992,Studies!A:BR,4,FALSE),"")</f>
        <v>AI424-001, 1200 mg</v>
      </c>
      <c r="E4992" s="206" t="str">
        <f>IF(AND(A4992&lt;&gt;"",ISNUMBER(A4992)),VLOOKUP(A4992,Studies!A:BR,5,FALSE),"")</f>
        <v>Atazanavir</v>
      </c>
      <c r="F4992" s="207" t="str">
        <f>IF(AND(A4992&lt;&gt;"",ISNUMBER(A4992)),VLOOKUP(A4992,Studies!A:BR,6,FALSE),"")</f>
        <v>Plasma</v>
      </c>
      <c r="G4992" s="50">
        <v>8.0529779999999995</v>
      </c>
      <c r="H4992" s="50" t="s">
        <v>60</v>
      </c>
      <c r="I4992" s="41">
        <v>1574.4639999999999</v>
      </c>
      <c r="J4992" s="41" t="s">
        <v>1025</v>
      </c>
      <c r="K4992" s="41" t="s">
        <v>116</v>
      </c>
    </row>
    <row r="4993" spans="1:14" x14ac:dyDescent="0.25">
      <c r="A4993" s="30">
        <v>560</v>
      </c>
      <c r="B4993" s="232" t="str">
        <f>IF(AND(A4993&lt;&gt;"",ISNUMBER(A4993)),VLOOKUP(A4993,Studies!A:BR,2,FALSE),"")</f>
        <v>Bristol-Myers Squibb Company, Clinical Pharmacology and Biopharmaceutics Review, Application number 21-567, 2002, Protocol AI424-001, page 51</v>
      </c>
      <c r="C4993" s="232" t="str">
        <f>IF(AND(A4993&lt;&gt;"",ISNUMBER(A4993)),VLOOKUP(A4993,Studies!A:BR,3,FALSE),"")</f>
        <v>https://www.accessdata.fda.gov/drugsatfda_docs/nda/2003/21-567_Reyataz_BioPharmr_P1.pdf</v>
      </c>
      <c r="D4993" s="232" t="str">
        <f>IF(AND(A4993&lt;&gt;"",ISNUMBER(A4993)),VLOOKUP(A4993,Studies!A:BR,4,FALSE),"")</f>
        <v>AI424-001, 1200 mg</v>
      </c>
      <c r="E4993" s="206" t="str">
        <f>IF(AND(A4993&lt;&gt;"",ISNUMBER(A4993)),VLOOKUP(A4993,Studies!A:BR,5,FALSE),"")</f>
        <v>Atazanavir</v>
      </c>
      <c r="F4993" s="207" t="str">
        <f>IF(AND(A4993&lt;&gt;"",ISNUMBER(A4993)),VLOOKUP(A4993,Studies!A:BR,6,FALSE),"")</f>
        <v>Plasma</v>
      </c>
      <c r="G4993" s="50">
        <v>12.10336</v>
      </c>
      <c r="H4993" s="50" t="s">
        <v>60</v>
      </c>
      <c r="I4993" s="41">
        <v>943.86609999999996</v>
      </c>
      <c r="J4993" s="41" t="s">
        <v>1025</v>
      </c>
      <c r="K4993" s="41" t="s">
        <v>116</v>
      </c>
    </row>
    <row r="4994" spans="1:14" x14ac:dyDescent="0.25">
      <c r="A4994" s="30">
        <v>560</v>
      </c>
      <c r="B4994" s="232" t="str">
        <f>IF(AND(A4994&lt;&gt;"",ISNUMBER(A4994)),VLOOKUP(A4994,Studies!A:BR,2,FALSE),"")</f>
        <v>Bristol-Myers Squibb Company, Clinical Pharmacology and Biopharmaceutics Review, Application number 21-567, 2002, Protocol AI424-001, page 51</v>
      </c>
      <c r="C4994" s="232" t="str">
        <f>IF(AND(A4994&lt;&gt;"",ISNUMBER(A4994)),VLOOKUP(A4994,Studies!A:BR,3,FALSE),"")</f>
        <v>https://www.accessdata.fda.gov/drugsatfda_docs/nda/2003/21-567_Reyataz_BioPharmr_P1.pdf</v>
      </c>
      <c r="D4994" s="232" t="str">
        <f>IF(AND(A4994&lt;&gt;"",ISNUMBER(A4994)),VLOOKUP(A4994,Studies!A:BR,4,FALSE),"")</f>
        <v>AI424-001, 1200 mg</v>
      </c>
      <c r="E4994" s="206" t="str">
        <f>IF(AND(A4994&lt;&gt;"",ISNUMBER(A4994)),VLOOKUP(A4994,Studies!A:BR,5,FALSE),"")</f>
        <v>Atazanavir</v>
      </c>
      <c r="F4994" s="207" t="str">
        <f>IF(AND(A4994&lt;&gt;"",ISNUMBER(A4994)),VLOOKUP(A4994,Studies!A:BR,6,FALSE),"")</f>
        <v>Plasma</v>
      </c>
      <c r="G4994" s="50">
        <v>18.046309999999998</v>
      </c>
      <c r="H4994" s="50" t="s">
        <v>60</v>
      </c>
      <c r="I4994" s="41">
        <v>464.15890000000002</v>
      </c>
      <c r="J4994" s="41" t="s">
        <v>1025</v>
      </c>
      <c r="K4994" s="41" t="s">
        <v>116</v>
      </c>
    </row>
    <row r="4995" spans="1:14" x14ac:dyDescent="0.25">
      <c r="A4995" s="30">
        <v>560</v>
      </c>
      <c r="B4995" s="232" t="str">
        <f>IF(AND(A4995&lt;&gt;"",ISNUMBER(A4995)),VLOOKUP(A4995,Studies!A:BR,2,FALSE),"")</f>
        <v>Bristol-Myers Squibb Company, Clinical Pharmacology and Biopharmaceutics Review, Application number 21-567, 2002, Protocol AI424-001, page 51</v>
      </c>
      <c r="C4995" s="232" t="str">
        <f>IF(AND(A4995&lt;&gt;"",ISNUMBER(A4995)),VLOOKUP(A4995,Studies!A:BR,3,FALSE),"")</f>
        <v>https://www.accessdata.fda.gov/drugsatfda_docs/nda/2003/21-567_Reyataz_BioPharmr_P1.pdf</v>
      </c>
      <c r="D4995" s="232" t="str">
        <f>IF(AND(A4995&lt;&gt;"",ISNUMBER(A4995)),VLOOKUP(A4995,Studies!A:BR,4,FALSE),"")</f>
        <v>AI424-001, 1200 mg</v>
      </c>
      <c r="E4995" s="206" t="str">
        <f>IF(AND(A4995&lt;&gt;"",ISNUMBER(A4995)),VLOOKUP(A4995,Studies!A:BR,5,FALSE),"")</f>
        <v>Atazanavir</v>
      </c>
      <c r="F4995" s="207" t="str">
        <f>IF(AND(A4995&lt;&gt;"",ISNUMBER(A4995)),VLOOKUP(A4995,Studies!A:BR,6,FALSE),"")</f>
        <v>Plasma</v>
      </c>
      <c r="G4995" s="50">
        <v>24.074100000000001</v>
      </c>
      <c r="H4995" s="50" t="s">
        <v>60</v>
      </c>
      <c r="I4995" s="41">
        <v>206.73410000000001</v>
      </c>
      <c r="J4995" s="41" t="s">
        <v>1025</v>
      </c>
      <c r="K4995" s="41" t="s">
        <v>116</v>
      </c>
    </row>
    <row r="4996" spans="1:14" x14ac:dyDescent="0.25">
      <c r="A4996" s="30">
        <v>560</v>
      </c>
      <c r="B4996" s="232" t="str">
        <f>IF(AND(A4996&lt;&gt;"",ISNUMBER(A4996)),VLOOKUP(A4996,Studies!A:BR,2,FALSE),"")</f>
        <v>Bristol-Myers Squibb Company, Clinical Pharmacology and Biopharmaceutics Review, Application number 21-567, 2002, Protocol AI424-001, page 51</v>
      </c>
      <c r="C4996" s="232" t="str">
        <f>IF(AND(A4996&lt;&gt;"",ISNUMBER(A4996)),VLOOKUP(A4996,Studies!A:BR,3,FALSE),"")</f>
        <v>https://www.accessdata.fda.gov/drugsatfda_docs/nda/2003/21-567_Reyataz_BioPharmr_P1.pdf</v>
      </c>
      <c r="D4996" s="232" t="str">
        <f>IF(AND(A4996&lt;&gt;"",ISNUMBER(A4996)),VLOOKUP(A4996,Studies!A:BR,4,FALSE),"")</f>
        <v>AI424-001, 1200 mg</v>
      </c>
      <c r="E4996" s="206" t="str">
        <f>IF(AND(A4996&lt;&gt;"",ISNUMBER(A4996)),VLOOKUP(A4996,Studies!A:BR,5,FALSE),"")</f>
        <v>Atazanavir</v>
      </c>
      <c r="F4996" s="207" t="str">
        <f>IF(AND(A4996&lt;&gt;"",ISNUMBER(A4996)),VLOOKUP(A4996,Studies!A:BR,6,FALSE),"")</f>
        <v>Plasma</v>
      </c>
      <c r="G4996" s="50">
        <v>30.115539999999999</v>
      </c>
      <c r="H4996" s="50" t="s">
        <v>60</v>
      </c>
      <c r="I4996" s="41">
        <v>116.0155</v>
      </c>
      <c r="J4996" s="41" t="s">
        <v>1025</v>
      </c>
      <c r="K4996" s="41" t="s">
        <v>116</v>
      </c>
    </row>
    <row r="4997" spans="1:14" x14ac:dyDescent="0.25">
      <c r="A4997" s="30">
        <v>560</v>
      </c>
      <c r="B4997" s="232" t="str">
        <f>IF(AND(A4997&lt;&gt;"",ISNUMBER(A4997)),VLOOKUP(A4997,Studies!A:BR,2,FALSE),"")</f>
        <v>Bristol-Myers Squibb Company, Clinical Pharmacology and Biopharmaceutics Review, Application number 21-567, 2002, Protocol AI424-001, page 51</v>
      </c>
      <c r="C4997" s="232" t="str">
        <f>IF(AND(A4997&lt;&gt;"",ISNUMBER(A4997)),VLOOKUP(A4997,Studies!A:BR,3,FALSE),"")</f>
        <v>https://www.accessdata.fda.gov/drugsatfda_docs/nda/2003/21-567_Reyataz_BioPharmr_P1.pdf</v>
      </c>
      <c r="D4997" s="232" t="str">
        <f>IF(AND(A4997&lt;&gt;"",ISNUMBER(A4997)),VLOOKUP(A4997,Studies!A:BR,4,FALSE),"")</f>
        <v>AI424-001, 1200 mg</v>
      </c>
      <c r="E4997" s="206" t="str">
        <f>IF(AND(A4997&lt;&gt;"",ISNUMBER(A4997)),VLOOKUP(A4997,Studies!A:BR,5,FALSE),"")</f>
        <v>Atazanavir</v>
      </c>
      <c r="F4997" s="207" t="str">
        <f>IF(AND(A4997&lt;&gt;"",ISNUMBER(A4997)),VLOOKUP(A4997,Studies!A:BR,6,FALSE),"")</f>
        <v>Plasma</v>
      </c>
      <c r="G4997" s="50">
        <v>36.050699999999999</v>
      </c>
      <c r="H4997" s="50" t="s">
        <v>60</v>
      </c>
      <c r="I4997" s="41">
        <v>49.994790000000002</v>
      </c>
      <c r="J4997" s="41" t="s">
        <v>1025</v>
      </c>
      <c r="K4997" s="41" t="s">
        <v>116</v>
      </c>
    </row>
    <row r="4998" spans="1:14" x14ac:dyDescent="0.25">
      <c r="A4998" s="30">
        <v>561</v>
      </c>
      <c r="B4998" s="232" t="str">
        <f>IF(AND(A4998&lt;&gt;"",ISNUMBER(A4998)),VLOOKUP(A4998,Studies!A:BR,2,FALSE),"")</f>
        <v>Bristol-Myers Squibb Company, Clinical Pharmacology and Biopharmaceutics Review, Application number 21-567, 2002, Protocol AI424-040, page 64</v>
      </c>
      <c r="C4998" s="232" t="str">
        <f>IF(AND(A4998&lt;&gt;"",ISNUMBER(A4998)),VLOOKUP(A4998,Studies!A:BR,3,FALSE),"")</f>
        <v>https://www.accessdata.fda.gov/drugsatfda_docs/nda/2003/21-567_Reyataz_BioPharmr_P2.pdf</v>
      </c>
      <c r="D4998" s="232" t="str">
        <f>IF(AND(A4998&lt;&gt;"",ISNUMBER(A4998)),VLOOKUP(A4998,Studies!A:BR,4,FALSE),"")</f>
        <v>AI424-040, 200 mg</v>
      </c>
      <c r="E4998" s="206" t="str">
        <f>IF(AND(A4998&lt;&gt;"",ISNUMBER(A4998)),VLOOKUP(A4998,Studies!A:BR,5,FALSE),"")</f>
        <v>Atazanavir</v>
      </c>
      <c r="F4998" s="207" t="str">
        <f>IF(AND(A4998&lt;&gt;"",ISNUMBER(A4998)),VLOOKUP(A4998,Studies!A:BR,6,FALSE),"")</f>
        <v>Plasma</v>
      </c>
      <c r="G4998" s="50">
        <v>95.996133614000001</v>
      </c>
      <c r="H4998" s="50" t="s">
        <v>60</v>
      </c>
      <c r="I4998" s="41">
        <v>48.094079999999998</v>
      </c>
      <c r="J4998" s="41" t="s">
        <v>1025</v>
      </c>
      <c r="K4998" s="41" t="s">
        <v>116</v>
      </c>
      <c r="L4998" s="52">
        <v>68.9649</v>
      </c>
      <c r="M4998" s="52" t="s">
        <v>1025</v>
      </c>
      <c r="N4998" s="52" t="s">
        <v>534</v>
      </c>
    </row>
    <row r="4999" spans="1:14" x14ac:dyDescent="0.25">
      <c r="A4999" s="30">
        <v>561</v>
      </c>
      <c r="B4999" s="232" t="str">
        <f>IF(AND(A4999&lt;&gt;"",ISNUMBER(A4999)),VLOOKUP(A4999,Studies!A:BR,2,FALSE),"")</f>
        <v>Bristol-Myers Squibb Company, Clinical Pharmacology and Biopharmaceutics Review, Application number 21-567, 2002, Protocol AI424-040, page 64</v>
      </c>
      <c r="C4999" s="232" t="str">
        <f>IF(AND(A4999&lt;&gt;"",ISNUMBER(A4999)),VLOOKUP(A4999,Studies!A:BR,3,FALSE),"")</f>
        <v>https://www.accessdata.fda.gov/drugsatfda_docs/nda/2003/21-567_Reyataz_BioPharmr_P2.pdf</v>
      </c>
      <c r="D4999" s="232" t="str">
        <f>IF(AND(A4999&lt;&gt;"",ISNUMBER(A4999)),VLOOKUP(A4999,Studies!A:BR,4,FALSE),"")</f>
        <v>AI424-040, 200 mg</v>
      </c>
      <c r="E4999" s="206" t="str">
        <f>IF(AND(A4999&lt;&gt;"",ISNUMBER(A4999)),VLOOKUP(A4999,Studies!A:BR,5,FALSE),"")</f>
        <v>Atazanavir</v>
      </c>
      <c r="F4999" s="207" t="str">
        <f>IF(AND(A4999&lt;&gt;"",ISNUMBER(A4999)),VLOOKUP(A4999,Studies!A:BR,6,FALSE),"")</f>
        <v>Plasma</v>
      </c>
      <c r="G4999" s="50">
        <v>96.504997399999993</v>
      </c>
      <c r="H4999" s="50" t="s">
        <v>60</v>
      </c>
      <c r="I4999" s="41">
        <v>46.143549999999998</v>
      </c>
      <c r="J4999" s="41" t="s">
        <v>1025</v>
      </c>
      <c r="K4999" s="41" t="s">
        <v>116</v>
      </c>
      <c r="L4999" s="52">
        <v>40.101559999999999</v>
      </c>
      <c r="M4999" s="52" t="s">
        <v>1025</v>
      </c>
      <c r="N4999" s="52" t="s">
        <v>534</v>
      </c>
    </row>
    <row r="5000" spans="1:14" x14ac:dyDescent="0.25">
      <c r="A5000" s="30">
        <v>561</v>
      </c>
      <c r="B5000" s="232" t="str">
        <f>IF(AND(A5000&lt;&gt;"",ISNUMBER(A5000)),VLOOKUP(A5000,Studies!A:BR,2,FALSE),"")</f>
        <v>Bristol-Myers Squibb Company, Clinical Pharmacology and Biopharmaceutics Review, Application number 21-567, 2002, Protocol AI424-040, page 64</v>
      </c>
      <c r="C5000" s="232" t="str">
        <f>IF(AND(A5000&lt;&gt;"",ISNUMBER(A5000)),VLOOKUP(A5000,Studies!A:BR,3,FALSE),"")</f>
        <v>https://www.accessdata.fda.gov/drugsatfda_docs/nda/2003/21-567_Reyataz_BioPharmr_P2.pdf</v>
      </c>
      <c r="D5000" s="232" t="str">
        <f>IF(AND(A5000&lt;&gt;"",ISNUMBER(A5000)),VLOOKUP(A5000,Studies!A:BR,4,FALSE),"")</f>
        <v>AI424-040, 200 mg</v>
      </c>
      <c r="E5000" s="206" t="str">
        <f>IF(AND(A5000&lt;&gt;"",ISNUMBER(A5000)),VLOOKUP(A5000,Studies!A:BR,5,FALSE),"")</f>
        <v>Atazanavir</v>
      </c>
      <c r="F5000" s="207" t="str">
        <f>IF(AND(A5000&lt;&gt;"",ISNUMBER(A5000)),VLOOKUP(A5000,Studies!A:BR,6,FALSE),"")</f>
        <v>Plasma</v>
      </c>
      <c r="G5000" s="50">
        <v>97.012203999999997</v>
      </c>
      <c r="H5000" s="50" t="s">
        <v>60</v>
      </c>
      <c r="I5000" s="41">
        <v>231.44069999999999</v>
      </c>
      <c r="J5000" s="41" t="s">
        <v>1025</v>
      </c>
      <c r="K5000" s="41" t="s">
        <v>116</v>
      </c>
      <c r="L5000" s="52">
        <v>316.43279999999999</v>
      </c>
      <c r="M5000" s="52" t="s">
        <v>1025</v>
      </c>
      <c r="N5000" s="52" t="s">
        <v>534</v>
      </c>
    </row>
    <row r="5001" spans="1:14" x14ac:dyDescent="0.25">
      <c r="A5001" s="30">
        <v>561</v>
      </c>
      <c r="B5001" s="232" t="str">
        <f>IF(AND(A5001&lt;&gt;"",ISNUMBER(A5001)),VLOOKUP(A5001,Studies!A:BR,2,FALSE),"")</f>
        <v>Bristol-Myers Squibb Company, Clinical Pharmacology and Biopharmaceutics Review, Application number 21-567, 2002, Protocol AI424-040, page 64</v>
      </c>
      <c r="C5001" s="232" t="str">
        <f>IF(AND(A5001&lt;&gt;"",ISNUMBER(A5001)),VLOOKUP(A5001,Studies!A:BR,3,FALSE),"")</f>
        <v>https://www.accessdata.fda.gov/drugsatfda_docs/nda/2003/21-567_Reyataz_BioPharmr_P2.pdf</v>
      </c>
      <c r="D5001" s="232" t="str">
        <f>IF(AND(A5001&lt;&gt;"",ISNUMBER(A5001)),VLOOKUP(A5001,Studies!A:BR,4,FALSE),"")</f>
        <v>AI424-040, 200 mg</v>
      </c>
      <c r="E5001" s="206" t="str">
        <f>IF(AND(A5001&lt;&gt;"",ISNUMBER(A5001)),VLOOKUP(A5001,Studies!A:BR,5,FALSE),"")</f>
        <v>Atazanavir</v>
      </c>
      <c r="F5001" s="207" t="str">
        <f>IF(AND(A5001&lt;&gt;"",ISNUMBER(A5001)),VLOOKUP(A5001,Studies!A:BR,6,FALSE),"")</f>
        <v>Plasma</v>
      </c>
      <c r="G5001" s="50">
        <v>97.470410000000001</v>
      </c>
      <c r="H5001" s="50" t="s">
        <v>60</v>
      </c>
      <c r="I5001" s="41">
        <v>754.45519999999999</v>
      </c>
      <c r="J5001" s="41" t="s">
        <v>1025</v>
      </c>
      <c r="K5001" s="41" t="s">
        <v>116</v>
      </c>
      <c r="L5001" s="52">
        <v>524.90549999999996</v>
      </c>
      <c r="M5001" s="52" t="s">
        <v>1025</v>
      </c>
      <c r="N5001" s="52" t="s">
        <v>534</v>
      </c>
    </row>
    <row r="5002" spans="1:14" x14ac:dyDescent="0.25">
      <c r="A5002" s="30">
        <v>561</v>
      </c>
      <c r="B5002" s="232" t="str">
        <f>IF(AND(A5002&lt;&gt;"",ISNUMBER(A5002)),VLOOKUP(A5002,Studies!A:BR,2,FALSE),"")</f>
        <v>Bristol-Myers Squibb Company, Clinical Pharmacology and Biopharmaceutics Review, Application number 21-567, 2002, Protocol AI424-040, page 64</v>
      </c>
      <c r="C5002" s="232" t="str">
        <f>IF(AND(A5002&lt;&gt;"",ISNUMBER(A5002)),VLOOKUP(A5002,Studies!A:BR,3,FALSE),"")</f>
        <v>https://www.accessdata.fda.gov/drugsatfda_docs/nda/2003/21-567_Reyataz_BioPharmr_P2.pdf</v>
      </c>
      <c r="D5002" s="232" t="str">
        <f>IF(AND(A5002&lt;&gt;"",ISNUMBER(A5002)),VLOOKUP(A5002,Studies!A:BR,4,FALSE),"")</f>
        <v>AI424-040, 200 mg</v>
      </c>
      <c r="E5002" s="206" t="str">
        <f>IF(AND(A5002&lt;&gt;"",ISNUMBER(A5002)),VLOOKUP(A5002,Studies!A:BR,5,FALSE),"")</f>
        <v>Atazanavir</v>
      </c>
      <c r="F5002" s="207" t="str">
        <f>IF(AND(A5002&lt;&gt;"",ISNUMBER(A5002)),VLOOKUP(A5002,Studies!A:BR,6,FALSE),"")</f>
        <v>Plasma</v>
      </c>
      <c r="G5002" s="50">
        <v>97.991268000000005</v>
      </c>
      <c r="H5002" s="50" t="s">
        <v>60</v>
      </c>
      <c r="I5002" s="41">
        <v>1227.53</v>
      </c>
      <c r="J5002" s="41" t="s">
        <v>1025</v>
      </c>
      <c r="K5002" s="41" t="s">
        <v>116</v>
      </c>
      <c r="L5002" s="52">
        <v>661.10230000000001</v>
      </c>
      <c r="M5002" s="52" t="s">
        <v>1025</v>
      </c>
      <c r="N5002" s="52" t="s">
        <v>534</v>
      </c>
    </row>
    <row r="5003" spans="1:14" x14ac:dyDescent="0.25">
      <c r="A5003" s="30">
        <v>561</v>
      </c>
      <c r="B5003" s="232" t="str">
        <f>IF(AND(A5003&lt;&gt;"",ISNUMBER(A5003)),VLOOKUP(A5003,Studies!A:BR,2,FALSE),"")</f>
        <v>Bristol-Myers Squibb Company, Clinical Pharmacology and Biopharmaceutics Review, Application number 21-567, 2002, Protocol AI424-040, page 64</v>
      </c>
      <c r="C5003" s="232" t="str">
        <f>IF(AND(A5003&lt;&gt;"",ISNUMBER(A5003)),VLOOKUP(A5003,Studies!A:BR,3,FALSE),"")</f>
        <v>https://www.accessdata.fda.gov/drugsatfda_docs/nda/2003/21-567_Reyataz_BioPharmr_P2.pdf</v>
      </c>
      <c r="D5003" s="232" t="str">
        <f>IF(AND(A5003&lt;&gt;"",ISNUMBER(A5003)),VLOOKUP(A5003,Studies!A:BR,4,FALSE),"")</f>
        <v>AI424-040, 200 mg</v>
      </c>
      <c r="E5003" s="206" t="str">
        <f>IF(AND(A5003&lt;&gt;"",ISNUMBER(A5003)),VLOOKUP(A5003,Studies!A:BR,5,FALSE),"")</f>
        <v>Atazanavir</v>
      </c>
      <c r="F5003" s="207" t="str">
        <f>IF(AND(A5003&lt;&gt;"",ISNUMBER(A5003)),VLOOKUP(A5003,Studies!A:BR,6,FALSE),"")</f>
        <v>Plasma</v>
      </c>
      <c r="G5003" s="50">
        <v>98.459969000000001</v>
      </c>
      <c r="H5003" s="50" t="s">
        <v>60</v>
      </c>
      <c r="I5003" s="41">
        <v>1129.6210000000001</v>
      </c>
      <c r="J5003" s="41" t="s">
        <v>1025</v>
      </c>
      <c r="K5003" s="41" t="s">
        <v>116</v>
      </c>
      <c r="L5003" s="52">
        <v>537.50599999999997</v>
      </c>
      <c r="M5003" s="52" t="s">
        <v>1025</v>
      </c>
      <c r="N5003" s="52" t="s">
        <v>534</v>
      </c>
    </row>
    <row r="5004" spans="1:14" x14ac:dyDescent="0.25">
      <c r="A5004" s="30">
        <v>561</v>
      </c>
      <c r="B5004" s="232" t="str">
        <f>IF(AND(A5004&lt;&gt;"",ISNUMBER(A5004)),VLOOKUP(A5004,Studies!A:BR,2,FALSE),"")</f>
        <v>Bristol-Myers Squibb Company, Clinical Pharmacology and Biopharmaceutics Review, Application number 21-567, 2002, Protocol AI424-040, page 64</v>
      </c>
      <c r="C5004" s="232" t="str">
        <f>IF(AND(A5004&lt;&gt;"",ISNUMBER(A5004)),VLOOKUP(A5004,Studies!A:BR,3,FALSE),"")</f>
        <v>https://www.accessdata.fda.gov/drugsatfda_docs/nda/2003/21-567_Reyataz_BioPharmr_P2.pdf</v>
      </c>
      <c r="D5004" s="232" t="str">
        <f>IF(AND(A5004&lt;&gt;"",ISNUMBER(A5004)),VLOOKUP(A5004,Studies!A:BR,4,FALSE),"")</f>
        <v>AI424-040, 200 mg</v>
      </c>
      <c r="E5004" s="206" t="str">
        <f>IF(AND(A5004&lt;&gt;"",ISNUMBER(A5004)),VLOOKUP(A5004,Studies!A:BR,5,FALSE),"")</f>
        <v>Atazanavir</v>
      </c>
      <c r="F5004" s="207" t="str">
        <f>IF(AND(A5004&lt;&gt;"",ISNUMBER(A5004)),VLOOKUP(A5004,Studies!A:BR,6,FALSE),"")</f>
        <v>Plasma</v>
      </c>
      <c r="G5004" s="50">
        <v>98.932772</v>
      </c>
      <c r="H5004" s="50" t="s">
        <v>60</v>
      </c>
      <c r="I5004" s="41">
        <v>1245.3889999999999</v>
      </c>
      <c r="J5004" s="41" t="s">
        <v>1025</v>
      </c>
      <c r="K5004" s="41" t="s">
        <v>116</v>
      </c>
      <c r="L5004" s="52">
        <v>1429.595</v>
      </c>
      <c r="M5004" s="52" t="s">
        <v>1025</v>
      </c>
      <c r="N5004" s="52" t="s">
        <v>534</v>
      </c>
    </row>
    <row r="5005" spans="1:14" x14ac:dyDescent="0.25">
      <c r="A5005" s="30">
        <v>561</v>
      </c>
      <c r="B5005" s="232" t="str">
        <f>IF(AND(A5005&lt;&gt;"",ISNUMBER(A5005)),VLOOKUP(A5005,Studies!A:BR,2,FALSE),"")</f>
        <v>Bristol-Myers Squibb Company, Clinical Pharmacology and Biopharmaceutics Review, Application number 21-567, 2002, Protocol AI424-040, page 64</v>
      </c>
      <c r="C5005" s="232" t="str">
        <f>IF(AND(A5005&lt;&gt;"",ISNUMBER(A5005)),VLOOKUP(A5005,Studies!A:BR,3,FALSE),"")</f>
        <v>https://www.accessdata.fda.gov/drugsatfda_docs/nda/2003/21-567_Reyataz_BioPharmr_P2.pdf</v>
      </c>
      <c r="D5005" s="232" t="str">
        <f>IF(AND(A5005&lt;&gt;"",ISNUMBER(A5005)),VLOOKUP(A5005,Studies!A:BR,4,FALSE),"")</f>
        <v>AI424-040, 200 mg</v>
      </c>
      <c r="E5005" s="206" t="str">
        <f>IF(AND(A5005&lt;&gt;"",ISNUMBER(A5005)),VLOOKUP(A5005,Studies!A:BR,5,FALSE),"")</f>
        <v>Atazanavir</v>
      </c>
      <c r="F5005" s="207" t="str">
        <f>IF(AND(A5005&lt;&gt;"",ISNUMBER(A5005)),VLOOKUP(A5005,Studies!A:BR,6,FALSE),"")</f>
        <v>Plasma</v>
      </c>
      <c r="G5005" s="50">
        <v>99.942609000000004</v>
      </c>
      <c r="H5005" s="50" t="s">
        <v>60</v>
      </c>
      <c r="I5005" s="41">
        <v>809.90920000000006</v>
      </c>
      <c r="J5005" s="41" t="s">
        <v>1025</v>
      </c>
      <c r="K5005" s="41" t="s">
        <v>116</v>
      </c>
      <c r="L5005" s="52">
        <v>402.10770000000002</v>
      </c>
      <c r="M5005" s="52" t="s">
        <v>1025</v>
      </c>
      <c r="N5005" s="52" t="s">
        <v>534</v>
      </c>
    </row>
    <row r="5006" spans="1:14" x14ac:dyDescent="0.25">
      <c r="A5006" s="30">
        <v>561</v>
      </c>
      <c r="B5006" s="232" t="str">
        <f>IF(AND(A5006&lt;&gt;"",ISNUMBER(A5006)),VLOOKUP(A5006,Studies!A:BR,2,FALSE),"")</f>
        <v>Bristol-Myers Squibb Company, Clinical Pharmacology and Biopharmaceutics Review, Application number 21-567, 2002, Protocol AI424-040, page 64</v>
      </c>
      <c r="C5006" s="232" t="str">
        <f>IF(AND(A5006&lt;&gt;"",ISNUMBER(A5006)),VLOOKUP(A5006,Studies!A:BR,3,FALSE),"")</f>
        <v>https://www.accessdata.fda.gov/drugsatfda_docs/nda/2003/21-567_Reyataz_BioPharmr_P2.pdf</v>
      </c>
      <c r="D5006" s="232" t="str">
        <f>IF(AND(A5006&lt;&gt;"",ISNUMBER(A5006)),VLOOKUP(A5006,Studies!A:BR,4,FALSE),"")</f>
        <v>AI424-040, 200 mg</v>
      </c>
      <c r="E5006" s="206" t="str">
        <f>IF(AND(A5006&lt;&gt;"",ISNUMBER(A5006)),VLOOKUP(A5006,Studies!A:BR,5,FALSE),"")</f>
        <v>Atazanavir</v>
      </c>
      <c r="F5006" s="207" t="str">
        <f>IF(AND(A5006&lt;&gt;"",ISNUMBER(A5006)),VLOOKUP(A5006,Studies!A:BR,6,FALSE),"")</f>
        <v>Plasma</v>
      </c>
      <c r="G5006" s="50">
        <v>100.997344</v>
      </c>
      <c r="H5006" s="50" t="s">
        <v>60</v>
      </c>
      <c r="I5006" s="41">
        <v>676.44230000000005</v>
      </c>
      <c r="J5006" s="41" t="s">
        <v>1025</v>
      </c>
      <c r="K5006" s="41" t="s">
        <v>116</v>
      </c>
      <c r="L5006" s="52">
        <v>254.80619999999999</v>
      </c>
      <c r="M5006" s="52" t="s">
        <v>1025</v>
      </c>
      <c r="N5006" s="52" t="s">
        <v>534</v>
      </c>
    </row>
    <row r="5007" spans="1:14" x14ac:dyDescent="0.25">
      <c r="A5007" s="30">
        <v>561</v>
      </c>
      <c r="B5007" s="232" t="str">
        <f>IF(AND(A5007&lt;&gt;"",ISNUMBER(A5007)),VLOOKUP(A5007,Studies!A:BR,2,FALSE),"")</f>
        <v>Bristol-Myers Squibb Company, Clinical Pharmacology and Biopharmaceutics Review, Application number 21-567, 2002, Protocol AI424-040, page 64</v>
      </c>
      <c r="C5007" s="232" t="str">
        <f>IF(AND(A5007&lt;&gt;"",ISNUMBER(A5007)),VLOOKUP(A5007,Studies!A:BR,3,FALSE),"")</f>
        <v>https://www.accessdata.fda.gov/drugsatfda_docs/nda/2003/21-567_Reyataz_BioPharmr_P2.pdf</v>
      </c>
      <c r="D5007" s="232" t="str">
        <f>IF(AND(A5007&lt;&gt;"",ISNUMBER(A5007)),VLOOKUP(A5007,Studies!A:BR,4,FALSE),"")</f>
        <v>AI424-040, 200 mg</v>
      </c>
      <c r="E5007" s="206" t="str">
        <f>IF(AND(A5007&lt;&gt;"",ISNUMBER(A5007)),VLOOKUP(A5007,Studies!A:BR,5,FALSE),"")</f>
        <v>Atazanavir</v>
      </c>
      <c r="F5007" s="207" t="str">
        <f>IF(AND(A5007&lt;&gt;"",ISNUMBER(A5007)),VLOOKUP(A5007,Studies!A:BR,6,FALSE),"")</f>
        <v>Plasma</v>
      </c>
      <c r="G5007" s="50">
        <v>101.97112</v>
      </c>
      <c r="H5007" s="50" t="s">
        <v>60</v>
      </c>
      <c r="I5007" s="41">
        <v>505.49299999999999</v>
      </c>
      <c r="J5007" s="41" t="s">
        <v>1025</v>
      </c>
      <c r="K5007" s="41" t="s">
        <v>116</v>
      </c>
      <c r="L5007" s="52">
        <v>261.53969999999998</v>
      </c>
      <c r="M5007" s="52" t="s">
        <v>1025</v>
      </c>
      <c r="N5007" s="52" t="s">
        <v>534</v>
      </c>
    </row>
    <row r="5008" spans="1:14" x14ac:dyDescent="0.25">
      <c r="A5008" s="30">
        <v>561</v>
      </c>
      <c r="B5008" s="232" t="str">
        <f>IF(AND(A5008&lt;&gt;"",ISNUMBER(A5008)),VLOOKUP(A5008,Studies!A:BR,2,FALSE),"")</f>
        <v>Bristol-Myers Squibb Company, Clinical Pharmacology and Biopharmaceutics Review, Application number 21-567, 2002, Protocol AI424-040, page 64</v>
      </c>
      <c r="C5008" s="232" t="str">
        <f>IF(AND(A5008&lt;&gt;"",ISNUMBER(A5008)),VLOOKUP(A5008,Studies!A:BR,3,FALSE),"")</f>
        <v>https://www.accessdata.fda.gov/drugsatfda_docs/nda/2003/21-567_Reyataz_BioPharmr_P2.pdf</v>
      </c>
      <c r="D5008" s="232" t="str">
        <f>IF(AND(A5008&lt;&gt;"",ISNUMBER(A5008)),VLOOKUP(A5008,Studies!A:BR,4,FALSE),"")</f>
        <v>AI424-040, 200 mg</v>
      </c>
      <c r="E5008" s="206" t="str">
        <f>IF(AND(A5008&lt;&gt;"",ISNUMBER(A5008)),VLOOKUP(A5008,Studies!A:BR,5,FALSE),"")</f>
        <v>Atazanavir</v>
      </c>
      <c r="F5008" s="207" t="str">
        <f>IF(AND(A5008&lt;&gt;"",ISNUMBER(A5008)),VLOOKUP(A5008,Studies!A:BR,6,FALSE),"")</f>
        <v>Plasma</v>
      </c>
      <c r="G5008" s="50">
        <v>104.000263</v>
      </c>
      <c r="H5008" s="50" t="s">
        <v>60</v>
      </c>
      <c r="I5008" s="41">
        <v>324.38929999999999</v>
      </c>
      <c r="J5008" s="41" t="s">
        <v>1025</v>
      </c>
      <c r="K5008" s="41" t="s">
        <v>116</v>
      </c>
      <c r="L5008" s="52">
        <v>174.7268</v>
      </c>
      <c r="M5008" s="52" t="s">
        <v>1025</v>
      </c>
      <c r="N5008" s="52" t="s">
        <v>534</v>
      </c>
    </row>
    <row r="5009" spans="1:14" x14ac:dyDescent="0.25">
      <c r="A5009" s="30">
        <v>561</v>
      </c>
      <c r="B5009" s="232" t="str">
        <f>IF(AND(A5009&lt;&gt;"",ISNUMBER(A5009)),VLOOKUP(A5009,Studies!A:BR,2,FALSE),"")</f>
        <v>Bristol-Myers Squibb Company, Clinical Pharmacology and Biopharmaceutics Review, Application number 21-567, 2002, Protocol AI424-040, page 64</v>
      </c>
      <c r="C5009" s="232" t="str">
        <f>IF(AND(A5009&lt;&gt;"",ISNUMBER(A5009)),VLOOKUP(A5009,Studies!A:BR,3,FALSE),"")</f>
        <v>https://www.accessdata.fda.gov/drugsatfda_docs/nda/2003/21-567_Reyataz_BioPharmr_P2.pdf</v>
      </c>
      <c r="D5009" s="232" t="str">
        <f>IF(AND(A5009&lt;&gt;"",ISNUMBER(A5009)),VLOOKUP(A5009,Studies!A:BR,4,FALSE),"")</f>
        <v>AI424-040, 200 mg</v>
      </c>
      <c r="E5009" s="206" t="str">
        <f>IF(AND(A5009&lt;&gt;"",ISNUMBER(A5009)),VLOOKUP(A5009,Studies!A:BR,5,FALSE),"")</f>
        <v>Atazanavir</v>
      </c>
      <c r="F5009" s="207" t="str">
        <f>IF(AND(A5009&lt;&gt;"",ISNUMBER(A5009)),VLOOKUP(A5009,Studies!A:BR,6,FALSE),"")</f>
        <v>Plasma</v>
      </c>
      <c r="G5009" s="50">
        <v>106.03162</v>
      </c>
      <c r="H5009" s="50" t="s">
        <v>60</v>
      </c>
      <c r="I5009" s="41">
        <v>229.44149999999999</v>
      </c>
      <c r="J5009" s="41" t="s">
        <v>1025</v>
      </c>
      <c r="K5009" s="41" t="s">
        <v>116</v>
      </c>
      <c r="L5009" s="52">
        <v>143.75919999999999</v>
      </c>
      <c r="M5009" s="52" t="s">
        <v>1025</v>
      </c>
      <c r="N5009" s="52" t="s">
        <v>534</v>
      </c>
    </row>
    <row r="5010" spans="1:14" x14ac:dyDescent="0.25">
      <c r="A5010" s="30">
        <v>561</v>
      </c>
      <c r="B5010" s="232" t="str">
        <f>IF(AND(A5010&lt;&gt;"",ISNUMBER(A5010)),VLOOKUP(A5010,Studies!A:BR,2,FALSE),"")</f>
        <v>Bristol-Myers Squibb Company, Clinical Pharmacology and Biopharmaceutics Review, Application number 21-567, 2002, Protocol AI424-040, page 64</v>
      </c>
      <c r="C5010" s="232" t="str">
        <f>IF(AND(A5010&lt;&gt;"",ISNUMBER(A5010)),VLOOKUP(A5010,Studies!A:BR,3,FALSE),"")</f>
        <v>https://www.accessdata.fda.gov/drugsatfda_docs/nda/2003/21-567_Reyataz_BioPharmr_P2.pdf</v>
      </c>
      <c r="D5010" s="232" t="str">
        <f>IF(AND(A5010&lt;&gt;"",ISNUMBER(A5010)),VLOOKUP(A5010,Studies!A:BR,4,FALSE),"")</f>
        <v>AI424-040, 200 mg</v>
      </c>
      <c r="E5010" s="206" t="str">
        <f>IF(AND(A5010&lt;&gt;"",ISNUMBER(A5010)),VLOOKUP(A5010,Studies!A:BR,5,FALSE),"")</f>
        <v>Atazanavir</v>
      </c>
      <c r="F5010" s="207" t="str">
        <f>IF(AND(A5010&lt;&gt;"",ISNUMBER(A5010)),VLOOKUP(A5010,Studies!A:BR,6,FALSE),"")</f>
        <v>Plasma</v>
      </c>
      <c r="G5010" s="50">
        <v>108.02312000000001</v>
      </c>
      <c r="H5010" s="50" t="s">
        <v>60</v>
      </c>
      <c r="I5010" s="41">
        <v>157.83199999999999</v>
      </c>
      <c r="J5010" s="41" t="s">
        <v>1025</v>
      </c>
      <c r="K5010" s="41" t="s">
        <v>116</v>
      </c>
      <c r="L5010" s="52">
        <v>113.5808</v>
      </c>
      <c r="M5010" s="52" t="s">
        <v>1025</v>
      </c>
      <c r="N5010" s="52" t="s">
        <v>534</v>
      </c>
    </row>
    <row r="5011" spans="1:14" x14ac:dyDescent="0.25">
      <c r="A5011" s="30">
        <v>561</v>
      </c>
      <c r="B5011" s="232" t="str">
        <f>IF(AND(A5011&lt;&gt;"",ISNUMBER(A5011)),VLOOKUP(A5011,Studies!A:BR,2,FALSE),"")</f>
        <v>Bristol-Myers Squibb Company, Clinical Pharmacology and Biopharmaceutics Review, Application number 21-567, 2002, Protocol AI424-040, page 64</v>
      </c>
      <c r="C5011" s="232" t="str">
        <f>IF(AND(A5011&lt;&gt;"",ISNUMBER(A5011)),VLOOKUP(A5011,Studies!A:BR,3,FALSE),"")</f>
        <v>https://www.accessdata.fda.gov/drugsatfda_docs/nda/2003/21-567_Reyataz_BioPharmr_P2.pdf</v>
      </c>
      <c r="D5011" s="232" t="str">
        <f>IF(AND(A5011&lt;&gt;"",ISNUMBER(A5011)),VLOOKUP(A5011,Studies!A:BR,4,FALSE),"")</f>
        <v>AI424-040, 200 mg</v>
      </c>
      <c r="E5011" s="206" t="str">
        <f>IF(AND(A5011&lt;&gt;"",ISNUMBER(A5011)),VLOOKUP(A5011,Studies!A:BR,5,FALSE),"")</f>
        <v>Atazanavir</v>
      </c>
      <c r="F5011" s="207" t="str">
        <f>IF(AND(A5011&lt;&gt;"",ISNUMBER(A5011)),VLOOKUP(A5011,Studies!A:BR,6,FALSE),"")</f>
        <v>Plasma</v>
      </c>
      <c r="G5011" s="50">
        <v>112.04945000000001</v>
      </c>
      <c r="H5011" s="50" t="s">
        <v>60</v>
      </c>
      <c r="I5011" s="41">
        <v>89.479339999999993</v>
      </c>
      <c r="J5011" s="41" t="s">
        <v>1025</v>
      </c>
      <c r="K5011" s="41" t="s">
        <v>116</v>
      </c>
      <c r="L5011" s="52">
        <v>66.5351</v>
      </c>
      <c r="M5011" s="52" t="s">
        <v>1025</v>
      </c>
      <c r="N5011" s="52" t="s">
        <v>534</v>
      </c>
    </row>
    <row r="5012" spans="1:14" x14ac:dyDescent="0.25">
      <c r="A5012" s="30">
        <v>561</v>
      </c>
      <c r="B5012" s="232" t="str">
        <f>IF(AND(A5012&lt;&gt;"",ISNUMBER(A5012)),VLOOKUP(A5012,Studies!A:BR,2,FALSE),"")</f>
        <v>Bristol-Myers Squibb Company, Clinical Pharmacology and Biopharmaceutics Review, Application number 21-567, 2002, Protocol AI424-040, page 64</v>
      </c>
      <c r="C5012" s="232" t="str">
        <f>IF(AND(A5012&lt;&gt;"",ISNUMBER(A5012)),VLOOKUP(A5012,Studies!A:BR,3,FALSE),"")</f>
        <v>https://www.accessdata.fda.gov/drugsatfda_docs/nda/2003/21-567_Reyataz_BioPharmr_P2.pdf</v>
      </c>
      <c r="D5012" s="232" t="str">
        <f>IF(AND(A5012&lt;&gt;"",ISNUMBER(A5012)),VLOOKUP(A5012,Studies!A:BR,4,FALSE),"")</f>
        <v>AI424-040, 200 mg</v>
      </c>
      <c r="E5012" s="206" t="str">
        <f>IF(AND(A5012&lt;&gt;"",ISNUMBER(A5012)),VLOOKUP(A5012,Studies!A:BR,5,FALSE),"")</f>
        <v>Atazanavir</v>
      </c>
      <c r="F5012" s="207" t="str">
        <f>IF(AND(A5012&lt;&gt;"",ISNUMBER(A5012)),VLOOKUP(A5012,Studies!A:BR,6,FALSE),"")</f>
        <v>Plasma</v>
      </c>
      <c r="G5012" s="50">
        <v>120.03188</v>
      </c>
      <c r="H5012" s="50" t="s">
        <v>60</v>
      </c>
      <c r="I5012" s="41">
        <v>41.276440000000001</v>
      </c>
      <c r="J5012" s="41" t="s">
        <v>1025</v>
      </c>
      <c r="K5012" s="41" t="s">
        <v>116</v>
      </c>
      <c r="L5012" s="52">
        <v>41.425759999999997</v>
      </c>
      <c r="M5012" s="52" t="s">
        <v>1025</v>
      </c>
      <c r="N5012" s="52" t="s">
        <v>534</v>
      </c>
    </row>
    <row r="5013" spans="1:14" x14ac:dyDescent="0.25">
      <c r="A5013" s="30">
        <v>562</v>
      </c>
      <c r="B5013" s="232" t="str">
        <f>IF(AND(A5013&lt;&gt;"",ISNUMBER(A5013)),VLOOKUP(A5013,Studies!A:BR,2,FALSE),"")</f>
        <v>Bristol-Myers Squibb Company, Clinical Pharmacology and Biopharmaceutics Review, Application number 21-567, 2002, Protocol AI424-040, page 64</v>
      </c>
      <c r="C5013" s="232" t="str">
        <f>IF(AND(A5013&lt;&gt;"",ISNUMBER(A5013)),VLOOKUP(A5013,Studies!A:BR,3,FALSE),"")</f>
        <v>https://www.accessdata.fda.gov/drugsatfda_docs/nda/2003/21-567_Reyataz_BioPharmr_P2.pdf</v>
      </c>
      <c r="D5013" s="232" t="str">
        <f>IF(AND(A5013&lt;&gt;"",ISNUMBER(A5013)),VLOOKUP(A5013,Studies!A:BR,4,FALSE),"")</f>
        <v>AI424-040, 400 mg</v>
      </c>
      <c r="E5013" s="206" t="str">
        <f>IF(AND(A5013&lt;&gt;"",ISNUMBER(A5013)),VLOOKUP(A5013,Studies!A:BR,5,FALSE),"")</f>
        <v>Atazanavir</v>
      </c>
      <c r="F5013" s="207" t="str">
        <f>IF(AND(A5013&lt;&gt;"",ISNUMBER(A5013)),VLOOKUP(A5013,Studies!A:BR,6,FALSE),"")</f>
        <v>Plasma</v>
      </c>
      <c r="G5013" s="50">
        <v>95.990373488000003</v>
      </c>
      <c r="H5013" s="50" t="s">
        <v>60</v>
      </c>
      <c r="I5013" s="41">
        <v>209.85980000000001</v>
      </c>
      <c r="J5013" s="41" t="s">
        <v>1025</v>
      </c>
      <c r="K5013" s="41" t="s">
        <v>116</v>
      </c>
      <c r="L5013" s="52">
        <v>131.48220000000001</v>
      </c>
      <c r="M5013" s="52" t="s">
        <v>1025</v>
      </c>
      <c r="N5013" s="52" t="s">
        <v>534</v>
      </c>
    </row>
    <row r="5014" spans="1:14" x14ac:dyDescent="0.25">
      <c r="A5014" s="30">
        <v>562</v>
      </c>
      <c r="B5014" s="232" t="str">
        <f>IF(AND(A5014&lt;&gt;"",ISNUMBER(A5014)),VLOOKUP(A5014,Studies!A:BR,2,FALSE),"")</f>
        <v>Bristol-Myers Squibb Company, Clinical Pharmacology and Biopharmaceutics Review, Application number 21-567, 2002, Protocol AI424-040, page 64</v>
      </c>
      <c r="C5014" s="232" t="str">
        <f>IF(AND(A5014&lt;&gt;"",ISNUMBER(A5014)),VLOOKUP(A5014,Studies!A:BR,3,FALSE),"")</f>
        <v>https://www.accessdata.fda.gov/drugsatfda_docs/nda/2003/21-567_Reyataz_BioPharmr_P2.pdf</v>
      </c>
      <c r="D5014" s="232" t="str">
        <f>IF(AND(A5014&lt;&gt;"",ISNUMBER(A5014)),VLOOKUP(A5014,Studies!A:BR,4,FALSE),"")</f>
        <v>AI424-040, 400 mg</v>
      </c>
      <c r="E5014" s="206" t="str">
        <f>IF(AND(A5014&lt;&gt;"",ISNUMBER(A5014)),VLOOKUP(A5014,Studies!A:BR,5,FALSE),"")</f>
        <v>Atazanavir</v>
      </c>
      <c r="F5014" s="207" t="str">
        <f>IF(AND(A5014&lt;&gt;"",ISNUMBER(A5014)),VLOOKUP(A5014,Studies!A:BR,6,FALSE),"")</f>
        <v>Plasma</v>
      </c>
      <c r="G5014" s="50">
        <v>96.500815399999993</v>
      </c>
      <c r="H5014" s="50" t="s">
        <v>60</v>
      </c>
      <c r="I5014" s="41">
        <v>215.8391</v>
      </c>
      <c r="J5014" s="41" t="s">
        <v>1025</v>
      </c>
      <c r="K5014" s="41" t="s">
        <v>116</v>
      </c>
      <c r="L5014" s="52">
        <v>120.8985</v>
      </c>
      <c r="M5014" s="52" t="s">
        <v>1025</v>
      </c>
      <c r="N5014" s="52" t="s">
        <v>534</v>
      </c>
    </row>
    <row r="5015" spans="1:14" x14ac:dyDescent="0.25">
      <c r="A5015" s="30">
        <v>562</v>
      </c>
      <c r="B5015" s="232" t="str">
        <f>IF(AND(A5015&lt;&gt;"",ISNUMBER(A5015)),VLOOKUP(A5015,Studies!A:BR,2,FALSE),"")</f>
        <v>Bristol-Myers Squibb Company, Clinical Pharmacology and Biopharmaceutics Review, Application number 21-567, 2002, Protocol AI424-040, page 64</v>
      </c>
      <c r="C5015" s="232" t="str">
        <f>IF(AND(A5015&lt;&gt;"",ISNUMBER(A5015)),VLOOKUP(A5015,Studies!A:BR,3,FALSE),"")</f>
        <v>https://www.accessdata.fda.gov/drugsatfda_docs/nda/2003/21-567_Reyataz_BioPharmr_P2.pdf</v>
      </c>
      <c r="D5015" s="232" t="str">
        <f>IF(AND(A5015&lt;&gt;"",ISNUMBER(A5015)),VLOOKUP(A5015,Studies!A:BR,4,FALSE),"")</f>
        <v>AI424-040, 400 mg</v>
      </c>
      <c r="E5015" s="206" t="str">
        <f>IF(AND(A5015&lt;&gt;"",ISNUMBER(A5015)),VLOOKUP(A5015,Studies!A:BR,5,FALSE),"")</f>
        <v>Atazanavir</v>
      </c>
      <c r="F5015" s="207" t="str">
        <f>IF(AND(A5015&lt;&gt;"",ISNUMBER(A5015)),VLOOKUP(A5015,Studies!A:BR,6,FALSE),"")</f>
        <v>Plasma</v>
      </c>
      <c r="G5015" s="50">
        <v>96.971962199999993</v>
      </c>
      <c r="H5015" s="50" t="s">
        <v>60</v>
      </c>
      <c r="I5015" s="41">
        <v>1243.9760000000001</v>
      </c>
      <c r="J5015" s="41" t="s">
        <v>1025</v>
      </c>
      <c r="K5015" s="41" t="s">
        <v>116</v>
      </c>
      <c r="L5015" s="52">
        <v>986.1354</v>
      </c>
      <c r="M5015" s="52" t="s">
        <v>1025</v>
      </c>
      <c r="N5015" s="52" t="s">
        <v>534</v>
      </c>
    </row>
    <row r="5016" spans="1:14" x14ac:dyDescent="0.25">
      <c r="A5016" s="30">
        <v>562</v>
      </c>
      <c r="B5016" s="232" t="str">
        <f>IF(AND(A5016&lt;&gt;"",ISNUMBER(A5016)),VLOOKUP(A5016,Studies!A:BR,2,FALSE),"")</f>
        <v>Bristol-Myers Squibb Company, Clinical Pharmacology and Biopharmaceutics Review, Application number 21-567, 2002, Protocol AI424-040, page 64</v>
      </c>
      <c r="C5016" s="232" t="str">
        <f>IF(AND(A5016&lt;&gt;"",ISNUMBER(A5016)),VLOOKUP(A5016,Studies!A:BR,3,FALSE),"")</f>
        <v>https://www.accessdata.fda.gov/drugsatfda_docs/nda/2003/21-567_Reyataz_BioPharmr_P2.pdf</v>
      </c>
      <c r="D5016" s="232" t="str">
        <f>IF(AND(A5016&lt;&gt;"",ISNUMBER(A5016)),VLOOKUP(A5016,Studies!A:BR,4,FALSE),"")</f>
        <v>AI424-040, 400 mg</v>
      </c>
      <c r="E5016" s="206" t="str">
        <f>IF(AND(A5016&lt;&gt;"",ISNUMBER(A5016)),VLOOKUP(A5016,Studies!A:BR,5,FALSE),"")</f>
        <v>Atazanavir</v>
      </c>
      <c r="F5016" s="207" t="str">
        <f>IF(AND(A5016&lt;&gt;"",ISNUMBER(A5016)),VLOOKUP(A5016,Studies!A:BR,6,FALSE),"")</f>
        <v>Plasma</v>
      </c>
      <c r="G5016" s="50">
        <v>97.465281000000004</v>
      </c>
      <c r="H5016" s="50" t="s">
        <v>60</v>
      </c>
      <c r="I5016" s="41">
        <v>3384.8829999999998</v>
      </c>
      <c r="J5016" s="41" t="s">
        <v>1025</v>
      </c>
      <c r="K5016" s="41" t="s">
        <v>116</v>
      </c>
      <c r="L5016" s="52">
        <v>1610.3979999999999</v>
      </c>
      <c r="M5016" s="52" t="s">
        <v>1025</v>
      </c>
      <c r="N5016" s="52" t="s">
        <v>534</v>
      </c>
    </row>
    <row r="5017" spans="1:14" x14ac:dyDescent="0.25">
      <c r="A5017" s="30">
        <v>562</v>
      </c>
      <c r="B5017" s="232" t="str">
        <f>IF(AND(A5017&lt;&gt;"",ISNUMBER(A5017)),VLOOKUP(A5017,Studies!A:BR,2,FALSE),"")</f>
        <v>Bristol-Myers Squibb Company, Clinical Pharmacology and Biopharmaceutics Review, Application number 21-567, 2002, Protocol AI424-040, page 64</v>
      </c>
      <c r="C5017" s="232" t="str">
        <f>IF(AND(A5017&lt;&gt;"",ISNUMBER(A5017)),VLOOKUP(A5017,Studies!A:BR,3,FALSE),"")</f>
        <v>https://www.accessdata.fda.gov/drugsatfda_docs/nda/2003/21-567_Reyataz_BioPharmr_P2.pdf</v>
      </c>
      <c r="D5017" s="232" t="str">
        <f>IF(AND(A5017&lt;&gt;"",ISNUMBER(A5017)),VLOOKUP(A5017,Studies!A:BR,4,FALSE),"")</f>
        <v>AI424-040, 400 mg</v>
      </c>
      <c r="E5017" s="206" t="str">
        <f>IF(AND(A5017&lt;&gt;"",ISNUMBER(A5017)),VLOOKUP(A5017,Studies!A:BR,5,FALSE),"")</f>
        <v>Atazanavir</v>
      </c>
      <c r="F5017" s="207" t="str">
        <f>IF(AND(A5017&lt;&gt;"",ISNUMBER(A5017)),VLOOKUP(A5017,Studies!A:BR,6,FALSE),"")</f>
        <v>Plasma</v>
      </c>
      <c r="G5017" s="50">
        <v>97.941242000000003</v>
      </c>
      <c r="H5017" s="50" t="s">
        <v>60</v>
      </c>
      <c r="I5017" s="41">
        <v>4288.24</v>
      </c>
      <c r="J5017" s="41" t="s">
        <v>1025</v>
      </c>
      <c r="K5017" s="41" t="s">
        <v>116</v>
      </c>
      <c r="L5017" s="52">
        <v>1697.9449999999999</v>
      </c>
      <c r="M5017" s="52" t="s">
        <v>1025</v>
      </c>
      <c r="N5017" s="52" t="s">
        <v>534</v>
      </c>
    </row>
    <row r="5018" spans="1:14" x14ac:dyDescent="0.25">
      <c r="A5018" s="30">
        <v>562</v>
      </c>
      <c r="B5018" s="232" t="str">
        <f>IF(AND(A5018&lt;&gt;"",ISNUMBER(A5018)),VLOOKUP(A5018,Studies!A:BR,2,FALSE),"")</f>
        <v>Bristol-Myers Squibb Company, Clinical Pharmacology and Biopharmaceutics Review, Application number 21-567, 2002, Protocol AI424-040, page 64</v>
      </c>
      <c r="C5018" s="232" t="str">
        <f>IF(AND(A5018&lt;&gt;"",ISNUMBER(A5018)),VLOOKUP(A5018,Studies!A:BR,3,FALSE),"")</f>
        <v>https://www.accessdata.fda.gov/drugsatfda_docs/nda/2003/21-567_Reyataz_BioPharmr_P2.pdf</v>
      </c>
      <c r="D5018" s="232" t="str">
        <f>IF(AND(A5018&lt;&gt;"",ISNUMBER(A5018)),VLOOKUP(A5018,Studies!A:BR,4,FALSE),"")</f>
        <v>AI424-040, 400 mg</v>
      </c>
      <c r="E5018" s="206" t="str">
        <f>IF(AND(A5018&lt;&gt;"",ISNUMBER(A5018)),VLOOKUP(A5018,Studies!A:BR,5,FALSE),"")</f>
        <v>Atazanavir</v>
      </c>
      <c r="F5018" s="207" t="str">
        <f>IF(AND(A5018&lt;&gt;"",ISNUMBER(A5018)),VLOOKUP(A5018,Studies!A:BR,6,FALSE),"")</f>
        <v>Plasma</v>
      </c>
      <c r="G5018" s="50">
        <v>98.488690000000005</v>
      </c>
      <c r="H5018" s="50" t="s">
        <v>60</v>
      </c>
      <c r="I5018" s="41">
        <v>4001.6179999999999</v>
      </c>
      <c r="J5018" s="41" t="s">
        <v>1025</v>
      </c>
      <c r="K5018" s="41" t="s">
        <v>116</v>
      </c>
      <c r="L5018" s="52">
        <v>1066.4549999999999</v>
      </c>
      <c r="M5018" s="52" t="s">
        <v>1025</v>
      </c>
      <c r="N5018" s="52" t="s">
        <v>534</v>
      </c>
    </row>
    <row r="5019" spans="1:14" x14ac:dyDescent="0.25">
      <c r="A5019" s="30">
        <v>562</v>
      </c>
      <c r="B5019" s="232" t="str">
        <f>IF(AND(A5019&lt;&gt;"",ISNUMBER(A5019)),VLOOKUP(A5019,Studies!A:BR,2,FALSE),"")</f>
        <v>Bristol-Myers Squibb Company, Clinical Pharmacology and Biopharmaceutics Review, Application number 21-567, 2002, Protocol AI424-040, page 64</v>
      </c>
      <c r="C5019" s="232" t="str">
        <f>IF(AND(A5019&lt;&gt;"",ISNUMBER(A5019)),VLOOKUP(A5019,Studies!A:BR,3,FALSE),"")</f>
        <v>https://www.accessdata.fda.gov/drugsatfda_docs/nda/2003/21-567_Reyataz_BioPharmr_P2.pdf</v>
      </c>
      <c r="D5019" s="232" t="str">
        <f>IF(AND(A5019&lt;&gt;"",ISNUMBER(A5019)),VLOOKUP(A5019,Studies!A:BR,4,FALSE),"")</f>
        <v>AI424-040, 400 mg</v>
      </c>
      <c r="E5019" s="206" t="str">
        <f>IF(AND(A5019&lt;&gt;"",ISNUMBER(A5019)),VLOOKUP(A5019,Studies!A:BR,5,FALSE),"")</f>
        <v>Atazanavir</v>
      </c>
      <c r="F5019" s="207" t="str">
        <f>IF(AND(A5019&lt;&gt;"",ISNUMBER(A5019)),VLOOKUP(A5019,Studies!A:BR,6,FALSE),"")</f>
        <v>Plasma</v>
      </c>
      <c r="G5019" s="50">
        <v>98.918490000000006</v>
      </c>
      <c r="H5019" s="50" t="s">
        <v>60</v>
      </c>
      <c r="I5019" s="41">
        <v>3733.9</v>
      </c>
      <c r="J5019" s="41" t="s">
        <v>1025</v>
      </c>
      <c r="K5019" s="41" t="s">
        <v>116</v>
      </c>
      <c r="L5019" s="52">
        <v>930.04349999999999</v>
      </c>
      <c r="M5019" s="52" t="s">
        <v>1025</v>
      </c>
      <c r="N5019" s="52" t="s">
        <v>534</v>
      </c>
    </row>
    <row r="5020" spans="1:14" x14ac:dyDescent="0.25">
      <c r="A5020" s="30">
        <v>562</v>
      </c>
      <c r="B5020" s="232" t="str">
        <f>IF(AND(A5020&lt;&gt;"",ISNUMBER(A5020)),VLOOKUP(A5020,Studies!A:BR,2,FALSE),"")</f>
        <v>Bristol-Myers Squibb Company, Clinical Pharmacology and Biopharmaceutics Review, Application number 21-567, 2002, Protocol AI424-040, page 64</v>
      </c>
      <c r="C5020" s="232" t="str">
        <f>IF(AND(A5020&lt;&gt;"",ISNUMBER(A5020)),VLOOKUP(A5020,Studies!A:BR,3,FALSE),"")</f>
        <v>https://www.accessdata.fda.gov/drugsatfda_docs/nda/2003/21-567_Reyataz_BioPharmr_P2.pdf</v>
      </c>
      <c r="D5020" s="232" t="str">
        <f>IF(AND(A5020&lt;&gt;"",ISNUMBER(A5020)),VLOOKUP(A5020,Studies!A:BR,4,FALSE),"")</f>
        <v>AI424-040, 400 mg</v>
      </c>
      <c r="E5020" s="206" t="str">
        <f>IF(AND(A5020&lt;&gt;"",ISNUMBER(A5020)),VLOOKUP(A5020,Studies!A:BR,5,FALSE),"")</f>
        <v>Atazanavir</v>
      </c>
      <c r="F5020" s="207" t="str">
        <f>IF(AND(A5020&lt;&gt;"",ISNUMBER(A5020)),VLOOKUP(A5020,Studies!A:BR,6,FALSE),"")</f>
        <v>Plasma</v>
      </c>
      <c r="G5020" s="50">
        <v>99.975117999999995</v>
      </c>
      <c r="H5020" s="50" t="s">
        <v>60</v>
      </c>
      <c r="I5020" s="41">
        <v>3389.806</v>
      </c>
      <c r="J5020" s="41" t="s">
        <v>1025</v>
      </c>
      <c r="K5020" s="41" t="s">
        <v>116</v>
      </c>
      <c r="L5020" s="52">
        <v>1543.692</v>
      </c>
      <c r="M5020" s="52" t="s">
        <v>1025</v>
      </c>
      <c r="N5020" s="52" t="s">
        <v>534</v>
      </c>
    </row>
    <row r="5021" spans="1:14" x14ac:dyDescent="0.25">
      <c r="A5021" s="30">
        <v>562</v>
      </c>
      <c r="B5021" s="232" t="str">
        <f>IF(AND(A5021&lt;&gt;"",ISNUMBER(A5021)),VLOOKUP(A5021,Studies!A:BR,2,FALSE),"")</f>
        <v>Bristol-Myers Squibb Company, Clinical Pharmacology and Biopharmaceutics Review, Application number 21-567, 2002, Protocol AI424-040, page 64</v>
      </c>
      <c r="C5021" s="232" t="str">
        <f>IF(AND(A5021&lt;&gt;"",ISNUMBER(A5021)),VLOOKUP(A5021,Studies!A:BR,3,FALSE),"")</f>
        <v>https://www.accessdata.fda.gov/drugsatfda_docs/nda/2003/21-567_Reyataz_BioPharmr_P2.pdf</v>
      </c>
      <c r="D5021" s="232" t="str">
        <f>IF(AND(A5021&lt;&gt;"",ISNUMBER(A5021)),VLOOKUP(A5021,Studies!A:BR,4,FALSE),"")</f>
        <v>AI424-040, 400 mg</v>
      </c>
      <c r="E5021" s="206" t="str">
        <f>IF(AND(A5021&lt;&gt;"",ISNUMBER(A5021)),VLOOKUP(A5021,Studies!A:BR,5,FALSE),"")</f>
        <v>Atazanavir</v>
      </c>
      <c r="F5021" s="207" t="str">
        <f>IF(AND(A5021&lt;&gt;"",ISNUMBER(A5021)),VLOOKUP(A5021,Studies!A:BR,6,FALSE),"")</f>
        <v>Plasma</v>
      </c>
      <c r="G5021" s="50">
        <v>100.947633</v>
      </c>
      <c r="H5021" s="50" t="s">
        <v>60</v>
      </c>
      <c r="I5021" s="41">
        <v>2396.15</v>
      </c>
      <c r="J5021" s="41" t="s">
        <v>1025</v>
      </c>
      <c r="K5021" s="41" t="s">
        <v>116</v>
      </c>
      <c r="L5021" s="52">
        <v>681.20259999999996</v>
      </c>
      <c r="M5021" s="52" t="s">
        <v>1025</v>
      </c>
      <c r="N5021" s="52" t="s">
        <v>534</v>
      </c>
    </row>
    <row r="5022" spans="1:14" x14ac:dyDescent="0.25">
      <c r="A5022" s="30">
        <v>562</v>
      </c>
      <c r="B5022" s="232" t="str">
        <f>IF(AND(A5022&lt;&gt;"",ISNUMBER(A5022)),VLOOKUP(A5022,Studies!A:BR,2,FALSE),"")</f>
        <v>Bristol-Myers Squibb Company, Clinical Pharmacology and Biopharmaceutics Review, Application number 21-567, 2002, Protocol AI424-040, page 64</v>
      </c>
      <c r="C5022" s="232" t="str">
        <f>IF(AND(A5022&lt;&gt;"",ISNUMBER(A5022)),VLOOKUP(A5022,Studies!A:BR,3,FALSE),"")</f>
        <v>https://www.accessdata.fda.gov/drugsatfda_docs/nda/2003/21-567_Reyataz_BioPharmr_P2.pdf</v>
      </c>
      <c r="D5022" s="232" t="str">
        <f>IF(AND(A5022&lt;&gt;"",ISNUMBER(A5022)),VLOOKUP(A5022,Studies!A:BR,4,FALSE),"")</f>
        <v>AI424-040, 400 mg</v>
      </c>
      <c r="E5022" s="206" t="str">
        <f>IF(AND(A5022&lt;&gt;"",ISNUMBER(A5022)),VLOOKUP(A5022,Studies!A:BR,5,FALSE),"")</f>
        <v>Atazanavir</v>
      </c>
      <c r="F5022" s="207" t="str">
        <f>IF(AND(A5022&lt;&gt;"",ISNUMBER(A5022)),VLOOKUP(A5022,Studies!A:BR,6,FALSE),"")</f>
        <v>Plasma</v>
      </c>
      <c r="G5022" s="50">
        <v>101.999842</v>
      </c>
      <c r="H5022" s="50" t="s">
        <v>60</v>
      </c>
      <c r="I5022" s="41">
        <v>1790.681</v>
      </c>
      <c r="J5022" s="41" t="s">
        <v>1025</v>
      </c>
      <c r="K5022" s="41" t="s">
        <v>116</v>
      </c>
      <c r="L5022" s="52">
        <v>606.93910000000005</v>
      </c>
      <c r="M5022" s="52" t="s">
        <v>1025</v>
      </c>
      <c r="N5022" s="52" t="s">
        <v>534</v>
      </c>
    </row>
    <row r="5023" spans="1:14" x14ac:dyDescent="0.25">
      <c r="A5023" s="30">
        <v>562</v>
      </c>
      <c r="B5023" s="232" t="str">
        <f>IF(AND(A5023&lt;&gt;"",ISNUMBER(A5023)),VLOOKUP(A5023,Studies!A:BR,2,FALSE),"")</f>
        <v>Bristol-Myers Squibb Company, Clinical Pharmacology and Biopharmaceutics Review, Application number 21-567, 2002, Protocol AI424-040, page 64</v>
      </c>
      <c r="C5023" s="232" t="str">
        <f>IF(AND(A5023&lt;&gt;"",ISNUMBER(A5023)),VLOOKUP(A5023,Studies!A:BR,3,FALSE),"")</f>
        <v>https://www.accessdata.fda.gov/drugsatfda_docs/nda/2003/21-567_Reyataz_BioPharmr_P2.pdf</v>
      </c>
      <c r="D5023" s="232" t="str">
        <f>IF(AND(A5023&lt;&gt;"",ISNUMBER(A5023)),VLOOKUP(A5023,Studies!A:BR,4,FALSE),"")</f>
        <v>AI424-040, 400 mg</v>
      </c>
      <c r="E5023" s="206" t="str">
        <f>IF(AND(A5023&lt;&gt;"",ISNUMBER(A5023)),VLOOKUP(A5023,Studies!A:BR,5,FALSE),"")</f>
        <v>Atazanavir</v>
      </c>
      <c r="F5023" s="207" t="str">
        <f>IF(AND(A5023&lt;&gt;"",ISNUMBER(A5023)),VLOOKUP(A5023,Studies!A:BR,6,FALSE),"")</f>
        <v>Plasma</v>
      </c>
      <c r="G5023" s="50">
        <v>103.992294</v>
      </c>
      <c r="H5023" s="50" t="s">
        <v>60</v>
      </c>
      <c r="I5023" s="41">
        <v>1284.251</v>
      </c>
      <c r="J5023" s="41" t="s">
        <v>1025</v>
      </c>
      <c r="K5023" s="41" t="s">
        <v>116</v>
      </c>
      <c r="L5023" s="52">
        <v>533.59659999999997</v>
      </c>
      <c r="M5023" s="52" t="s">
        <v>1025</v>
      </c>
      <c r="N5023" s="52" t="s">
        <v>534</v>
      </c>
    </row>
    <row r="5024" spans="1:14" x14ac:dyDescent="0.25">
      <c r="A5024" s="30">
        <v>562</v>
      </c>
      <c r="B5024" s="232" t="str">
        <f>IF(AND(A5024&lt;&gt;"",ISNUMBER(A5024)),VLOOKUP(A5024,Studies!A:BR,2,FALSE),"")</f>
        <v>Bristol-Myers Squibb Company, Clinical Pharmacology and Biopharmaceutics Review, Application number 21-567, 2002, Protocol AI424-040, page 64</v>
      </c>
      <c r="C5024" s="232" t="str">
        <f>IF(AND(A5024&lt;&gt;"",ISNUMBER(A5024)),VLOOKUP(A5024,Studies!A:BR,3,FALSE),"")</f>
        <v>https://www.accessdata.fda.gov/drugsatfda_docs/nda/2003/21-567_Reyataz_BioPharmr_P2.pdf</v>
      </c>
      <c r="D5024" s="232" t="str">
        <f>IF(AND(A5024&lt;&gt;"",ISNUMBER(A5024)),VLOOKUP(A5024,Studies!A:BR,4,FALSE),"")</f>
        <v>AI424-040, 400 mg</v>
      </c>
      <c r="E5024" s="206" t="str">
        <f>IF(AND(A5024&lt;&gt;"",ISNUMBER(A5024)),VLOOKUP(A5024,Studies!A:BR,5,FALSE),"")</f>
        <v>Atazanavir</v>
      </c>
      <c r="F5024" s="207" t="str">
        <f>IF(AND(A5024&lt;&gt;"",ISNUMBER(A5024)),VLOOKUP(A5024,Studies!A:BR,6,FALSE),"")</f>
        <v>Plasma</v>
      </c>
      <c r="G5024" s="50">
        <v>106.02396</v>
      </c>
      <c r="H5024" s="50" t="s">
        <v>60</v>
      </c>
      <c r="I5024" s="41">
        <v>921.06820000000005</v>
      </c>
      <c r="J5024" s="41" t="s">
        <v>1025</v>
      </c>
      <c r="K5024" s="41" t="s">
        <v>116</v>
      </c>
      <c r="L5024" s="52">
        <v>419.44720000000001</v>
      </c>
      <c r="M5024" s="52" t="s">
        <v>1025</v>
      </c>
      <c r="N5024" s="52" t="s">
        <v>534</v>
      </c>
    </row>
    <row r="5025" spans="1:14" x14ac:dyDescent="0.25">
      <c r="A5025" s="30">
        <v>562</v>
      </c>
      <c r="B5025" s="232" t="str">
        <f>IF(AND(A5025&lt;&gt;"",ISNUMBER(A5025)),VLOOKUP(A5025,Studies!A:BR,2,FALSE),"")</f>
        <v>Bristol-Myers Squibb Company, Clinical Pharmacology and Biopharmaceutics Review, Application number 21-567, 2002, Protocol AI424-040, page 64</v>
      </c>
      <c r="C5025" s="232" t="str">
        <f>IF(AND(A5025&lt;&gt;"",ISNUMBER(A5025)),VLOOKUP(A5025,Studies!A:BR,3,FALSE),"")</f>
        <v>https://www.accessdata.fda.gov/drugsatfda_docs/nda/2003/21-567_Reyataz_BioPharmr_P2.pdf</v>
      </c>
      <c r="D5025" s="232" t="str">
        <f>IF(AND(A5025&lt;&gt;"",ISNUMBER(A5025)),VLOOKUP(A5025,Studies!A:BR,4,FALSE),"")</f>
        <v>AI424-040, 400 mg</v>
      </c>
      <c r="E5025" s="206" t="str">
        <f>IF(AND(A5025&lt;&gt;"",ISNUMBER(A5025)),VLOOKUP(A5025,Studies!A:BR,5,FALSE),"")</f>
        <v>Atazanavir</v>
      </c>
      <c r="F5025" s="207" t="str">
        <f>IF(AND(A5025&lt;&gt;"",ISNUMBER(A5025)),VLOOKUP(A5025,Studies!A:BR,6,FALSE),"")</f>
        <v>Plasma</v>
      </c>
      <c r="G5025" s="50">
        <v>108.05500000000001</v>
      </c>
      <c r="H5025" s="50" t="s">
        <v>60</v>
      </c>
      <c r="I5025" s="41">
        <v>642.48199999999997</v>
      </c>
      <c r="J5025" s="41" t="s">
        <v>1025</v>
      </c>
      <c r="K5025" s="41" t="s">
        <v>116</v>
      </c>
      <c r="L5025" s="52">
        <v>332.39510000000001</v>
      </c>
      <c r="M5025" s="52" t="s">
        <v>1025</v>
      </c>
      <c r="N5025" s="52" t="s">
        <v>534</v>
      </c>
    </row>
    <row r="5026" spans="1:14" x14ac:dyDescent="0.25">
      <c r="A5026" s="30">
        <v>562</v>
      </c>
      <c r="B5026" s="232" t="str">
        <f>IF(AND(A5026&lt;&gt;"",ISNUMBER(A5026)),VLOOKUP(A5026,Studies!A:BR,2,FALSE),"")</f>
        <v>Bristol-Myers Squibb Company, Clinical Pharmacology and Biopharmaceutics Review, Application number 21-567, 2002, Protocol AI424-040, page 64</v>
      </c>
      <c r="C5026" s="232" t="str">
        <f>IF(AND(A5026&lt;&gt;"",ISNUMBER(A5026)),VLOOKUP(A5026,Studies!A:BR,3,FALSE),"")</f>
        <v>https://www.accessdata.fda.gov/drugsatfda_docs/nda/2003/21-567_Reyataz_BioPharmr_P2.pdf</v>
      </c>
      <c r="D5026" s="232" t="str">
        <f>IF(AND(A5026&lt;&gt;"",ISNUMBER(A5026)),VLOOKUP(A5026,Studies!A:BR,4,FALSE),"")</f>
        <v>AI424-040, 400 mg</v>
      </c>
      <c r="E5026" s="206" t="str">
        <f>IF(AND(A5026&lt;&gt;"",ISNUMBER(A5026)),VLOOKUP(A5026,Studies!A:BR,5,FALSE),"")</f>
        <v>Atazanavir</v>
      </c>
      <c r="F5026" s="207" t="str">
        <f>IF(AND(A5026&lt;&gt;"",ISNUMBER(A5026)),VLOOKUP(A5026,Studies!A:BR,6,FALSE),"")</f>
        <v>Plasma</v>
      </c>
      <c r="G5026" s="50">
        <v>112.08353</v>
      </c>
      <c r="H5026" s="50" t="s">
        <v>60</v>
      </c>
      <c r="I5026" s="41">
        <v>401.46050000000002</v>
      </c>
      <c r="J5026" s="41" t="s">
        <v>1025</v>
      </c>
      <c r="K5026" s="41" t="s">
        <v>116</v>
      </c>
      <c r="L5026" s="52">
        <v>233.62289999999999</v>
      </c>
      <c r="M5026" s="52" t="s">
        <v>1025</v>
      </c>
      <c r="N5026" s="52" t="s">
        <v>534</v>
      </c>
    </row>
    <row r="5027" spans="1:14" x14ac:dyDescent="0.25">
      <c r="A5027" s="30">
        <v>562</v>
      </c>
      <c r="B5027" s="232" t="str">
        <f>IF(AND(A5027&lt;&gt;"",ISNUMBER(A5027)),VLOOKUP(A5027,Studies!A:BR,2,FALSE),"")</f>
        <v>Bristol-Myers Squibb Company, Clinical Pharmacology and Biopharmaceutics Review, Application number 21-567, 2002, Protocol AI424-040, page 64</v>
      </c>
      <c r="C5027" s="232" t="str">
        <f>IF(AND(A5027&lt;&gt;"",ISNUMBER(A5027)),VLOOKUP(A5027,Studies!A:BR,3,FALSE),"")</f>
        <v>https://www.accessdata.fda.gov/drugsatfda_docs/nda/2003/21-567_Reyataz_BioPharmr_P2.pdf</v>
      </c>
      <c r="D5027" s="232" t="str">
        <f>IF(AND(A5027&lt;&gt;"",ISNUMBER(A5027)),VLOOKUP(A5027,Studies!A:BR,4,FALSE),"")</f>
        <v>AI424-040, 400 mg</v>
      </c>
      <c r="E5027" s="206" t="str">
        <f>IF(AND(A5027&lt;&gt;"",ISNUMBER(A5027)),VLOOKUP(A5027,Studies!A:BR,5,FALSE),"")</f>
        <v>Atazanavir</v>
      </c>
      <c r="F5027" s="207" t="str">
        <f>IF(AND(A5027&lt;&gt;"",ISNUMBER(A5027)),VLOOKUP(A5027,Studies!A:BR,6,FALSE),"")</f>
        <v>Plasma</v>
      </c>
      <c r="G5027" s="50">
        <v>120.03022</v>
      </c>
      <c r="H5027" s="50" t="s">
        <v>60</v>
      </c>
      <c r="I5027" s="41">
        <v>215.78020000000001</v>
      </c>
      <c r="J5027" s="41" t="s">
        <v>1025</v>
      </c>
      <c r="K5027" s="41" t="s">
        <v>116</v>
      </c>
      <c r="L5027" s="52">
        <v>155.27379999999999</v>
      </c>
      <c r="M5027" s="52" t="s">
        <v>1025</v>
      </c>
      <c r="N5027" s="52" t="s">
        <v>534</v>
      </c>
    </row>
    <row r="5028" spans="1:14" x14ac:dyDescent="0.25">
      <c r="A5028" s="30">
        <v>563</v>
      </c>
      <c r="B5028" s="232" t="str">
        <f>IF(AND(A5028&lt;&gt;"",ISNUMBER(A5028)),VLOOKUP(A5028,Studies!A:BR,2,FALSE),"")</f>
        <v>Bristol-Myers Squibb Company, Clinical Pharmacology and Biopharmaceutics Review, Application number 21-567, 2002, Protocol AI424-040, page 64</v>
      </c>
      <c r="C5028" s="232" t="str">
        <f>IF(AND(A5028&lt;&gt;"",ISNUMBER(A5028)),VLOOKUP(A5028,Studies!A:BR,3,FALSE),"")</f>
        <v>https://www.accessdata.fda.gov/drugsatfda_docs/nda/2003/21-567_Reyataz_BioPharmr_P2.pdf</v>
      </c>
      <c r="D5028" s="232" t="str">
        <f>IF(AND(A5028&lt;&gt;"",ISNUMBER(A5028)),VLOOKUP(A5028,Studies!A:BR,4,FALSE),"")</f>
        <v>AI424-040, 800 mg</v>
      </c>
      <c r="E5028" s="206" t="str">
        <f>IF(AND(A5028&lt;&gt;"",ISNUMBER(A5028)),VLOOKUP(A5028,Studies!A:BR,5,FALSE),"")</f>
        <v>Atazanavir</v>
      </c>
      <c r="F5028" s="207" t="str">
        <f>IF(AND(A5028&lt;&gt;"",ISNUMBER(A5028)),VLOOKUP(A5028,Studies!A:BR,6,FALSE),"")</f>
        <v>Plasma</v>
      </c>
      <c r="G5028" s="50">
        <v>95.988400839999997</v>
      </c>
      <c r="H5028" s="50" t="s">
        <v>60</v>
      </c>
      <c r="I5028" s="41">
        <v>1081.9380000000001</v>
      </c>
      <c r="J5028" s="41" t="s">
        <v>1025</v>
      </c>
      <c r="K5028" s="41" t="s">
        <v>116</v>
      </c>
      <c r="L5028" s="52">
        <v>778.46950000000004</v>
      </c>
      <c r="M5028" s="52" t="s">
        <v>1025</v>
      </c>
      <c r="N5028" s="52" t="s">
        <v>534</v>
      </c>
    </row>
    <row r="5029" spans="1:14" x14ac:dyDescent="0.25">
      <c r="A5029" s="30">
        <v>563</v>
      </c>
      <c r="B5029" s="232" t="str">
        <f>IF(AND(A5029&lt;&gt;"",ISNUMBER(A5029)),VLOOKUP(A5029,Studies!A:BR,2,FALSE),"")</f>
        <v>Bristol-Myers Squibb Company, Clinical Pharmacology and Biopharmaceutics Review, Application number 21-567, 2002, Protocol AI424-040, page 64</v>
      </c>
      <c r="C5029" s="232" t="str">
        <f>IF(AND(A5029&lt;&gt;"",ISNUMBER(A5029)),VLOOKUP(A5029,Studies!A:BR,3,FALSE),"")</f>
        <v>https://www.accessdata.fda.gov/drugsatfda_docs/nda/2003/21-567_Reyataz_BioPharmr_P2.pdf</v>
      </c>
      <c r="D5029" s="232" t="str">
        <f>IF(AND(A5029&lt;&gt;"",ISNUMBER(A5029)),VLOOKUP(A5029,Studies!A:BR,4,FALSE),"")</f>
        <v>AI424-040, 800 mg</v>
      </c>
      <c r="E5029" s="206" t="str">
        <f>IF(AND(A5029&lt;&gt;"",ISNUMBER(A5029)),VLOOKUP(A5029,Studies!A:BR,5,FALSE),"")</f>
        <v>Atazanavir</v>
      </c>
      <c r="F5029" s="207" t="str">
        <f>IF(AND(A5029&lt;&gt;"",ISNUMBER(A5029)),VLOOKUP(A5029,Studies!A:BR,6,FALSE),"")</f>
        <v>Plasma</v>
      </c>
      <c r="G5029" s="50">
        <v>96.501367700000003</v>
      </c>
      <c r="H5029" s="50" t="s">
        <v>60</v>
      </c>
      <c r="I5029" s="41">
        <v>1243.6369999999999</v>
      </c>
      <c r="J5029" s="41" t="s">
        <v>1025</v>
      </c>
      <c r="K5029" s="41" t="s">
        <v>116</v>
      </c>
      <c r="L5029" s="52">
        <v>807.43330000000003</v>
      </c>
      <c r="M5029" s="52" t="s">
        <v>1025</v>
      </c>
      <c r="N5029" s="52" t="s">
        <v>534</v>
      </c>
    </row>
    <row r="5030" spans="1:14" x14ac:dyDescent="0.25">
      <c r="A5030" s="30">
        <v>563</v>
      </c>
      <c r="B5030" s="232" t="str">
        <f>IF(AND(A5030&lt;&gt;"",ISNUMBER(A5030)),VLOOKUP(A5030,Studies!A:BR,2,FALSE),"")</f>
        <v>Bristol-Myers Squibb Company, Clinical Pharmacology and Biopharmaceutics Review, Application number 21-567, 2002, Protocol AI424-040, page 64</v>
      </c>
      <c r="C5030" s="232" t="str">
        <f>IF(AND(A5030&lt;&gt;"",ISNUMBER(A5030)),VLOOKUP(A5030,Studies!A:BR,3,FALSE),"")</f>
        <v>https://www.accessdata.fda.gov/drugsatfda_docs/nda/2003/21-567_Reyataz_BioPharmr_P2.pdf</v>
      </c>
      <c r="D5030" s="232" t="str">
        <f>IF(AND(A5030&lt;&gt;"",ISNUMBER(A5030)),VLOOKUP(A5030,Studies!A:BR,4,FALSE),"")</f>
        <v>AI424-040, 800 mg</v>
      </c>
      <c r="E5030" s="206" t="str">
        <f>IF(AND(A5030&lt;&gt;"",ISNUMBER(A5030)),VLOOKUP(A5030,Studies!A:BR,5,FALSE),"")</f>
        <v>Atazanavir</v>
      </c>
      <c r="F5030" s="207" t="str">
        <f>IF(AND(A5030&lt;&gt;"",ISNUMBER(A5030)),VLOOKUP(A5030,Studies!A:BR,6,FALSE),"")</f>
        <v>Plasma</v>
      </c>
      <c r="G5030" s="50">
        <v>96.962414600000002</v>
      </c>
      <c r="H5030" s="50" t="s">
        <v>60</v>
      </c>
      <c r="I5030" s="41">
        <v>4594.2430000000004</v>
      </c>
      <c r="J5030" s="41" t="s">
        <v>1025</v>
      </c>
      <c r="K5030" s="41" t="s">
        <v>116</v>
      </c>
      <c r="L5030" s="52">
        <v>3196.5810000000001</v>
      </c>
      <c r="M5030" s="52" t="s">
        <v>1025</v>
      </c>
      <c r="N5030" s="52" t="s">
        <v>534</v>
      </c>
    </row>
    <row r="5031" spans="1:14" x14ac:dyDescent="0.25">
      <c r="A5031" s="30">
        <v>563</v>
      </c>
      <c r="B5031" s="232" t="str">
        <f>IF(AND(A5031&lt;&gt;"",ISNUMBER(A5031)),VLOOKUP(A5031,Studies!A:BR,2,FALSE),"")</f>
        <v>Bristol-Myers Squibb Company, Clinical Pharmacology and Biopharmaceutics Review, Application number 21-567, 2002, Protocol AI424-040, page 64</v>
      </c>
      <c r="C5031" s="232" t="str">
        <f>IF(AND(A5031&lt;&gt;"",ISNUMBER(A5031)),VLOOKUP(A5031,Studies!A:BR,3,FALSE),"")</f>
        <v>https://www.accessdata.fda.gov/drugsatfda_docs/nda/2003/21-567_Reyataz_BioPharmr_P2.pdf</v>
      </c>
      <c r="D5031" s="232" t="str">
        <f>IF(AND(A5031&lt;&gt;"",ISNUMBER(A5031)),VLOOKUP(A5031,Studies!A:BR,4,FALSE),"")</f>
        <v>AI424-040, 800 mg</v>
      </c>
      <c r="E5031" s="206" t="str">
        <f>IF(AND(A5031&lt;&gt;"",ISNUMBER(A5031)),VLOOKUP(A5031,Studies!A:BR,5,FALSE),"")</f>
        <v>Atazanavir</v>
      </c>
      <c r="F5031" s="207" t="str">
        <f>IF(AND(A5031&lt;&gt;"",ISNUMBER(A5031)),VLOOKUP(A5031,Studies!A:BR,6,FALSE),"")</f>
        <v>Plasma</v>
      </c>
      <c r="G5031" s="50">
        <v>97.524066000000005</v>
      </c>
      <c r="H5031" s="50" t="s">
        <v>60</v>
      </c>
      <c r="I5031" s="41">
        <v>8013.1620000000003</v>
      </c>
      <c r="J5031" s="41" t="s">
        <v>1025</v>
      </c>
      <c r="K5031" s="41" t="s">
        <v>116</v>
      </c>
      <c r="L5031" s="52">
        <v>2715.5210000000002</v>
      </c>
      <c r="M5031" s="52" t="s">
        <v>1025</v>
      </c>
      <c r="N5031" s="52" t="s">
        <v>534</v>
      </c>
    </row>
    <row r="5032" spans="1:14" x14ac:dyDescent="0.25">
      <c r="A5032" s="30">
        <v>563</v>
      </c>
      <c r="B5032" s="232" t="str">
        <f>IF(AND(A5032&lt;&gt;"",ISNUMBER(A5032)),VLOOKUP(A5032,Studies!A:BR,2,FALSE),"")</f>
        <v>Bristol-Myers Squibb Company, Clinical Pharmacology and Biopharmaceutics Review, Application number 21-567, 2002, Protocol AI424-040, page 64</v>
      </c>
      <c r="C5032" s="232" t="str">
        <f>IF(AND(A5032&lt;&gt;"",ISNUMBER(A5032)),VLOOKUP(A5032,Studies!A:BR,3,FALSE),"")</f>
        <v>https://www.accessdata.fda.gov/drugsatfda_docs/nda/2003/21-567_Reyataz_BioPharmr_P2.pdf</v>
      </c>
      <c r="D5032" s="232" t="str">
        <f>IF(AND(A5032&lt;&gt;"",ISNUMBER(A5032)),VLOOKUP(A5032,Studies!A:BR,4,FALSE),"")</f>
        <v>AI424-040, 800 mg</v>
      </c>
      <c r="E5032" s="206" t="str">
        <f>IF(AND(A5032&lt;&gt;"",ISNUMBER(A5032)),VLOOKUP(A5032,Studies!A:BR,5,FALSE),"")</f>
        <v>Atazanavir</v>
      </c>
      <c r="F5032" s="207" t="str">
        <f>IF(AND(A5032&lt;&gt;"",ISNUMBER(A5032)),VLOOKUP(A5032,Studies!A:BR,6,FALSE),"")</f>
        <v>Plasma</v>
      </c>
      <c r="G5032" s="50">
        <v>97.957970000000003</v>
      </c>
      <c r="H5032" s="50" t="s">
        <v>60</v>
      </c>
      <c r="I5032" s="41">
        <v>8957.8289999999997</v>
      </c>
      <c r="J5032" s="41" t="s">
        <v>1025</v>
      </c>
      <c r="K5032" s="41" t="s">
        <v>116</v>
      </c>
      <c r="L5032" s="52">
        <v>2546.1019999999999</v>
      </c>
      <c r="M5032" s="52" t="s">
        <v>1025</v>
      </c>
      <c r="N5032" s="52" t="s">
        <v>534</v>
      </c>
    </row>
    <row r="5033" spans="1:14" x14ac:dyDescent="0.25">
      <c r="A5033" s="30">
        <v>563</v>
      </c>
      <c r="B5033" s="232" t="str">
        <f>IF(AND(A5033&lt;&gt;"",ISNUMBER(A5033)),VLOOKUP(A5033,Studies!A:BR,2,FALSE),"")</f>
        <v>Bristol-Myers Squibb Company, Clinical Pharmacology and Biopharmaceutics Review, Application number 21-567, 2002, Protocol AI424-040, page 64</v>
      </c>
      <c r="C5033" s="232" t="str">
        <f>IF(AND(A5033&lt;&gt;"",ISNUMBER(A5033)),VLOOKUP(A5033,Studies!A:BR,3,FALSE),"")</f>
        <v>https://www.accessdata.fda.gov/drugsatfda_docs/nda/2003/21-567_Reyataz_BioPharmr_P2.pdf</v>
      </c>
      <c r="D5033" s="232" t="str">
        <f>IF(AND(A5033&lt;&gt;"",ISNUMBER(A5033)),VLOOKUP(A5033,Studies!A:BR,4,FALSE),"")</f>
        <v>AI424-040, 800 mg</v>
      </c>
      <c r="E5033" s="206" t="str">
        <f>IF(AND(A5033&lt;&gt;"",ISNUMBER(A5033)),VLOOKUP(A5033,Studies!A:BR,5,FALSE),"")</f>
        <v>Atazanavir</v>
      </c>
      <c r="F5033" s="207" t="str">
        <f>IF(AND(A5033&lt;&gt;"",ISNUMBER(A5033)),VLOOKUP(A5033,Studies!A:BR,6,FALSE),"")</f>
        <v>Plasma</v>
      </c>
      <c r="G5033" s="50">
        <v>98.426039000000003</v>
      </c>
      <c r="H5033" s="50" t="s">
        <v>60</v>
      </c>
      <c r="I5033" s="41">
        <v>8017.3490000000002</v>
      </c>
      <c r="J5033" s="41" t="s">
        <v>1025</v>
      </c>
      <c r="K5033" s="41" t="s">
        <v>116</v>
      </c>
      <c r="L5033" s="52">
        <v>2423.3670000000002</v>
      </c>
      <c r="M5033" s="52" t="s">
        <v>1025</v>
      </c>
      <c r="N5033" s="52" t="s">
        <v>534</v>
      </c>
    </row>
    <row r="5034" spans="1:14" x14ac:dyDescent="0.25">
      <c r="A5034" s="30">
        <v>563</v>
      </c>
      <c r="B5034" s="232" t="str">
        <f>IF(AND(A5034&lt;&gt;"",ISNUMBER(A5034)),VLOOKUP(A5034,Studies!A:BR,2,FALSE),"")</f>
        <v>Bristol-Myers Squibb Company, Clinical Pharmacology and Biopharmaceutics Review, Application number 21-567, 2002, Protocol AI424-040, page 64</v>
      </c>
      <c r="C5034" s="232" t="str">
        <f>IF(AND(A5034&lt;&gt;"",ISNUMBER(A5034)),VLOOKUP(A5034,Studies!A:BR,3,FALSE),"")</f>
        <v>https://www.accessdata.fda.gov/drugsatfda_docs/nda/2003/21-567_Reyataz_BioPharmr_P2.pdf</v>
      </c>
      <c r="D5034" s="232" t="str">
        <f>IF(AND(A5034&lt;&gt;"",ISNUMBER(A5034)),VLOOKUP(A5034,Studies!A:BR,4,FALSE),"")</f>
        <v>AI424-040, 800 mg</v>
      </c>
      <c r="E5034" s="206" t="str">
        <f>IF(AND(A5034&lt;&gt;"",ISNUMBER(A5034)),VLOOKUP(A5034,Studies!A:BR,5,FALSE),"")</f>
        <v>Atazanavir</v>
      </c>
      <c r="F5034" s="207" t="str">
        <f>IF(AND(A5034&lt;&gt;"",ISNUMBER(A5034)),VLOOKUP(A5034,Studies!A:BR,6,FALSE),"")</f>
        <v>Plasma</v>
      </c>
      <c r="G5034" s="50">
        <v>98.934586999999993</v>
      </c>
      <c r="H5034" s="50" t="s">
        <v>60</v>
      </c>
      <c r="I5034" s="41">
        <v>7586.0169999999998</v>
      </c>
      <c r="J5034" s="41" t="s">
        <v>1025</v>
      </c>
      <c r="K5034" s="41" t="s">
        <v>116</v>
      </c>
      <c r="L5034" s="52">
        <v>3151.9290000000001</v>
      </c>
      <c r="M5034" s="52" t="s">
        <v>1025</v>
      </c>
      <c r="N5034" s="52" t="s">
        <v>534</v>
      </c>
    </row>
    <row r="5035" spans="1:14" x14ac:dyDescent="0.25">
      <c r="A5035" s="30">
        <v>563</v>
      </c>
      <c r="B5035" s="232" t="str">
        <f>IF(AND(A5035&lt;&gt;"",ISNUMBER(A5035)),VLOOKUP(A5035,Studies!A:BR,2,FALSE),"")</f>
        <v>Bristol-Myers Squibb Company, Clinical Pharmacology and Biopharmaceutics Review, Application number 21-567, 2002, Protocol AI424-040, page 64</v>
      </c>
      <c r="C5035" s="232" t="str">
        <f>IF(AND(A5035&lt;&gt;"",ISNUMBER(A5035)),VLOOKUP(A5035,Studies!A:BR,3,FALSE),"")</f>
        <v>https://www.accessdata.fda.gov/drugsatfda_docs/nda/2003/21-567_Reyataz_BioPharmr_P2.pdf</v>
      </c>
      <c r="D5035" s="232" t="str">
        <f>IF(AND(A5035&lt;&gt;"",ISNUMBER(A5035)),VLOOKUP(A5035,Studies!A:BR,4,FALSE),"")</f>
        <v>AI424-040, 800 mg</v>
      </c>
      <c r="E5035" s="206" t="str">
        <f>IF(AND(A5035&lt;&gt;"",ISNUMBER(A5035)),VLOOKUP(A5035,Studies!A:BR,5,FALSE),"")</f>
        <v>Atazanavir</v>
      </c>
      <c r="F5035" s="207" t="str">
        <f>IF(AND(A5035&lt;&gt;"",ISNUMBER(A5035)),VLOOKUP(A5035,Studies!A:BR,6,FALSE),"")</f>
        <v>Plasma</v>
      </c>
      <c r="G5035" s="50">
        <v>99.951052000000004</v>
      </c>
      <c r="H5035" s="50" t="s">
        <v>60</v>
      </c>
      <c r="I5035" s="41">
        <v>6605.5240000000003</v>
      </c>
      <c r="J5035" s="41" t="s">
        <v>1025</v>
      </c>
      <c r="K5035" s="41" t="s">
        <v>116</v>
      </c>
      <c r="L5035" s="52">
        <v>2488.2080000000001</v>
      </c>
      <c r="M5035" s="52" t="s">
        <v>1025</v>
      </c>
      <c r="N5035" s="52" t="s">
        <v>534</v>
      </c>
    </row>
    <row r="5036" spans="1:14" x14ac:dyDescent="0.25">
      <c r="A5036" s="30">
        <v>563</v>
      </c>
      <c r="B5036" s="232" t="str">
        <f>IF(AND(A5036&lt;&gt;"",ISNUMBER(A5036)),VLOOKUP(A5036,Studies!A:BR,2,FALSE),"")</f>
        <v>Bristol-Myers Squibb Company, Clinical Pharmacology and Biopharmaceutics Review, Application number 21-567, 2002, Protocol AI424-040, page 64</v>
      </c>
      <c r="C5036" s="232" t="str">
        <f>IF(AND(A5036&lt;&gt;"",ISNUMBER(A5036)),VLOOKUP(A5036,Studies!A:BR,3,FALSE),"")</f>
        <v>https://www.accessdata.fda.gov/drugsatfda_docs/nda/2003/21-567_Reyataz_BioPharmr_P2.pdf</v>
      </c>
      <c r="D5036" s="232" t="str">
        <f>IF(AND(A5036&lt;&gt;"",ISNUMBER(A5036)),VLOOKUP(A5036,Studies!A:BR,4,FALSE),"")</f>
        <v>AI424-040, 800 mg</v>
      </c>
      <c r="E5036" s="206" t="str">
        <f>IF(AND(A5036&lt;&gt;"",ISNUMBER(A5036)),VLOOKUP(A5036,Studies!A:BR,5,FALSE),"")</f>
        <v>Atazanavir</v>
      </c>
      <c r="F5036" s="207" t="str">
        <f>IF(AND(A5036&lt;&gt;"",ISNUMBER(A5036)),VLOOKUP(A5036,Studies!A:BR,6,FALSE),"")</f>
        <v>Plasma</v>
      </c>
      <c r="G5036" s="50">
        <v>100.966255</v>
      </c>
      <c r="H5036" s="50" t="s">
        <v>60</v>
      </c>
      <c r="I5036" s="41">
        <v>5440.71</v>
      </c>
      <c r="J5036" s="41" t="s">
        <v>1025</v>
      </c>
      <c r="K5036" s="41" t="s">
        <v>116</v>
      </c>
      <c r="L5036" s="52">
        <v>2049.268</v>
      </c>
      <c r="M5036" s="52" t="s">
        <v>1025</v>
      </c>
      <c r="N5036" s="52" t="s">
        <v>534</v>
      </c>
    </row>
    <row r="5037" spans="1:14" x14ac:dyDescent="0.25">
      <c r="A5037" s="30">
        <v>563</v>
      </c>
      <c r="B5037" s="232" t="str">
        <f>IF(AND(A5037&lt;&gt;"",ISNUMBER(A5037)),VLOOKUP(A5037,Studies!A:BR,2,FALSE),"")</f>
        <v>Bristol-Myers Squibb Company, Clinical Pharmacology and Biopharmaceutics Review, Application number 21-567, 2002, Protocol AI424-040, page 64</v>
      </c>
      <c r="C5037" s="232" t="str">
        <f>IF(AND(A5037&lt;&gt;"",ISNUMBER(A5037)),VLOOKUP(A5037,Studies!A:BR,3,FALSE),"")</f>
        <v>https://www.accessdata.fda.gov/drugsatfda_docs/nda/2003/21-567_Reyataz_BioPharmr_P2.pdf</v>
      </c>
      <c r="D5037" s="232" t="str">
        <f>IF(AND(A5037&lt;&gt;"",ISNUMBER(A5037)),VLOOKUP(A5037,Studies!A:BR,4,FALSE),"")</f>
        <v>AI424-040, 800 mg</v>
      </c>
      <c r="E5037" s="206" t="str">
        <f>IF(AND(A5037&lt;&gt;"",ISNUMBER(A5037)),VLOOKUP(A5037,Studies!A:BR,5,FALSE),"")</f>
        <v>Atazanavir</v>
      </c>
      <c r="F5037" s="207" t="str">
        <f>IF(AND(A5037&lt;&gt;"",ISNUMBER(A5037)),VLOOKUP(A5037,Studies!A:BR,6,FALSE),"")</f>
        <v>Plasma</v>
      </c>
      <c r="G5037" s="50">
        <v>101.981773</v>
      </c>
      <c r="H5037" s="50" t="s">
        <v>60</v>
      </c>
      <c r="I5037" s="41">
        <v>4544.0190000000002</v>
      </c>
      <c r="J5037" s="41" t="s">
        <v>1025</v>
      </c>
      <c r="K5037" s="41" t="s">
        <v>116</v>
      </c>
      <c r="L5037" s="52">
        <v>1625.181</v>
      </c>
      <c r="M5037" s="52" t="s">
        <v>1025</v>
      </c>
      <c r="N5037" s="52" t="s">
        <v>534</v>
      </c>
    </row>
    <row r="5038" spans="1:14" x14ac:dyDescent="0.25">
      <c r="A5038" s="30">
        <v>563</v>
      </c>
      <c r="B5038" s="232" t="str">
        <f>IF(AND(A5038&lt;&gt;"",ISNUMBER(A5038)),VLOOKUP(A5038,Studies!A:BR,2,FALSE),"")</f>
        <v>Bristol-Myers Squibb Company, Clinical Pharmacology and Biopharmaceutics Review, Application number 21-567, 2002, Protocol AI424-040, page 64</v>
      </c>
      <c r="C5038" s="232" t="str">
        <f>IF(AND(A5038&lt;&gt;"",ISNUMBER(A5038)),VLOOKUP(A5038,Studies!A:BR,3,FALSE),"")</f>
        <v>https://www.accessdata.fda.gov/drugsatfda_docs/nda/2003/21-567_Reyataz_BioPharmr_P2.pdf</v>
      </c>
      <c r="D5038" s="232" t="str">
        <f>IF(AND(A5038&lt;&gt;"",ISNUMBER(A5038)),VLOOKUP(A5038,Studies!A:BR,4,FALSE),"")</f>
        <v>AI424-040, 800 mg</v>
      </c>
      <c r="E5038" s="206" t="str">
        <f>IF(AND(A5038&lt;&gt;"",ISNUMBER(A5038)),VLOOKUP(A5038,Studies!A:BR,5,FALSE),"")</f>
        <v>Atazanavir</v>
      </c>
      <c r="F5038" s="207" t="str">
        <f>IF(AND(A5038&lt;&gt;"",ISNUMBER(A5038)),VLOOKUP(A5038,Studies!A:BR,6,FALSE),"")</f>
        <v>Plasma</v>
      </c>
      <c r="G5038" s="50">
        <v>103.977065</v>
      </c>
      <c r="H5038" s="50" t="s">
        <v>60</v>
      </c>
      <c r="I5038" s="41">
        <v>3693.165</v>
      </c>
      <c r="J5038" s="41" t="s">
        <v>1025</v>
      </c>
      <c r="K5038" s="41" t="s">
        <v>116</v>
      </c>
      <c r="L5038" s="52">
        <v>1534.48</v>
      </c>
      <c r="M5038" s="52" t="s">
        <v>1025</v>
      </c>
      <c r="N5038" s="52" t="s">
        <v>534</v>
      </c>
    </row>
    <row r="5039" spans="1:14" x14ac:dyDescent="0.25">
      <c r="A5039" s="30">
        <v>563</v>
      </c>
      <c r="B5039" s="232" t="str">
        <f>IF(AND(A5039&lt;&gt;"",ISNUMBER(A5039)),VLOOKUP(A5039,Studies!A:BR,2,FALSE),"")</f>
        <v>Bristol-Myers Squibb Company, Clinical Pharmacology and Biopharmaceutics Review, Application number 21-567, 2002, Protocol AI424-040, page 64</v>
      </c>
      <c r="C5039" s="232" t="str">
        <f>IF(AND(A5039&lt;&gt;"",ISNUMBER(A5039)),VLOOKUP(A5039,Studies!A:BR,3,FALSE),"")</f>
        <v>https://www.accessdata.fda.gov/drugsatfda_docs/nda/2003/21-567_Reyataz_BioPharmr_P2.pdf</v>
      </c>
      <c r="D5039" s="232" t="str">
        <f>IF(AND(A5039&lt;&gt;"",ISNUMBER(A5039)),VLOOKUP(A5039,Studies!A:BR,4,FALSE),"")</f>
        <v>AI424-040, 800 mg</v>
      </c>
      <c r="E5039" s="206" t="str">
        <f>IF(AND(A5039&lt;&gt;"",ISNUMBER(A5039)),VLOOKUP(A5039,Studies!A:BR,5,FALSE),"")</f>
        <v>Atazanavir</v>
      </c>
      <c r="F5039" s="207" t="str">
        <f>IF(AND(A5039&lt;&gt;"",ISNUMBER(A5039)),VLOOKUP(A5039,Studies!A:BR,6,FALSE),"")</f>
        <v>Plasma</v>
      </c>
      <c r="G5039" s="50">
        <v>106.01063000000001</v>
      </c>
      <c r="H5039" s="50" t="s">
        <v>60</v>
      </c>
      <c r="I5039" s="41">
        <v>2879.11</v>
      </c>
      <c r="J5039" s="41" t="s">
        <v>1025</v>
      </c>
      <c r="K5039" s="41" t="s">
        <v>116</v>
      </c>
      <c r="L5039" s="52">
        <v>1311.124</v>
      </c>
      <c r="M5039" s="52" t="s">
        <v>1025</v>
      </c>
      <c r="N5039" s="52" t="s">
        <v>534</v>
      </c>
    </row>
    <row r="5040" spans="1:14" x14ac:dyDescent="0.25">
      <c r="A5040" s="30">
        <v>563</v>
      </c>
      <c r="B5040" s="232" t="str">
        <f>IF(AND(A5040&lt;&gt;"",ISNUMBER(A5040)),VLOOKUP(A5040,Studies!A:BR,2,FALSE),"")</f>
        <v>Bristol-Myers Squibb Company, Clinical Pharmacology and Biopharmaceutics Review, Application number 21-567, 2002, Protocol AI424-040, page 64</v>
      </c>
      <c r="C5040" s="232" t="str">
        <f>IF(AND(A5040&lt;&gt;"",ISNUMBER(A5040)),VLOOKUP(A5040,Studies!A:BR,3,FALSE),"")</f>
        <v>https://www.accessdata.fda.gov/drugsatfda_docs/nda/2003/21-567_Reyataz_BioPharmr_P2.pdf</v>
      </c>
      <c r="D5040" s="232" t="str">
        <f>IF(AND(A5040&lt;&gt;"",ISNUMBER(A5040)),VLOOKUP(A5040,Studies!A:BR,4,FALSE),"")</f>
        <v>AI424-040, 800 mg</v>
      </c>
      <c r="E5040" s="206" t="str">
        <f>IF(AND(A5040&lt;&gt;"",ISNUMBER(A5040)),VLOOKUP(A5040,Studies!A:BR,5,FALSE),"")</f>
        <v>Atazanavir</v>
      </c>
      <c r="F5040" s="207" t="str">
        <f>IF(AND(A5040&lt;&gt;"",ISNUMBER(A5040)),VLOOKUP(A5040,Studies!A:BR,6,FALSE),"")</f>
        <v>Plasma</v>
      </c>
      <c r="G5040" s="50">
        <v>108.08435</v>
      </c>
      <c r="H5040" s="50" t="s">
        <v>60</v>
      </c>
      <c r="I5040" s="41">
        <v>2340.1120000000001</v>
      </c>
      <c r="J5040" s="41" t="s">
        <v>1025</v>
      </c>
      <c r="K5040" s="41" t="s">
        <v>116</v>
      </c>
      <c r="L5040" s="52">
        <v>1310.6890000000001</v>
      </c>
      <c r="M5040" s="52" t="s">
        <v>1025</v>
      </c>
      <c r="N5040" s="52" t="s">
        <v>534</v>
      </c>
    </row>
    <row r="5041" spans="1:14" x14ac:dyDescent="0.25">
      <c r="A5041" s="30">
        <v>563</v>
      </c>
      <c r="B5041" s="232" t="str">
        <f>IF(AND(A5041&lt;&gt;"",ISNUMBER(A5041)),VLOOKUP(A5041,Studies!A:BR,2,FALSE),"")</f>
        <v>Bristol-Myers Squibb Company, Clinical Pharmacology and Biopharmaceutics Review, Application number 21-567, 2002, Protocol AI424-040, page 64</v>
      </c>
      <c r="C5041" s="232" t="str">
        <f>IF(AND(A5041&lt;&gt;"",ISNUMBER(A5041)),VLOOKUP(A5041,Studies!A:BR,3,FALSE),"")</f>
        <v>https://www.accessdata.fda.gov/drugsatfda_docs/nda/2003/21-567_Reyataz_BioPharmr_P2.pdf</v>
      </c>
      <c r="D5041" s="232" t="str">
        <f>IF(AND(A5041&lt;&gt;"",ISNUMBER(A5041)),VLOOKUP(A5041,Studies!A:BR,4,FALSE),"")</f>
        <v>AI424-040, 800 mg</v>
      </c>
      <c r="E5041" s="206" t="str">
        <f>IF(AND(A5041&lt;&gt;"",ISNUMBER(A5041)),VLOOKUP(A5041,Studies!A:BR,5,FALSE),"")</f>
        <v>Atazanavir</v>
      </c>
      <c r="F5041" s="207" t="str">
        <f>IF(AND(A5041&lt;&gt;"",ISNUMBER(A5041)),VLOOKUP(A5041,Studies!A:BR,6,FALSE),"")</f>
        <v>Plasma</v>
      </c>
      <c r="G5041" s="50">
        <v>112.03698</v>
      </c>
      <c r="H5041" s="50" t="s">
        <v>60</v>
      </c>
      <c r="I5041" s="41">
        <v>1634.1389999999999</v>
      </c>
      <c r="J5041" s="41" t="s">
        <v>1025</v>
      </c>
      <c r="K5041" s="41" t="s">
        <v>116</v>
      </c>
      <c r="L5041" s="52">
        <v>950.95860000000005</v>
      </c>
      <c r="M5041" s="52" t="s">
        <v>1025</v>
      </c>
      <c r="N5041" s="52" t="s">
        <v>534</v>
      </c>
    </row>
    <row r="5042" spans="1:14" x14ac:dyDescent="0.25">
      <c r="A5042" s="30">
        <v>563</v>
      </c>
      <c r="B5042" s="232" t="str">
        <f>IF(AND(A5042&lt;&gt;"",ISNUMBER(A5042)),VLOOKUP(A5042,Studies!A:BR,2,FALSE),"")</f>
        <v>Bristol-Myers Squibb Company, Clinical Pharmacology and Biopharmaceutics Review, Application number 21-567, 2002, Protocol AI424-040, page 64</v>
      </c>
      <c r="C5042" s="232" t="str">
        <f>IF(AND(A5042&lt;&gt;"",ISNUMBER(A5042)),VLOOKUP(A5042,Studies!A:BR,3,FALSE),"")</f>
        <v>https://www.accessdata.fda.gov/drugsatfda_docs/nda/2003/21-567_Reyataz_BioPharmr_P2.pdf</v>
      </c>
      <c r="D5042" s="232" t="str">
        <f>IF(AND(A5042&lt;&gt;"",ISNUMBER(A5042)),VLOOKUP(A5042,Studies!A:BR,4,FALSE),"")</f>
        <v>AI424-040, 800 mg</v>
      </c>
      <c r="E5042" s="206" t="str">
        <f>IF(AND(A5042&lt;&gt;"",ISNUMBER(A5042)),VLOOKUP(A5042,Studies!A:BR,5,FALSE),"")</f>
        <v>Atazanavir</v>
      </c>
      <c r="F5042" s="207" t="str">
        <f>IF(AND(A5042&lt;&gt;"",ISNUMBER(A5042)),VLOOKUP(A5042,Studies!A:BR,6,FALSE),"")</f>
        <v>Plasma</v>
      </c>
      <c r="G5042" s="50">
        <v>120.06619999999999</v>
      </c>
      <c r="H5042" s="50" t="s">
        <v>60</v>
      </c>
      <c r="I5042" s="41">
        <v>1052.3240000000001</v>
      </c>
      <c r="J5042" s="41" t="s">
        <v>1025</v>
      </c>
      <c r="K5042" s="41" t="s">
        <v>116</v>
      </c>
      <c r="L5042" s="52">
        <v>887.38559999999995</v>
      </c>
      <c r="M5042" s="52" t="s">
        <v>1025</v>
      </c>
      <c r="N5042" s="52" t="s">
        <v>534</v>
      </c>
    </row>
    <row r="5043" spans="1:14" x14ac:dyDescent="0.25">
      <c r="A5043" s="30">
        <v>564</v>
      </c>
      <c r="B5043" s="232" t="str">
        <f>IF(AND(A5043&lt;&gt;"",ISNUMBER(A5043)),VLOOKUP(A5043,Studies!A:BR,2,FALSE),"")</f>
        <v>Bristol-Myers Squibb Company, Clinical Pharmacology and Biopharmaceutics Review, Application number 21-567, 2002, Protocol AI424-002, page 55</v>
      </c>
      <c r="C5043" s="232" t="str">
        <f>IF(AND(A5043&lt;&gt;"",ISNUMBER(A5043)),VLOOKUP(A5043,Studies!A:BR,3,FALSE),"")</f>
        <v>https://www.accessdata.fda.gov/drugsatfda_docs/nda/2003/21-567_Reyataz_BioPharmr_P1.pdf</v>
      </c>
      <c r="D5043" s="232" t="str">
        <f>IF(AND(A5043&lt;&gt;"",ISNUMBER(A5043)),VLOOKUP(A5043,Studies!A:BR,4,FALSE),"")</f>
        <v>AI424-002, 100 mg</v>
      </c>
      <c r="E5043" s="206" t="str">
        <f>IF(AND(A5043&lt;&gt;"",ISNUMBER(A5043)),VLOOKUP(A5043,Studies!A:BR,5,FALSE),"")</f>
        <v>Atazanavir</v>
      </c>
      <c r="F5043" s="207" t="str">
        <f>IF(AND(A5043&lt;&gt;"",ISNUMBER(A5043)),VLOOKUP(A5043,Studies!A:BR,6,FALSE),"")</f>
        <v>Plasma</v>
      </c>
      <c r="G5043" s="50">
        <v>0.25</v>
      </c>
      <c r="H5043" s="50" t="s">
        <v>60</v>
      </c>
      <c r="I5043" s="41">
        <v>6.9870029999999996</v>
      </c>
      <c r="J5043" s="41" t="s">
        <v>1025</v>
      </c>
      <c r="K5043" s="41" t="s">
        <v>116</v>
      </c>
    </row>
    <row r="5044" spans="1:14" x14ac:dyDescent="0.25">
      <c r="A5044" s="30">
        <v>564</v>
      </c>
      <c r="B5044" s="232" t="str">
        <f>IF(AND(A5044&lt;&gt;"",ISNUMBER(A5044)),VLOOKUP(A5044,Studies!A:BR,2,FALSE),"")</f>
        <v>Bristol-Myers Squibb Company, Clinical Pharmacology and Biopharmaceutics Review, Application number 21-567, 2002, Protocol AI424-002, page 55</v>
      </c>
      <c r="C5044" s="232" t="str">
        <f>IF(AND(A5044&lt;&gt;"",ISNUMBER(A5044)),VLOOKUP(A5044,Studies!A:BR,3,FALSE),"")</f>
        <v>https://www.accessdata.fda.gov/drugsatfda_docs/nda/2003/21-567_Reyataz_BioPharmr_P1.pdf</v>
      </c>
      <c r="D5044" s="232" t="str">
        <f>IF(AND(A5044&lt;&gt;"",ISNUMBER(A5044)),VLOOKUP(A5044,Studies!A:BR,4,FALSE),"")</f>
        <v>AI424-002, 100 mg</v>
      </c>
      <c r="E5044" s="206" t="str">
        <f>IF(AND(A5044&lt;&gt;"",ISNUMBER(A5044)),VLOOKUP(A5044,Studies!A:BR,5,FALSE),"")</f>
        <v>Atazanavir</v>
      </c>
      <c r="F5044" s="207" t="str">
        <f>IF(AND(A5044&lt;&gt;"",ISNUMBER(A5044)),VLOOKUP(A5044,Studies!A:BR,6,FALSE),"")</f>
        <v>Plasma</v>
      </c>
      <c r="G5044" s="50">
        <v>0.5</v>
      </c>
      <c r="H5044" s="50" t="s">
        <v>60</v>
      </c>
      <c r="I5044" s="41">
        <v>7.3827680000000004</v>
      </c>
      <c r="J5044" s="41" t="s">
        <v>1025</v>
      </c>
      <c r="K5044" s="41" t="s">
        <v>116</v>
      </c>
    </row>
    <row r="5045" spans="1:14" x14ac:dyDescent="0.25">
      <c r="A5045" s="30">
        <v>564</v>
      </c>
      <c r="B5045" s="232" t="str">
        <f>IF(AND(A5045&lt;&gt;"",ISNUMBER(A5045)),VLOOKUP(A5045,Studies!A:BR,2,FALSE),"")</f>
        <v>Bristol-Myers Squibb Company, Clinical Pharmacology and Biopharmaceutics Review, Application number 21-567, 2002, Protocol AI424-002, page 55</v>
      </c>
      <c r="C5045" s="232" t="str">
        <f>IF(AND(A5045&lt;&gt;"",ISNUMBER(A5045)),VLOOKUP(A5045,Studies!A:BR,3,FALSE),"")</f>
        <v>https://www.accessdata.fda.gov/drugsatfda_docs/nda/2003/21-567_Reyataz_BioPharmr_P1.pdf</v>
      </c>
      <c r="D5045" s="232" t="str">
        <f>IF(AND(A5045&lt;&gt;"",ISNUMBER(A5045)),VLOOKUP(A5045,Studies!A:BR,4,FALSE),"")</f>
        <v>AI424-002, 100 mg</v>
      </c>
      <c r="E5045" s="206" t="str">
        <f>IF(AND(A5045&lt;&gt;"",ISNUMBER(A5045)),VLOOKUP(A5045,Studies!A:BR,5,FALSE),"")</f>
        <v>Atazanavir</v>
      </c>
      <c r="F5045" s="207" t="str">
        <f>IF(AND(A5045&lt;&gt;"",ISNUMBER(A5045)),VLOOKUP(A5045,Studies!A:BR,6,FALSE),"")</f>
        <v>Plasma</v>
      </c>
      <c r="G5045" s="50">
        <v>0.75</v>
      </c>
      <c r="H5045" s="50" t="s">
        <v>60</v>
      </c>
      <c r="I5045" s="41">
        <v>11.1791</v>
      </c>
      <c r="J5045" s="41" t="s">
        <v>1025</v>
      </c>
      <c r="K5045" s="41" t="s">
        <v>116</v>
      </c>
    </row>
    <row r="5046" spans="1:14" x14ac:dyDescent="0.25">
      <c r="A5046" s="30">
        <v>564</v>
      </c>
      <c r="B5046" s="232" t="str">
        <f>IF(AND(A5046&lt;&gt;"",ISNUMBER(A5046)),VLOOKUP(A5046,Studies!A:BR,2,FALSE),"")</f>
        <v>Bristol-Myers Squibb Company, Clinical Pharmacology and Biopharmaceutics Review, Application number 21-567, 2002, Protocol AI424-002, page 55</v>
      </c>
      <c r="C5046" s="232" t="str">
        <f>IF(AND(A5046&lt;&gt;"",ISNUMBER(A5046)),VLOOKUP(A5046,Studies!A:BR,3,FALSE),"")</f>
        <v>https://www.accessdata.fda.gov/drugsatfda_docs/nda/2003/21-567_Reyataz_BioPharmr_P1.pdf</v>
      </c>
      <c r="D5046" s="232" t="str">
        <f>IF(AND(A5046&lt;&gt;"",ISNUMBER(A5046)),VLOOKUP(A5046,Studies!A:BR,4,FALSE),"")</f>
        <v>AI424-002, 100 mg</v>
      </c>
      <c r="E5046" s="206" t="str">
        <f>IF(AND(A5046&lt;&gt;"",ISNUMBER(A5046)),VLOOKUP(A5046,Studies!A:BR,5,FALSE),"")</f>
        <v>Atazanavir</v>
      </c>
      <c r="F5046" s="207" t="str">
        <f>IF(AND(A5046&lt;&gt;"",ISNUMBER(A5046)),VLOOKUP(A5046,Studies!A:BR,6,FALSE),"")</f>
        <v>Plasma</v>
      </c>
      <c r="G5046" s="50">
        <v>1</v>
      </c>
      <c r="H5046" s="50" t="s">
        <v>60</v>
      </c>
      <c r="I5046" s="41">
        <v>16.927579999999999</v>
      </c>
      <c r="J5046" s="41" t="s">
        <v>1025</v>
      </c>
      <c r="K5046" s="41" t="s">
        <v>116</v>
      </c>
    </row>
    <row r="5047" spans="1:14" x14ac:dyDescent="0.25">
      <c r="A5047" s="30">
        <v>564</v>
      </c>
      <c r="B5047" s="232" t="str">
        <f>IF(AND(A5047&lt;&gt;"",ISNUMBER(A5047)),VLOOKUP(A5047,Studies!A:BR,2,FALSE),"")</f>
        <v>Bristol-Myers Squibb Company, Clinical Pharmacology and Biopharmaceutics Review, Application number 21-567, 2002, Protocol AI424-002, page 55</v>
      </c>
      <c r="C5047" s="232" t="str">
        <f>IF(AND(A5047&lt;&gt;"",ISNUMBER(A5047)),VLOOKUP(A5047,Studies!A:BR,3,FALSE),"")</f>
        <v>https://www.accessdata.fda.gov/drugsatfda_docs/nda/2003/21-567_Reyataz_BioPharmr_P1.pdf</v>
      </c>
      <c r="D5047" s="232" t="str">
        <f>IF(AND(A5047&lt;&gt;"",ISNUMBER(A5047)),VLOOKUP(A5047,Studies!A:BR,4,FALSE),"")</f>
        <v>AI424-002, 100 mg</v>
      </c>
      <c r="E5047" s="206" t="str">
        <f>IF(AND(A5047&lt;&gt;"",ISNUMBER(A5047)),VLOOKUP(A5047,Studies!A:BR,5,FALSE),"")</f>
        <v>Atazanavir</v>
      </c>
      <c r="F5047" s="207" t="str">
        <f>IF(AND(A5047&lt;&gt;"",ISNUMBER(A5047)),VLOOKUP(A5047,Studies!A:BR,6,FALSE),"")</f>
        <v>Plasma</v>
      </c>
      <c r="G5047" s="50">
        <v>1.5</v>
      </c>
      <c r="H5047" s="50" t="s">
        <v>60</v>
      </c>
      <c r="I5047" s="41">
        <v>27.083880000000001</v>
      </c>
      <c r="J5047" s="41" t="s">
        <v>1025</v>
      </c>
      <c r="K5047" s="41" t="s">
        <v>116</v>
      </c>
    </row>
    <row r="5048" spans="1:14" x14ac:dyDescent="0.25">
      <c r="A5048" s="30">
        <v>564</v>
      </c>
      <c r="B5048" s="232" t="str">
        <f>IF(AND(A5048&lt;&gt;"",ISNUMBER(A5048)),VLOOKUP(A5048,Studies!A:BR,2,FALSE),"")</f>
        <v>Bristol-Myers Squibb Company, Clinical Pharmacology and Biopharmaceutics Review, Application number 21-567, 2002, Protocol AI424-002, page 55</v>
      </c>
      <c r="C5048" s="232" t="str">
        <f>IF(AND(A5048&lt;&gt;"",ISNUMBER(A5048)),VLOOKUP(A5048,Studies!A:BR,3,FALSE),"")</f>
        <v>https://www.accessdata.fda.gov/drugsatfda_docs/nda/2003/21-567_Reyataz_BioPharmr_P1.pdf</v>
      </c>
      <c r="D5048" s="232" t="str">
        <f>IF(AND(A5048&lt;&gt;"",ISNUMBER(A5048)),VLOOKUP(A5048,Studies!A:BR,4,FALSE),"")</f>
        <v>AI424-002, 100 mg</v>
      </c>
      <c r="E5048" s="206" t="str">
        <f>IF(AND(A5048&lt;&gt;"",ISNUMBER(A5048)),VLOOKUP(A5048,Studies!A:BR,5,FALSE),"")</f>
        <v>Atazanavir</v>
      </c>
      <c r="F5048" s="207" t="str">
        <f>IF(AND(A5048&lt;&gt;"",ISNUMBER(A5048)),VLOOKUP(A5048,Studies!A:BR,6,FALSE),"")</f>
        <v>Plasma</v>
      </c>
      <c r="G5048" s="50">
        <v>2</v>
      </c>
      <c r="H5048" s="50" t="s">
        <v>60</v>
      </c>
      <c r="I5048" s="41">
        <v>30.235600000000002</v>
      </c>
      <c r="J5048" s="41" t="s">
        <v>1025</v>
      </c>
      <c r="K5048" s="41" t="s">
        <v>116</v>
      </c>
    </row>
    <row r="5049" spans="1:14" x14ac:dyDescent="0.25">
      <c r="A5049" s="30">
        <v>564</v>
      </c>
      <c r="B5049" s="232" t="str">
        <f>IF(AND(A5049&lt;&gt;"",ISNUMBER(A5049)),VLOOKUP(A5049,Studies!A:BR,2,FALSE),"")</f>
        <v>Bristol-Myers Squibb Company, Clinical Pharmacology and Biopharmaceutics Review, Application number 21-567, 2002, Protocol AI424-002, page 55</v>
      </c>
      <c r="C5049" s="232" t="str">
        <f>IF(AND(A5049&lt;&gt;"",ISNUMBER(A5049)),VLOOKUP(A5049,Studies!A:BR,3,FALSE),"")</f>
        <v>https://www.accessdata.fda.gov/drugsatfda_docs/nda/2003/21-567_Reyataz_BioPharmr_P1.pdf</v>
      </c>
      <c r="D5049" s="232" t="str">
        <f>IF(AND(A5049&lt;&gt;"",ISNUMBER(A5049)),VLOOKUP(A5049,Studies!A:BR,4,FALSE),"")</f>
        <v>AI424-002, 100 mg</v>
      </c>
      <c r="E5049" s="206" t="str">
        <f>IF(AND(A5049&lt;&gt;"",ISNUMBER(A5049)),VLOOKUP(A5049,Studies!A:BR,5,FALSE),"")</f>
        <v>Atazanavir</v>
      </c>
      <c r="F5049" s="207" t="str">
        <f>IF(AND(A5049&lt;&gt;"",ISNUMBER(A5049)),VLOOKUP(A5049,Studies!A:BR,6,FALSE),"")</f>
        <v>Plasma</v>
      </c>
      <c r="G5049" s="50">
        <v>3</v>
      </c>
      <c r="H5049" s="50" t="s">
        <v>60</v>
      </c>
      <c r="I5049" s="41">
        <v>24.919139999999999</v>
      </c>
      <c r="J5049" s="41" t="s">
        <v>1025</v>
      </c>
      <c r="K5049" s="41" t="s">
        <v>116</v>
      </c>
    </row>
    <row r="5050" spans="1:14" x14ac:dyDescent="0.25">
      <c r="A5050" s="30">
        <v>564</v>
      </c>
      <c r="B5050" s="232" t="str">
        <f>IF(AND(A5050&lt;&gt;"",ISNUMBER(A5050)),VLOOKUP(A5050,Studies!A:BR,2,FALSE),"")</f>
        <v>Bristol-Myers Squibb Company, Clinical Pharmacology and Biopharmaceutics Review, Application number 21-567, 2002, Protocol AI424-002, page 55</v>
      </c>
      <c r="C5050" s="232" t="str">
        <f>IF(AND(A5050&lt;&gt;"",ISNUMBER(A5050)),VLOOKUP(A5050,Studies!A:BR,3,FALSE),"")</f>
        <v>https://www.accessdata.fda.gov/drugsatfda_docs/nda/2003/21-567_Reyataz_BioPharmr_P1.pdf</v>
      </c>
      <c r="D5050" s="232" t="str">
        <f>IF(AND(A5050&lt;&gt;"",ISNUMBER(A5050)),VLOOKUP(A5050,Studies!A:BR,4,FALSE),"")</f>
        <v>AI424-002, 100 mg</v>
      </c>
      <c r="E5050" s="206" t="str">
        <f>IF(AND(A5050&lt;&gt;"",ISNUMBER(A5050)),VLOOKUP(A5050,Studies!A:BR,5,FALSE),"")</f>
        <v>Atazanavir</v>
      </c>
      <c r="F5050" s="207" t="str">
        <f>IF(AND(A5050&lt;&gt;"",ISNUMBER(A5050)),VLOOKUP(A5050,Studies!A:BR,6,FALSE),"")</f>
        <v>Plasma</v>
      </c>
      <c r="G5050" s="50">
        <v>4</v>
      </c>
      <c r="H5050" s="50" t="s">
        <v>60</v>
      </c>
      <c r="I5050" s="41">
        <v>22.880970000000001</v>
      </c>
      <c r="J5050" s="41" t="s">
        <v>1025</v>
      </c>
      <c r="K5050" s="41" t="s">
        <v>116</v>
      </c>
    </row>
    <row r="5051" spans="1:14" x14ac:dyDescent="0.25">
      <c r="A5051" s="30">
        <v>564</v>
      </c>
      <c r="B5051" s="232" t="str">
        <f>IF(AND(A5051&lt;&gt;"",ISNUMBER(A5051)),VLOOKUP(A5051,Studies!A:BR,2,FALSE),"")</f>
        <v>Bristol-Myers Squibb Company, Clinical Pharmacology and Biopharmaceutics Review, Application number 21-567, 2002, Protocol AI424-002, page 55</v>
      </c>
      <c r="C5051" s="232" t="str">
        <f>IF(AND(A5051&lt;&gt;"",ISNUMBER(A5051)),VLOOKUP(A5051,Studies!A:BR,3,FALSE),"")</f>
        <v>https://www.accessdata.fda.gov/drugsatfda_docs/nda/2003/21-567_Reyataz_BioPharmr_P1.pdf</v>
      </c>
      <c r="D5051" s="232" t="str">
        <f>IF(AND(A5051&lt;&gt;"",ISNUMBER(A5051)),VLOOKUP(A5051,Studies!A:BR,4,FALSE),"")</f>
        <v>AI424-002, 100 mg</v>
      </c>
      <c r="E5051" s="206" t="str">
        <f>IF(AND(A5051&lt;&gt;"",ISNUMBER(A5051)),VLOOKUP(A5051,Studies!A:BR,5,FALSE),"")</f>
        <v>Atazanavir</v>
      </c>
      <c r="F5051" s="207" t="str">
        <f>IF(AND(A5051&lt;&gt;"",ISNUMBER(A5051)),VLOOKUP(A5051,Studies!A:BR,6,FALSE),"")</f>
        <v>Plasma</v>
      </c>
      <c r="G5051" s="50">
        <v>5</v>
      </c>
      <c r="H5051" s="50" t="s">
        <v>60</v>
      </c>
      <c r="I5051" s="41">
        <v>16.62453</v>
      </c>
      <c r="J5051" s="41" t="s">
        <v>1025</v>
      </c>
      <c r="K5051" s="41" t="s">
        <v>116</v>
      </c>
    </row>
    <row r="5052" spans="1:14" x14ac:dyDescent="0.25">
      <c r="A5052" s="30">
        <v>564</v>
      </c>
      <c r="B5052" s="232" t="str">
        <f>IF(AND(A5052&lt;&gt;"",ISNUMBER(A5052)),VLOOKUP(A5052,Studies!A:BR,2,FALSE),"")</f>
        <v>Bristol-Myers Squibb Company, Clinical Pharmacology and Biopharmaceutics Review, Application number 21-567, 2002, Protocol AI424-002, page 55</v>
      </c>
      <c r="C5052" s="232" t="str">
        <f>IF(AND(A5052&lt;&gt;"",ISNUMBER(A5052)),VLOOKUP(A5052,Studies!A:BR,3,FALSE),"")</f>
        <v>https://www.accessdata.fda.gov/drugsatfda_docs/nda/2003/21-567_Reyataz_BioPharmr_P1.pdf</v>
      </c>
      <c r="D5052" s="232" t="str">
        <f>IF(AND(A5052&lt;&gt;"",ISNUMBER(A5052)),VLOOKUP(A5052,Studies!A:BR,4,FALSE),"")</f>
        <v>AI424-002, 100 mg</v>
      </c>
      <c r="E5052" s="206" t="str">
        <f>IF(AND(A5052&lt;&gt;"",ISNUMBER(A5052)),VLOOKUP(A5052,Studies!A:BR,5,FALSE),"")</f>
        <v>Atazanavir</v>
      </c>
      <c r="F5052" s="207" t="str">
        <f>IF(AND(A5052&lt;&gt;"",ISNUMBER(A5052)),VLOOKUP(A5052,Studies!A:BR,6,FALSE),"")</f>
        <v>Plasma</v>
      </c>
      <c r="G5052" s="50">
        <v>6</v>
      </c>
      <c r="H5052" s="50" t="s">
        <v>60</v>
      </c>
      <c r="I5052" s="41">
        <v>13.45556</v>
      </c>
      <c r="J5052" s="41" t="s">
        <v>1025</v>
      </c>
      <c r="K5052" s="41" t="s">
        <v>116</v>
      </c>
    </row>
    <row r="5053" spans="1:14" x14ac:dyDescent="0.25">
      <c r="A5053" s="30">
        <v>564</v>
      </c>
      <c r="B5053" s="232" t="str">
        <f>IF(AND(A5053&lt;&gt;"",ISNUMBER(A5053)),VLOOKUP(A5053,Studies!A:BR,2,FALSE),"")</f>
        <v>Bristol-Myers Squibb Company, Clinical Pharmacology and Biopharmaceutics Review, Application number 21-567, 2002, Protocol AI424-002, page 55</v>
      </c>
      <c r="C5053" s="232" t="str">
        <f>IF(AND(A5053&lt;&gt;"",ISNUMBER(A5053)),VLOOKUP(A5053,Studies!A:BR,3,FALSE),"")</f>
        <v>https://www.accessdata.fda.gov/drugsatfda_docs/nda/2003/21-567_Reyataz_BioPharmr_P1.pdf</v>
      </c>
      <c r="D5053" s="232" t="str">
        <f>IF(AND(A5053&lt;&gt;"",ISNUMBER(A5053)),VLOOKUP(A5053,Studies!A:BR,4,FALSE),"")</f>
        <v>AI424-002, 100 mg</v>
      </c>
      <c r="E5053" s="206" t="str">
        <f>IF(AND(A5053&lt;&gt;"",ISNUMBER(A5053)),VLOOKUP(A5053,Studies!A:BR,5,FALSE),"")</f>
        <v>Atazanavir</v>
      </c>
      <c r="F5053" s="207" t="str">
        <f>IF(AND(A5053&lt;&gt;"",ISNUMBER(A5053)),VLOOKUP(A5053,Studies!A:BR,6,FALSE),"")</f>
        <v>Plasma</v>
      </c>
      <c r="G5053" s="50">
        <v>8</v>
      </c>
      <c r="H5053" s="50" t="s">
        <v>60</v>
      </c>
      <c r="I5053" s="41">
        <v>6.8552179999999998</v>
      </c>
      <c r="J5053" s="41" t="s">
        <v>1025</v>
      </c>
      <c r="K5053" s="41" t="s">
        <v>116</v>
      </c>
    </row>
    <row r="5054" spans="1:14" x14ac:dyDescent="0.25">
      <c r="A5054" s="30">
        <v>564</v>
      </c>
      <c r="B5054" s="232" t="str">
        <f>IF(AND(A5054&lt;&gt;"",ISNUMBER(A5054)),VLOOKUP(A5054,Studies!A:BR,2,FALSE),"")</f>
        <v>Bristol-Myers Squibb Company, Clinical Pharmacology and Biopharmaceutics Review, Application number 21-567, 2002, Protocol AI424-002, page 55</v>
      </c>
      <c r="C5054" s="232" t="str">
        <f>IF(AND(A5054&lt;&gt;"",ISNUMBER(A5054)),VLOOKUP(A5054,Studies!A:BR,3,FALSE),"")</f>
        <v>https://www.accessdata.fda.gov/drugsatfda_docs/nda/2003/21-567_Reyataz_BioPharmr_P1.pdf</v>
      </c>
      <c r="D5054" s="232" t="str">
        <f>IF(AND(A5054&lt;&gt;"",ISNUMBER(A5054)),VLOOKUP(A5054,Studies!A:BR,4,FALSE),"")</f>
        <v>AI424-002, 100 mg</v>
      </c>
      <c r="E5054" s="206" t="str">
        <f>IF(AND(A5054&lt;&gt;"",ISNUMBER(A5054)),VLOOKUP(A5054,Studies!A:BR,5,FALSE),"")</f>
        <v>Atazanavir</v>
      </c>
      <c r="F5054" s="207" t="str">
        <f>IF(AND(A5054&lt;&gt;"",ISNUMBER(A5054)),VLOOKUP(A5054,Studies!A:BR,6,FALSE),"")</f>
        <v>Plasma</v>
      </c>
      <c r="G5054" s="50">
        <v>12</v>
      </c>
      <c r="H5054" s="50" t="s">
        <v>60</v>
      </c>
      <c r="I5054" s="41">
        <v>1.1758869999999999</v>
      </c>
      <c r="J5054" s="41" t="s">
        <v>1025</v>
      </c>
      <c r="K5054" s="41" t="s">
        <v>116</v>
      </c>
    </row>
    <row r="5055" spans="1:14" x14ac:dyDescent="0.25">
      <c r="A5055" s="30">
        <v>564</v>
      </c>
      <c r="B5055" s="232" t="str">
        <f>IF(AND(A5055&lt;&gt;"",ISNUMBER(A5055)),VLOOKUP(A5055,Studies!A:BR,2,FALSE),"")</f>
        <v>Bristol-Myers Squibb Company, Clinical Pharmacology and Biopharmaceutics Review, Application number 21-567, 2002, Protocol AI424-002, page 55</v>
      </c>
      <c r="C5055" s="232" t="str">
        <f>IF(AND(A5055&lt;&gt;"",ISNUMBER(A5055)),VLOOKUP(A5055,Studies!A:BR,3,FALSE),"")</f>
        <v>https://www.accessdata.fda.gov/drugsatfda_docs/nda/2003/21-567_Reyataz_BioPharmr_P1.pdf</v>
      </c>
      <c r="D5055" s="232" t="str">
        <f>IF(AND(A5055&lt;&gt;"",ISNUMBER(A5055)),VLOOKUP(A5055,Studies!A:BR,4,FALSE),"")</f>
        <v>AI424-002, 100 mg</v>
      </c>
      <c r="E5055" s="206" t="str">
        <f>IF(AND(A5055&lt;&gt;"",ISNUMBER(A5055)),VLOOKUP(A5055,Studies!A:BR,5,FALSE),"")</f>
        <v>Atazanavir</v>
      </c>
      <c r="F5055" s="207" t="str">
        <f>IF(AND(A5055&lt;&gt;"",ISNUMBER(A5055)),VLOOKUP(A5055,Studies!A:BR,6,FALSE),"")</f>
        <v>Plasma</v>
      </c>
      <c r="G5055" s="50">
        <v>144</v>
      </c>
      <c r="H5055" s="50" t="s">
        <v>60</v>
      </c>
      <c r="I5055" s="41">
        <v>67.348529999999997</v>
      </c>
      <c r="J5055" s="41" t="s">
        <v>1025</v>
      </c>
      <c r="K5055" s="41" t="s">
        <v>116</v>
      </c>
    </row>
    <row r="5056" spans="1:14" x14ac:dyDescent="0.25">
      <c r="A5056" s="30">
        <v>564</v>
      </c>
      <c r="B5056" s="232" t="str">
        <f>IF(AND(A5056&lt;&gt;"",ISNUMBER(A5056)),VLOOKUP(A5056,Studies!A:BR,2,FALSE),"")</f>
        <v>Bristol-Myers Squibb Company, Clinical Pharmacology and Biopharmaceutics Review, Application number 21-567, 2002, Protocol AI424-002, page 55</v>
      </c>
      <c r="C5056" s="232" t="str">
        <f>IF(AND(A5056&lt;&gt;"",ISNUMBER(A5056)),VLOOKUP(A5056,Studies!A:BR,3,FALSE),"")</f>
        <v>https://www.accessdata.fda.gov/drugsatfda_docs/nda/2003/21-567_Reyataz_BioPharmr_P1.pdf</v>
      </c>
      <c r="D5056" s="232" t="str">
        <f>IF(AND(A5056&lt;&gt;"",ISNUMBER(A5056)),VLOOKUP(A5056,Studies!A:BR,4,FALSE),"")</f>
        <v>AI424-002, 100 mg</v>
      </c>
      <c r="E5056" s="206" t="str">
        <f>IF(AND(A5056&lt;&gt;"",ISNUMBER(A5056)),VLOOKUP(A5056,Studies!A:BR,5,FALSE),"")</f>
        <v>Atazanavir</v>
      </c>
      <c r="F5056" s="207" t="str">
        <f>IF(AND(A5056&lt;&gt;"",ISNUMBER(A5056)),VLOOKUP(A5056,Studies!A:BR,6,FALSE),"")</f>
        <v>Plasma</v>
      </c>
      <c r="G5056" s="50">
        <v>144.25</v>
      </c>
      <c r="H5056" s="50" t="s">
        <v>60</v>
      </c>
      <c r="I5056" s="41">
        <v>64.887370000000004</v>
      </c>
      <c r="J5056" s="41" t="s">
        <v>1025</v>
      </c>
      <c r="K5056" s="41" t="s">
        <v>116</v>
      </c>
    </row>
    <row r="5057" spans="1:11" x14ac:dyDescent="0.25">
      <c r="A5057" s="30">
        <v>564</v>
      </c>
      <c r="B5057" s="232" t="str">
        <f>IF(AND(A5057&lt;&gt;"",ISNUMBER(A5057)),VLOOKUP(A5057,Studies!A:BR,2,FALSE),"")</f>
        <v>Bristol-Myers Squibb Company, Clinical Pharmacology and Biopharmaceutics Review, Application number 21-567, 2002, Protocol AI424-002, page 55</v>
      </c>
      <c r="C5057" s="232" t="str">
        <f>IF(AND(A5057&lt;&gt;"",ISNUMBER(A5057)),VLOOKUP(A5057,Studies!A:BR,3,FALSE),"")</f>
        <v>https://www.accessdata.fda.gov/drugsatfda_docs/nda/2003/21-567_Reyataz_BioPharmr_P1.pdf</v>
      </c>
      <c r="D5057" s="232" t="str">
        <f>IF(AND(A5057&lt;&gt;"",ISNUMBER(A5057)),VLOOKUP(A5057,Studies!A:BR,4,FALSE),"")</f>
        <v>AI424-002, 100 mg</v>
      </c>
      <c r="E5057" s="206" t="str">
        <f>IF(AND(A5057&lt;&gt;"",ISNUMBER(A5057)),VLOOKUP(A5057,Studies!A:BR,5,FALSE),"")</f>
        <v>Atazanavir</v>
      </c>
      <c r="F5057" s="207" t="str">
        <f>IF(AND(A5057&lt;&gt;"",ISNUMBER(A5057)),VLOOKUP(A5057,Studies!A:BR,6,FALSE),"")</f>
        <v>Plasma</v>
      </c>
      <c r="G5057" s="50">
        <v>144.5</v>
      </c>
      <c r="H5057" s="50" t="s">
        <v>60</v>
      </c>
      <c r="I5057" s="41">
        <v>77.959029999999998</v>
      </c>
      <c r="J5057" s="41" t="s">
        <v>1025</v>
      </c>
      <c r="K5057" s="41" t="s">
        <v>116</v>
      </c>
    </row>
    <row r="5058" spans="1:11" x14ac:dyDescent="0.25">
      <c r="A5058" s="30">
        <v>564</v>
      </c>
      <c r="B5058" s="232" t="str">
        <f>IF(AND(A5058&lt;&gt;"",ISNUMBER(A5058)),VLOOKUP(A5058,Studies!A:BR,2,FALSE),"")</f>
        <v>Bristol-Myers Squibb Company, Clinical Pharmacology and Biopharmaceutics Review, Application number 21-567, 2002, Protocol AI424-002, page 55</v>
      </c>
      <c r="C5058" s="232" t="str">
        <f>IF(AND(A5058&lt;&gt;"",ISNUMBER(A5058)),VLOOKUP(A5058,Studies!A:BR,3,FALSE),"")</f>
        <v>https://www.accessdata.fda.gov/drugsatfda_docs/nda/2003/21-567_Reyataz_BioPharmr_P1.pdf</v>
      </c>
      <c r="D5058" s="232" t="str">
        <f>IF(AND(A5058&lt;&gt;"",ISNUMBER(A5058)),VLOOKUP(A5058,Studies!A:BR,4,FALSE),"")</f>
        <v>AI424-002, 100 mg</v>
      </c>
      <c r="E5058" s="206" t="str">
        <f>IF(AND(A5058&lt;&gt;"",ISNUMBER(A5058)),VLOOKUP(A5058,Studies!A:BR,5,FALSE),"")</f>
        <v>Atazanavir</v>
      </c>
      <c r="F5058" s="207" t="str">
        <f>IF(AND(A5058&lt;&gt;"",ISNUMBER(A5058)),VLOOKUP(A5058,Studies!A:BR,6,FALSE),"")</f>
        <v>Plasma</v>
      </c>
      <c r="G5058" s="50">
        <v>144.75</v>
      </c>
      <c r="H5058" s="50" t="s">
        <v>60</v>
      </c>
      <c r="I5058" s="41">
        <v>148.29910000000001</v>
      </c>
      <c r="J5058" s="41" t="s">
        <v>1025</v>
      </c>
      <c r="K5058" s="41" t="s">
        <v>116</v>
      </c>
    </row>
    <row r="5059" spans="1:11" x14ac:dyDescent="0.25">
      <c r="A5059" s="30">
        <v>564</v>
      </c>
      <c r="B5059" s="232" t="str">
        <f>IF(AND(A5059&lt;&gt;"",ISNUMBER(A5059)),VLOOKUP(A5059,Studies!A:BR,2,FALSE),"")</f>
        <v>Bristol-Myers Squibb Company, Clinical Pharmacology and Biopharmaceutics Review, Application number 21-567, 2002, Protocol AI424-002, page 55</v>
      </c>
      <c r="C5059" s="232" t="str">
        <f>IF(AND(A5059&lt;&gt;"",ISNUMBER(A5059)),VLOOKUP(A5059,Studies!A:BR,3,FALSE),"")</f>
        <v>https://www.accessdata.fda.gov/drugsatfda_docs/nda/2003/21-567_Reyataz_BioPharmr_P1.pdf</v>
      </c>
      <c r="D5059" s="232" t="str">
        <f>IF(AND(A5059&lt;&gt;"",ISNUMBER(A5059)),VLOOKUP(A5059,Studies!A:BR,4,FALSE),"")</f>
        <v>AI424-002, 100 mg</v>
      </c>
      <c r="E5059" s="206" t="str">
        <f>IF(AND(A5059&lt;&gt;"",ISNUMBER(A5059)),VLOOKUP(A5059,Studies!A:BR,5,FALSE),"")</f>
        <v>Atazanavir</v>
      </c>
      <c r="F5059" s="207" t="str">
        <f>IF(AND(A5059&lt;&gt;"",ISNUMBER(A5059)),VLOOKUP(A5059,Studies!A:BR,6,FALSE),"")</f>
        <v>Plasma</v>
      </c>
      <c r="G5059" s="50">
        <v>145</v>
      </c>
      <c r="H5059" s="50" t="s">
        <v>60</v>
      </c>
      <c r="I5059" s="41">
        <v>262.09460000000001</v>
      </c>
      <c r="J5059" s="41" t="s">
        <v>1025</v>
      </c>
      <c r="K5059" s="41" t="s">
        <v>116</v>
      </c>
    </row>
    <row r="5060" spans="1:11" x14ac:dyDescent="0.25">
      <c r="A5060" s="30">
        <v>564</v>
      </c>
      <c r="B5060" s="232" t="str">
        <f>IF(AND(A5060&lt;&gt;"",ISNUMBER(A5060)),VLOOKUP(A5060,Studies!A:BR,2,FALSE),"")</f>
        <v>Bristol-Myers Squibb Company, Clinical Pharmacology and Biopharmaceutics Review, Application number 21-567, 2002, Protocol AI424-002, page 55</v>
      </c>
      <c r="C5060" s="232" t="str">
        <f>IF(AND(A5060&lt;&gt;"",ISNUMBER(A5060)),VLOOKUP(A5060,Studies!A:BR,3,FALSE),"")</f>
        <v>https://www.accessdata.fda.gov/drugsatfda_docs/nda/2003/21-567_Reyataz_BioPharmr_P1.pdf</v>
      </c>
      <c r="D5060" s="232" t="str">
        <f>IF(AND(A5060&lt;&gt;"",ISNUMBER(A5060)),VLOOKUP(A5060,Studies!A:BR,4,FALSE),"")</f>
        <v>AI424-002, 100 mg</v>
      </c>
      <c r="E5060" s="206" t="str">
        <f>IF(AND(A5060&lt;&gt;"",ISNUMBER(A5060)),VLOOKUP(A5060,Studies!A:BR,5,FALSE),"")</f>
        <v>Atazanavir</v>
      </c>
      <c r="F5060" s="207" t="str">
        <f>IF(AND(A5060&lt;&gt;"",ISNUMBER(A5060)),VLOOKUP(A5060,Studies!A:BR,6,FALSE),"")</f>
        <v>Plasma</v>
      </c>
      <c r="G5060" s="50">
        <v>145.5</v>
      </c>
      <c r="H5060" s="50" t="s">
        <v>60</v>
      </c>
      <c r="I5060" s="41">
        <v>332.60820000000001</v>
      </c>
      <c r="J5060" s="41" t="s">
        <v>1025</v>
      </c>
      <c r="K5060" s="41" t="s">
        <v>116</v>
      </c>
    </row>
    <row r="5061" spans="1:11" x14ac:dyDescent="0.25">
      <c r="A5061" s="30">
        <v>564</v>
      </c>
      <c r="B5061" s="232" t="str">
        <f>IF(AND(A5061&lt;&gt;"",ISNUMBER(A5061)),VLOOKUP(A5061,Studies!A:BR,2,FALSE),"")</f>
        <v>Bristol-Myers Squibb Company, Clinical Pharmacology and Biopharmaceutics Review, Application number 21-567, 2002, Protocol AI424-002, page 55</v>
      </c>
      <c r="C5061" s="232" t="str">
        <f>IF(AND(A5061&lt;&gt;"",ISNUMBER(A5061)),VLOOKUP(A5061,Studies!A:BR,3,FALSE),"")</f>
        <v>https://www.accessdata.fda.gov/drugsatfda_docs/nda/2003/21-567_Reyataz_BioPharmr_P1.pdf</v>
      </c>
      <c r="D5061" s="232" t="str">
        <f>IF(AND(A5061&lt;&gt;"",ISNUMBER(A5061)),VLOOKUP(A5061,Studies!A:BR,4,FALSE),"")</f>
        <v>AI424-002, 100 mg</v>
      </c>
      <c r="E5061" s="206" t="str">
        <f>IF(AND(A5061&lt;&gt;"",ISNUMBER(A5061)),VLOOKUP(A5061,Studies!A:BR,5,FALSE),"")</f>
        <v>Atazanavir</v>
      </c>
      <c r="F5061" s="207" t="str">
        <f>IF(AND(A5061&lt;&gt;"",ISNUMBER(A5061)),VLOOKUP(A5061,Studies!A:BR,6,FALSE),"")</f>
        <v>Plasma</v>
      </c>
      <c r="G5061" s="50">
        <v>146</v>
      </c>
      <c r="H5061" s="50" t="s">
        <v>60</v>
      </c>
      <c r="I5061" s="41">
        <v>351.1841</v>
      </c>
      <c r="J5061" s="41" t="s">
        <v>1025</v>
      </c>
      <c r="K5061" s="41" t="s">
        <v>116</v>
      </c>
    </row>
    <row r="5062" spans="1:11" x14ac:dyDescent="0.25">
      <c r="A5062" s="30">
        <v>564</v>
      </c>
      <c r="B5062" s="232" t="str">
        <f>IF(AND(A5062&lt;&gt;"",ISNUMBER(A5062)),VLOOKUP(A5062,Studies!A:BR,2,FALSE),"")</f>
        <v>Bristol-Myers Squibb Company, Clinical Pharmacology and Biopharmaceutics Review, Application number 21-567, 2002, Protocol AI424-002, page 55</v>
      </c>
      <c r="C5062" s="232" t="str">
        <f>IF(AND(A5062&lt;&gt;"",ISNUMBER(A5062)),VLOOKUP(A5062,Studies!A:BR,3,FALSE),"")</f>
        <v>https://www.accessdata.fda.gov/drugsatfda_docs/nda/2003/21-567_Reyataz_BioPharmr_P1.pdf</v>
      </c>
      <c r="D5062" s="232" t="str">
        <f>IF(AND(A5062&lt;&gt;"",ISNUMBER(A5062)),VLOOKUP(A5062,Studies!A:BR,4,FALSE),"")</f>
        <v>AI424-002, 100 mg</v>
      </c>
      <c r="E5062" s="206" t="str">
        <f>IF(AND(A5062&lt;&gt;"",ISNUMBER(A5062)),VLOOKUP(A5062,Studies!A:BR,5,FALSE),"")</f>
        <v>Atazanavir</v>
      </c>
      <c r="F5062" s="207" t="str">
        <f>IF(AND(A5062&lt;&gt;"",ISNUMBER(A5062)),VLOOKUP(A5062,Studies!A:BR,6,FALSE),"")</f>
        <v>Plasma</v>
      </c>
      <c r="G5062" s="50">
        <v>147</v>
      </c>
      <c r="H5062" s="50" t="s">
        <v>60</v>
      </c>
      <c r="I5062" s="41">
        <v>325.79840000000002</v>
      </c>
      <c r="J5062" s="41" t="s">
        <v>1025</v>
      </c>
      <c r="K5062" s="41" t="s">
        <v>116</v>
      </c>
    </row>
    <row r="5063" spans="1:11" x14ac:dyDescent="0.25">
      <c r="A5063" s="30">
        <v>564</v>
      </c>
      <c r="B5063" s="232" t="str">
        <f>IF(AND(A5063&lt;&gt;"",ISNUMBER(A5063)),VLOOKUP(A5063,Studies!A:BR,2,FALSE),"")</f>
        <v>Bristol-Myers Squibb Company, Clinical Pharmacology and Biopharmaceutics Review, Application number 21-567, 2002, Protocol AI424-002, page 55</v>
      </c>
      <c r="C5063" s="232" t="str">
        <f>IF(AND(A5063&lt;&gt;"",ISNUMBER(A5063)),VLOOKUP(A5063,Studies!A:BR,3,FALSE),"")</f>
        <v>https://www.accessdata.fda.gov/drugsatfda_docs/nda/2003/21-567_Reyataz_BioPharmr_P1.pdf</v>
      </c>
      <c r="D5063" s="232" t="str">
        <f>IF(AND(A5063&lt;&gt;"",ISNUMBER(A5063)),VLOOKUP(A5063,Studies!A:BR,4,FALSE),"")</f>
        <v>AI424-002, 100 mg</v>
      </c>
      <c r="E5063" s="206" t="str">
        <f>IF(AND(A5063&lt;&gt;"",ISNUMBER(A5063)),VLOOKUP(A5063,Studies!A:BR,5,FALSE),"")</f>
        <v>Atazanavir</v>
      </c>
      <c r="F5063" s="207" t="str">
        <f>IF(AND(A5063&lt;&gt;"",ISNUMBER(A5063)),VLOOKUP(A5063,Studies!A:BR,6,FALSE),"")</f>
        <v>Plasma</v>
      </c>
      <c r="G5063" s="50">
        <v>148</v>
      </c>
      <c r="H5063" s="50" t="s">
        <v>60</v>
      </c>
      <c r="I5063" s="41">
        <v>280.79790000000003</v>
      </c>
      <c r="J5063" s="41" t="s">
        <v>1025</v>
      </c>
      <c r="K5063" s="41" t="s">
        <v>116</v>
      </c>
    </row>
    <row r="5064" spans="1:11" x14ac:dyDescent="0.25">
      <c r="A5064" s="30">
        <v>564</v>
      </c>
      <c r="B5064" s="232" t="str">
        <f>IF(AND(A5064&lt;&gt;"",ISNUMBER(A5064)),VLOOKUP(A5064,Studies!A:BR,2,FALSE),"")</f>
        <v>Bristol-Myers Squibb Company, Clinical Pharmacology and Biopharmaceutics Review, Application number 21-567, 2002, Protocol AI424-002, page 55</v>
      </c>
      <c r="C5064" s="232" t="str">
        <f>IF(AND(A5064&lt;&gt;"",ISNUMBER(A5064)),VLOOKUP(A5064,Studies!A:BR,3,FALSE),"")</f>
        <v>https://www.accessdata.fda.gov/drugsatfda_docs/nda/2003/21-567_Reyataz_BioPharmr_P1.pdf</v>
      </c>
      <c r="D5064" s="232" t="str">
        <f>IF(AND(A5064&lt;&gt;"",ISNUMBER(A5064)),VLOOKUP(A5064,Studies!A:BR,4,FALSE),"")</f>
        <v>AI424-002, 100 mg</v>
      </c>
      <c r="E5064" s="206" t="str">
        <f>IF(AND(A5064&lt;&gt;"",ISNUMBER(A5064)),VLOOKUP(A5064,Studies!A:BR,5,FALSE),"")</f>
        <v>Atazanavir</v>
      </c>
      <c r="F5064" s="207" t="str">
        <f>IF(AND(A5064&lt;&gt;"",ISNUMBER(A5064)),VLOOKUP(A5064,Studies!A:BR,6,FALSE),"")</f>
        <v>Plasma</v>
      </c>
      <c r="G5064" s="50">
        <v>149</v>
      </c>
      <c r="H5064" s="50" t="s">
        <v>60</v>
      </c>
      <c r="I5064" s="41">
        <v>220.78469999999999</v>
      </c>
      <c r="J5064" s="41" t="s">
        <v>1025</v>
      </c>
      <c r="K5064" s="41" t="s">
        <v>116</v>
      </c>
    </row>
    <row r="5065" spans="1:11" x14ac:dyDescent="0.25">
      <c r="A5065" s="30">
        <v>564</v>
      </c>
      <c r="B5065" s="232" t="str">
        <f>IF(AND(A5065&lt;&gt;"",ISNUMBER(A5065)),VLOOKUP(A5065,Studies!A:BR,2,FALSE),"")</f>
        <v>Bristol-Myers Squibb Company, Clinical Pharmacology and Biopharmaceutics Review, Application number 21-567, 2002, Protocol AI424-002, page 55</v>
      </c>
      <c r="C5065" s="232" t="str">
        <f>IF(AND(A5065&lt;&gt;"",ISNUMBER(A5065)),VLOOKUP(A5065,Studies!A:BR,3,FALSE),"")</f>
        <v>https://www.accessdata.fda.gov/drugsatfda_docs/nda/2003/21-567_Reyataz_BioPharmr_P1.pdf</v>
      </c>
      <c r="D5065" s="232" t="str">
        <f>IF(AND(A5065&lt;&gt;"",ISNUMBER(A5065)),VLOOKUP(A5065,Studies!A:BR,4,FALSE),"")</f>
        <v>AI424-002, 100 mg</v>
      </c>
      <c r="E5065" s="206" t="str">
        <f>IF(AND(A5065&lt;&gt;"",ISNUMBER(A5065)),VLOOKUP(A5065,Studies!A:BR,5,FALSE),"")</f>
        <v>Atazanavir</v>
      </c>
      <c r="F5065" s="207" t="str">
        <f>IF(AND(A5065&lt;&gt;"",ISNUMBER(A5065)),VLOOKUP(A5065,Studies!A:BR,6,FALSE),"")</f>
        <v>Plasma</v>
      </c>
      <c r="G5065" s="50">
        <v>150</v>
      </c>
      <c r="H5065" s="50" t="s">
        <v>60</v>
      </c>
      <c r="I5065" s="41">
        <v>176.80500000000001</v>
      </c>
      <c r="J5065" s="41" t="s">
        <v>1025</v>
      </c>
      <c r="K5065" s="41" t="s">
        <v>116</v>
      </c>
    </row>
    <row r="5066" spans="1:11" x14ac:dyDescent="0.25">
      <c r="A5066" s="30">
        <v>564</v>
      </c>
      <c r="B5066" s="232" t="str">
        <f>IF(AND(A5066&lt;&gt;"",ISNUMBER(A5066)),VLOOKUP(A5066,Studies!A:BR,2,FALSE),"")</f>
        <v>Bristol-Myers Squibb Company, Clinical Pharmacology and Biopharmaceutics Review, Application number 21-567, 2002, Protocol AI424-002, page 55</v>
      </c>
      <c r="C5066" s="232" t="str">
        <f>IF(AND(A5066&lt;&gt;"",ISNUMBER(A5066)),VLOOKUP(A5066,Studies!A:BR,3,FALSE),"")</f>
        <v>https://www.accessdata.fda.gov/drugsatfda_docs/nda/2003/21-567_Reyataz_BioPharmr_P1.pdf</v>
      </c>
      <c r="D5066" s="232" t="str">
        <f>IF(AND(A5066&lt;&gt;"",ISNUMBER(A5066)),VLOOKUP(A5066,Studies!A:BR,4,FALSE),"")</f>
        <v>AI424-002, 100 mg</v>
      </c>
      <c r="E5066" s="206" t="str">
        <f>IF(AND(A5066&lt;&gt;"",ISNUMBER(A5066)),VLOOKUP(A5066,Studies!A:BR,5,FALSE),"")</f>
        <v>Atazanavir</v>
      </c>
      <c r="F5066" s="207" t="str">
        <f>IF(AND(A5066&lt;&gt;"",ISNUMBER(A5066)),VLOOKUP(A5066,Studies!A:BR,6,FALSE),"")</f>
        <v>Plasma</v>
      </c>
      <c r="G5066" s="50">
        <v>152</v>
      </c>
      <c r="H5066" s="50" t="s">
        <v>60</v>
      </c>
      <c r="I5066" s="41">
        <v>136.2602</v>
      </c>
      <c r="J5066" s="41" t="s">
        <v>1025</v>
      </c>
      <c r="K5066" s="41" t="s">
        <v>116</v>
      </c>
    </row>
    <row r="5067" spans="1:11" x14ac:dyDescent="0.25">
      <c r="A5067" s="30">
        <v>564</v>
      </c>
      <c r="B5067" s="232" t="str">
        <f>IF(AND(A5067&lt;&gt;"",ISNUMBER(A5067)),VLOOKUP(A5067,Studies!A:BR,2,FALSE),"")</f>
        <v>Bristol-Myers Squibb Company, Clinical Pharmacology and Biopharmaceutics Review, Application number 21-567, 2002, Protocol AI424-002, page 55</v>
      </c>
      <c r="C5067" s="232" t="str">
        <f>IF(AND(A5067&lt;&gt;"",ISNUMBER(A5067)),VLOOKUP(A5067,Studies!A:BR,3,FALSE),"")</f>
        <v>https://www.accessdata.fda.gov/drugsatfda_docs/nda/2003/21-567_Reyataz_BioPharmr_P1.pdf</v>
      </c>
      <c r="D5067" s="232" t="str">
        <f>IF(AND(A5067&lt;&gt;"",ISNUMBER(A5067)),VLOOKUP(A5067,Studies!A:BR,4,FALSE),"")</f>
        <v>AI424-002, 100 mg</v>
      </c>
      <c r="E5067" s="206" t="str">
        <f>IF(AND(A5067&lt;&gt;"",ISNUMBER(A5067)),VLOOKUP(A5067,Studies!A:BR,5,FALSE),"")</f>
        <v>Atazanavir</v>
      </c>
      <c r="F5067" s="207" t="str">
        <f>IF(AND(A5067&lt;&gt;"",ISNUMBER(A5067)),VLOOKUP(A5067,Studies!A:BR,6,FALSE),"")</f>
        <v>Plasma</v>
      </c>
      <c r="G5067" s="50">
        <v>156</v>
      </c>
      <c r="H5067" s="50" t="s">
        <v>60</v>
      </c>
      <c r="I5067" s="41">
        <v>61.433920000000001</v>
      </c>
      <c r="J5067" s="41" t="s">
        <v>1025</v>
      </c>
      <c r="K5067" s="41" t="s">
        <v>116</v>
      </c>
    </row>
    <row r="5068" spans="1:11" x14ac:dyDescent="0.25">
      <c r="A5068" s="30">
        <v>564</v>
      </c>
      <c r="B5068" s="232" t="str">
        <f>IF(AND(A5068&lt;&gt;"",ISNUMBER(A5068)),VLOOKUP(A5068,Studies!A:BR,2,FALSE),"")</f>
        <v>Bristol-Myers Squibb Company, Clinical Pharmacology and Biopharmaceutics Review, Application number 21-567, 2002, Protocol AI424-002, page 55</v>
      </c>
      <c r="C5068" s="232" t="str">
        <f>IF(AND(A5068&lt;&gt;"",ISNUMBER(A5068)),VLOOKUP(A5068,Studies!A:BR,3,FALSE),"")</f>
        <v>https://www.accessdata.fda.gov/drugsatfda_docs/nda/2003/21-567_Reyataz_BioPharmr_P1.pdf</v>
      </c>
      <c r="D5068" s="232" t="str">
        <f>IF(AND(A5068&lt;&gt;"",ISNUMBER(A5068)),VLOOKUP(A5068,Studies!A:BR,4,FALSE),"")</f>
        <v>AI424-002, 100 mg</v>
      </c>
      <c r="E5068" s="206" t="str">
        <f>IF(AND(A5068&lt;&gt;"",ISNUMBER(A5068)),VLOOKUP(A5068,Studies!A:BR,5,FALSE),"")</f>
        <v>Atazanavir</v>
      </c>
      <c r="F5068" s="207" t="str">
        <f>IF(AND(A5068&lt;&gt;"",ISNUMBER(A5068)),VLOOKUP(A5068,Studies!A:BR,6,FALSE),"")</f>
        <v>Plasma</v>
      </c>
      <c r="G5068" s="50">
        <v>312</v>
      </c>
      <c r="H5068" s="50" t="s">
        <v>60</v>
      </c>
      <c r="I5068" s="41">
        <v>62.296410000000002</v>
      </c>
      <c r="J5068" s="41" t="s">
        <v>1025</v>
      </c>
      <c r="K5068" s="41" t="s">
        <v>116</v>
      </c>
    </row>
    <row r="5069" spans="1:11" x14ac:dyDescent="0.25">
      <c r="A5069" s="30">
        <v>564</v>
      </c>
      <c r="B5069" s="232" t="str">
        <f>IF(AND(A5069&lt;&gt;"",ISNUMBER(A5069)),VLOOKUP(A5069,Studies!A:BR,2,FALSE),"")</f>
        <v>Bristol-Myers Squibb Company, Clinical Pharmacology and Biopharmaceutics Review, Application number 21-567, 2002, Protocol AI424-002, page 55</v>
      </c>
      <c r="C5069" s="232" t="str">
        <f>IF(AND(A5069&lt;&gt;"",ISNUMBER(A5069)),VLOOKUP(A5069,Studies!A:BR,3,FALSE),"")</f>
        <v>https://www.accessdata.fda.gov/drugsatfda_docs/nda/2003/21-567_Reyataz_BioPharmr_P1.pdf</v>
      </c>
      <c r="D5069" s="232" t="str">
        <f>IF(AND(A5069&lt;&gt;"",ISNUMBER(A5069)),VLOOKUP(A5069,Studies!A:BR,4,FALSE),"")</f>
        <v>AI424-002, 100 mg</v>
      </c>
      <c r="E5069" s="206" t="str">
        <f>IF(AND(A5069&lt;&gt;"",ISNUMBER(A5069)),VLOOKUP(A5069,Studies!A:BR,5,FALSE),"")</f>
        <v>Atazanavir</v>
      </c>
      <c r="F5069" s="207" t="str">
        <f>IF(AND(A5069&lt;&gt;"",ISNUMBER(A5069)),VLOOKUP(A5069,Studies!A:BR,6,FALSE),"")</f>
        <v>Plasma</v>
      </c>
      <c r="G5069" s="50">
        <v>312.25</v>
      </c>
      <c r="H5069" s="50" t="s">
        <v>60</v>
      </c>
      <c r="I5069" s="41">
        <v>59.005940000000002</v>
      </c>
      <c r="J5069" s="41" t="s">
        <v>1025</v>
      </c>
      <c r="K5069" s="41" t="s">
        <v>116</v>
      </c>
    </row>
    <row r="5070" spans="1:11" x14ac:dyDescent="0.25">
      <c r="A5070" s="30">
        <v>564</v>
      </c>
      <c r="B5070" s="232" t="str">
        <f>IF(AND(A5070&lt;&gt;"",ISNUMBER(A5070)),VLOOKUP(A5070,Studies!A:BR,2,FALSE),"")</f>
        <v>Bristol-Myers Squibb Company, Clinical Pharmacology and Biopharmaceutics Review, Application number 21-567, 2002, Protocol AI424-002, page 55</v>
      </c>
      <c r="C5070" s="232" t="str">
        <f>IF(AND(A5070&lt;&gt;"",ISNUMBER(A5070)),VLOOKUP(A5070,Studies!A:BR,3,FALSE),"")</f>
        <v>https://www.accessdata.fda.gov/drugsatfda_docs/nda/2003/21-567_Reyataz_BioPharmr_P1.pdf</v>
      </c>
      <c r="D5070" s="232" t="str">
        <f>IF(AND(A5070&lt;&gt;"",ISNUMBER(A5070)),VLOOKUP(A5070,Studies!A:BR,4,FALSE),"")</f>
        <v>AI424-002, 100 mg</v>
      </c>
      <c r="E5070" s="206" t="str">
        <f>IF(AND(A5070&lt;&gt;"",ISNUMBER(A5070)),VLOOKUP(A5070,Studies!A:BR,5,FALSE),"")</f>
        <v>Atazanavir</v>
      </c>
      <c r="F5070" s="207" t="str">
        <f>IF(AND(A5070&lt;&gt;"",ISNUMBER(A5070)),VLOOKUP(A5070,Studies!A:BR,6,FALSE),"")</f>
        <v>Plasma</v>
      </c>
      <c r="G5070" s="50">
        <v>312.5</v>
      </c>
      <c r="H5070" s="50" t="s">
        <v>60</v>
      </c>
      <c r="I5070" s="41">
        <v>70.807689999999994</v>
      </c>
      <c r="J5070" s="41" t="s">
        <v>1025</v>
      </c>
      <c r="K5070" s="41" t="s">
        <v>116</v>
      </c>
    </row>
    <row r="5071" spans="1:11" x14ac:dyDescent="0.25">
      <c r="A5071" s="30">
        <v>564</v>
      </c>
      <c r="B5071" s="232" t="str">
        <f>IF(AND(A5071&lt;&gt;"",ISNUMBER(A5071)),VLOOKUP(A5071,Studies!A:BR,2,FALSE),"")</f>
        <v>Bristol-Myers Squibb Company, Clinical Pharmacology and Biopharmaceutics Review, Application number 21-567, 2002, Protocol AI424-002, page 55</v>
      </c>
      <c r="C5071" s="232" t="str">
        <f>IF(AND(A5071&lt;&gt;"",ISNUMBER(A5071)),VLOOKUP(A5071,Studies!A:BR,3,FALSE),"")</f>
        <v>https://www.accessdata.fda.gov/drugsatfda_docs/nda/2003/21-567_Reyataz_BioPharmr_P1.pdf</v>
      </c>
      <c r="D5071" s="232" t="str">
        <f>IF(AND(A5071&lt;&gt;"",ISNUMBER(A5071)),VLOOKUP(A5071,Studies!A:BR,4,FALSE),"")</f>
        <v>AI424-002, 100 mg</v>
      </c>
      <c r="E5071" s="206" t="str">
        <f>IF(AND(A5071&lt;&gt;"",ISNUMBER(A5071)),VLOOKUP(A5071,Studies!A:BR,5,FALSE),"")</f>
        <v>Atazanavir</v>
      </c>
      <c r="F5071" s="207" t="str">
        <f>IF(AND(A5071&lt;&gt;"",ISNUMBER(A5071)),VLOOKUP(A5071,Studies!A:BR,6,FALSE),"")</f>
        <v>Plasma</v>
      </c>
      <c r="G5071" s="50">
        <v>312.75</v>
      </c>
      <c r="H5071" s="50" t="s">
        <v>60</v>
      </c>
      <c r="I5071" s="41">
        <v>89.749179999999996</v>
      </c>
      <c r="J5071" s="41" t="s">
        <v>1025</v>
      </c>
      <c r="K5071" s="41" t="s">
        <v>116</v>
      </c>
    </row>
    <row r="5072" spans="1:11" x14ac:dyDescent="0.25">
      <c r="A5072" s="30">
        <v>564</v>
      </c>
      <c r="B5072" s="232" t="str">
        <f>IF(AND(A5072&lt;&gt;"",ISNUMBER(A5072)),VLOOKUP(A5072,Studies!A:BR,2,FALSE),"")</f>
        <v>Bristol-Myers Squibb Company, Clinical Pharmacology and Biopharmaceutics Review, Application number 21-567, 2002, Protocol AI424-002, page 55</v>
      </c>
      <c r="C5072" s="232" t="str">
        <f>IF(AND(A5072&lt;&gt;"",ISNUMBER(A5072)),VLOOKUP(A5072,Studies!A:BR,3,FALSE),"")</f>
        <v>https://www.accessdata.fda.gov/drugsatfda_docs/nda/2003/21-567_Reyataz_BioPharmr_P1.pdf</v>
      </c>
      <c r="D5072" s="232" t="str">
        <f>IF(AND(A5072&lt;&gt;"",ISNUMBER(A5072)),VLOOKUP(A5072,Studies!A:BR,4,FALSE),"")</f>
        <v>AI424-002, 100 mg</v>
      </c>
      <c r="E5072" s="206" t="str">
        <f>IF(AND(A5072&lt;&gt;"",ISNUMBER(A5072)),VLOOKUP(A5072,Studies!A:BR,5,FALSE),"")</f>
        <v>Atazanavir</v>
      </c>
      <c r="F5072" s="207" t="str">
        <f>IF(AND(A5072&lt;&gt;"",ISNUMBER(A5072)),VLOOKUP(A5072,Studies!A:BR,6,FALSE),"")</f>
        <v>Plasma</v>
      </c>
      <c r="G5072" s="50">
        <v>313</v>
      </c>
      <c r="H5072" s="50" t="s">
        <v>60</v>
      </c>
      <c r="I5072" s="41">
        <v>115.8429</v>
      </c>
      <c r="J5072" s="41" t="s">
        <v>1025</v>
      </c>
      <c r="K5072" s="41" t="s">
        <v>116</v>
      </c>
    </row>
    <row r="5073" spans="1:11" x14ac:dyDescent="0.25">
      <c r="A5073" s="30">
        <v>564</v>
      </c>
      <c r="B5073" s="232" t="str">
        <f>IF(AND(A5073&lt;&gt;"",ISNUMBER(A5073)),VLOOKUP(A5073,Studies!A:BR,2,FALSE),"")</f>
        <v>Bristol-Myers Squibb Company, Clinical Pharmacology and Biopharmaceutics Review, Application number 21-567, 2002, Protocol AI424-002, page 55</v>
      </c>
      <c r="C5073" s="232" t="str">
        <f>IF(AND(A5073&lt;&gt;"",ISNUMBER(A5073)),VLOOKUP(A5073,Studies!A:BR,3,FALSE),"")</f>
        <v>https://www.accessdata.fda.gov/drugsatfda_docs/nda/2003/21-567_Reyataz_BioPharmr_P1.pdf</v>
      </c>
      <c r="D5073" s="232" t="str">
        <f>IF(AND(A5073&lt;&gt;"",ISNUMBER(A5073)),VLOOKUP(A5073,Studies!A:BR,4,FALSE),"")</f>
        <v>AI424-002, 100 mg</v>
      </c>
      <c r="E5073" s="206" t="str">
        <f>IF(AND(A5073&lt;&gt;"",ISNUMBER(A5073)),VLOOKUP(A5073,Studies!A:BR,5,FALSE),"")</f>
        <v>Atazanavir</v>
      </c>
      <c r="F5073" s="207" t="str">
        <f>IF(AND(A5073&lt;&gt;"",ISNUMBER(A5073)),VLOOKUP(A5073,Studies!A:BR,6,FALSE),"")</f>
        <v>Plasma</v>
      </c>
      <c r="G5073" s="50">
        <v>313.5</v>
      </c>
      <c r="H5073" s="50" t="s">
        <v>60</v>
      </c>
      <c r="I5073" s="41">
        <v>131.685</v>
      </c>
      <c r="J5073" s="41" t="s">
        <v>1025</v>
      </c>
      <c r="K5073" s="41" t="s">
        <v>116</v>
      </c>
    </row>
    <row r="5074" spans="1:11" x14ac:dyDescent="0.25">
      <c r="A5074" s="30">
        <v>564</v>
      </c>
      <c r="B5074" s="232" t="str">
        <f>IF(AND(A5074&lt;&gt;"",ISNUMBER(A5074)),VLOOKUP(A5074,Studies!A:BR,2,FALSE),"")</f>
        <v>Bristol-Myers Squibb Company, Clinical Pharmacology and Biopharmaceutics Review, Application number 21-567, 2002, Protocol AI424-002, page 55</v>
      </c>
      <c r="C5074" s="232" t="str">
        <f>IF(AND(A5074&lt;&gt;"",ISNUMBER(A5074)),VLOOKUP(A5074,Studies!A:BR,3,FALSE),"")</f>
        <v>https://www.accessdata.fda.gov/drugsatfda_docs/nda/2003/21-567_Reyataz_BioPharmr_P1.pdf</v>
      </c>
      <c r="D5074" s="232" t="str">
        <f>IF(AND(A5074&lt;&gt;"",ISNUMBER(A5074)),VLOOKUP(A5074,Studies!A:BR,4,FALSE),"")</f>
        <v>AI424-002, 100 mg</v>
      </c>
      <c r="E5074" s="206" t="str">
        <f>IF(AND(A5074&lt;&gt;"",ISNUMBER(A5074)),VLOOKUP(A5074,Studies!A:BR,5,FALSE),"")</f>
        <v>Atazanavir</v>
      </c>
      <c r="F5074" s="207" t="str">
        <f>IF(AND(A5074&lt;&gt;"",ISNUMBER(A5074)),VLOOKUP(A5074,Studies!A:BR,6,FALSE),"")</f>
        <v>Plasma</v>
      </c>
      <c r="G5074" s="50">
        <v>314</v>
      </c>
      <c r="H5074" s="50" t="s">
        <v>60</v>
      </c>
      <c r="I5074" s="41">
        <v>144.35300000000001</v>
      </c>
      <c r="J5074" s="41" t="s">
        <v>1025</v>
      </c>
      <c r="K5074" s="41" t="s">
        <v>116</v>
      </c>
    </row>
    <row r="5075" spans="1:11" x14ac:dyDescent="0.25">
      <c r="A5075" s="30">
        <v>564</v>
      </c>
      <c r="B5075" s="232" t="str">
        <f>IF(AND(A5075&lt;&gt;"",ISNUMBER(A5075)),VLOOKUP(A5075,Studies!A:BR,2,FALSE),"")</f>
        <v>Bristol-Myers Squibb Company, Clinical Pharmacology and Biopharmaceutics Review, Application number 21-567, 2002, Protocol AI424-002, page 55</v>
      </c>
      <c r="C5075" s="232" t="str">
        <f>IF(AND(A5075&lt;&gt;"",ISNUMBER(A5075)),VLOOKUP(A5075,Studies!A:BR,3,FALSE),"")</f>
        <v>https://www.accessdata.fda.gov/drugsatfda_docs/nda/2003/21-567_Reyataz_BioPharmr_P1.pdf</v>
      </c>
      <c r="D5075" s="232" t="str">
        <f>IF(AND(A5075&lt;&gt;"",ISNUMBER(A5075)),VLOOKUP(A5075,Studies!A:BR,4,FALSE),"")</f>
        <v>AI424-002, 100 mg</v>
      </c>
      <c r="E5075" s="206" t="str">
        <f>IF(AND(A5075&lt;&gt;"",ISNUMBER(A5075)),VLOOKUP(A5075,Studies!A:BR,5,FALSE),"")</f>
        <v>Atazanavir</v>
      </c>
      <c r="F5075" s="207" t="str">
        <f>IF(AND(A5075&lt;&gt;"",ISNUMBER(A5075)),VLOOKUP(A5075,Studies!A:BR,6,FALSE),"")</f>
        <v>Plasma</v>
      </c>
      <c r="G5075" s="50">
        <v>315</v>
      </c>
      <c r="H5075" s="50" t="s">
        <v>60</v>
      </c>
      <c r="I5075" s="41">
        <v>149.9213</v>
      </c>
      <c r="J5075" s="41" t="s">
        <v>1025</v>
      </c>
      <c r="K5075" s="41" t="s">
        <v>116</v>
      </c>
    </row>
    <row r="5076" spans="1:11" x14ac:dyDescent="0.25">
      <c r="A5076" s="30">
        <v>564</v>
      </c>
      <c r="B5076" s="232" t="str">
        <f>IF(AND(A5076&lt;&gt;"",ISNUMBER(A5076)),VLOOKUP(A5076,Studies!A:BR,2,FALSE),"")</f>
        <v>Bristol-Myers Squibb Company, Clinical Pharmacology and Biopharmaceutics Review, Application number 21-567, 2002, Protocol AI424-002, page 55</v>
      </c>
      <c r="C5076" s="232" t="str">
        <f>IF(AND(A5076&lt;&gt;"",ISNUMBER(A5076)),VLOOKUP(A5076,Studies!A:BR,3,FALSE),"")</f>
        <v>https://www.accessdata.fda.gov/drugsatfda_docs/nda/2003/21-567_Reyataz_BioPharmr_P1.pdf</v>
      </c>
      <c r="D5076" s="232" t="str">
        <f>IF(AND(A5076&lt;&gt;"",ISNUMBER(A5076)),VLOOKUP(A5076,Studies!A:BR,4,FALSE),"")</f>
        <v>AI424-002, 100 mg</v>
      </c>
      <c r="E5076" s="206" t="str">
        <f>IF(AND(A5076&lt;&gt;"",ISNUMBER(A5076)),VLOOKUP(A5076,Studies!A:BR,5,FALSE),"")</f>
        <v>Atazanavir</v>
      </c>
      <c r="F5076" s="207" t="str">
        <f>IF(AND(A5076&lt;&gt;"",ISNUMBER(A5076)),VLOOKUP(A5076,Studies!A:BR,6,FALSE),"")</f>
        <v>Plasma</v>
      </c>
      <c r="G5076" s="50">
        <v>316</v>
      </c>
      <c r="H5076" s="50" t="s">
        <v>60</v>
      </c>
      <c r="I5076" s="41">
        <v>132.18639999999999</v>
      </c>
      <c r="J5076" s="41" t="s">
        <v>1025</v>
      </c>
      <c r="K5076" s="41" t="s">
        <v>116</v>
      </c>
    </row>
    <row r="5077" spans="1:11" x14ac:dyDescent="0.25">
      <c r="A5077" s="30">
        <v>564</v>
      </c>
      <c r="B5077" s="232" t="str">
        <f>IF(AND(A5077&lt;&gt;"",ISNUMBER(A5077)),VLOOKUP(A5077,Studies!A:BR,2,FALSE),"")</f>
        <v>Bristol-Myers Squibb Company, Clinical Pharmacology and Biopharmaceutics Review, Application number 21-567, 2002, Protocol AI424-002, page 55</v>
      </c>
      <c r="C5077" s="232" t="str">
        <f>IF(AND(A5077&lt;&gt;"",ISNUMBER(A5077)),VLOOKUP(A5077,Studies!A:BR,3,FALSE),"")</f>
        <v>https://www.accessdata.fda.gov/drugsatfda_docs/nda/2003/21-567_Reyataz_BioPharmr_P1.pdf</v>
      </c>
      <c r="D5077" s="232" t="str">
        <f>IF(AND(A5077&lt;&gt;"",ISNUMBER(A5077)),VLOOKUP(A5077,Studies!A:BR,4,FALSE),"")</f>
        <v>AI424-002, 100 mg</v>
      </c>
      <c r="E5077" s="206" t="str">
        <f>IF(AND(A5077&lt;&gt;"",ISNUMBER(A5077)),VLOOKUP(A5077,Studies!A:BR,5,FALSE),"")</f>
        <v>Atazanavir</v>
      </c>
      <c r="F5077" s="207" t="str">
        <f>IF(AND(A5077&lt;&gt;"",ISNUMBER(A5077)),VLOOKUP(A5077,Studies!A:BR,6,FALSE),"")</f>
        <v>Plasma</v>
      </c>
      <c r="G5077" s="50">
        <v>317</v>
      </c>
      <c r="H5077" s="50" t="s">
        <v>60</v>
      </c>
      <c r="I5077" s="41">
        <v>108.3567</v>
      </c>
      <c r="J5077" s="41" t="s">
        <v>1025</v>
      </c>
      <c r="K5077" s="41" t="s">
        <v>116</v>
      </c>
    </row>
    <row r="5078" spans="1:11" x14ac:dyDescent="0.25">
      <c r="A5078" s="30">
        <v>564</v>
      </c>
      <c r="B5078" s="232" t="str">
        <f>IF(AND(A5078&lt;&gt;"",ISNUMBER(A5078)),VLOOKUP(A5078,Studies!A:BR,2,FALSE),"")</f>
        <v>Bristol-Myers Squibb Company, Clinical Pharmacology and Biopharmaceutics Review, Application number 21-567, 2002, Protocol AI424-002, page 55</v>
      </c>
      <c r="C5078" s="232" t="str">
        <f>IF(AND(A5078&lt;&gt;"",ISNUMBER(A5078)),VLOOKUP(A5078,Studies!A:BR,3,FALSE),"")</f>
        <v>https://www.accessdata.fda.gov/drugsatfda_docs/nda/2003/21-567_Reyataz_BioPharmr_P1.pdf</v>
      </c>
      <c r="D5078" s="232" t="str">
        <f>IF(AND(A5078&lt;&gt;"",ISNUMBER(A5078)),VLOOKUP(A5078,Studies!A:BR,4,FALSE),"")</f>
        <v>AI424-002, 100 mg</v>
      </c>
      <c r="E5078" s="206" t="str">
        <f>IF(AND(A5078&lt;&gt;"",ISNUMBER(A5078)),VLOOKUP(A5078,Studies!A:BR,5,FALSE),"")</f>
        <v>Atazanavir</v>
      </c>
      <c r="F5078" s="207" t="str">
        <f>IF(AND(A5078&lt;&gt;"",ISNUMBER(A5078)),VLOOKUP(A5078,Studies!A:BR,6,FALSE),"")</f>
        <v>Plasma</v>
      </c>
      <c r="G5078" s="50">
        <v>318</v>
      </c>
      <c r="H5078" s="50" t="s">
        <v>60</v>
      </c>
      <c r="I5078" s="41">
        <v>90.468270000000004</v>
      </c>
      <c r="J5078" s="41" t="s">
        <v>1025</v>
      </c>
      <c r="K5078" s="41" t="s">
        <v>116</v>
      </c>
    </row>
    <row r="5079" spans="1:11" x14ac:dyDescent="0.25">
      <c r="A5079" s="30">
        <v>564</v>
      </c>
      <c r="B5079" s="232" t="str">
        <f>IF(AND(A5079&lt;&gt;"",ISNUMBER(A5079)),VLOOKUP(A5079,Studies!A:BR,2,FALSE),"")</f>
        <v>Bristol-Myers Squibb Company, Clinical Pharmacology and Biopharmaceutics Review, Application number 21-567, 2002, Protocol AI424-002, page 55</v>
      </c>
      <c r="C5079" s="232" t="str">
        <f>IF(AND(A5079&lt;&gt;"",ISNUMBER(A5079)),VLOOKUP(A5079,Studies!A:BR,3,FALSE),"")</f>
        <v>https://www.accessdata.fda.gov/drugsatfda_docs/nda/2003/21-567_Reyataz_BioPharmr_P1.pdf</v>
      </c>
      <c r="D5079" s="232" t="str">
        <f>IF(AND(A5079&lt;&gt;"",ISNUMBER(A5079)),VLOOKUP(A5079,Studies!A:BR,4,FALSE),"")</f>
        <v>AI424-002, 100 mg</v>
      </c>
      <c r="E5079" s="206" t="str">
        <f>IF(AND(A5079&lt;&gt;"",ISNUMBER(A5079)),VLOOKUP(A5079,Studies!A:BR,5,FALSE),"")</f>
        <v>Atazanavir</v>
      </c>
      <c r="F5079" s="207" t="str">
        <f>IF(AND(A5079&lt;&gt;"",ISNUMBER(A5079)),VLOOKUP(A5079,Studies!A:BR,6,FALSE),"")</f>
        <v>Plasma</v>
      </c>
      <c r="G5079" s="50">
        <v>320</v>
      </c>
      <c r="H5079" s="50" t="s">
        <v>60</v>
      </c>
      <c r="I5079" s="41">
        <v>65.391559999999998</v>
      </c>
      <c r="J5079" s="41" t="s">
        <v>1025</v>
      </c>
      <c r="K5079" s="41" t="s">
        <v>116</v>
      </c>
    </row>
    <row r="5080" spans="1:11" x14ac:dyDescent="0.25">
      <c r="A5080" s="30">
        <v>564</v>
      </c>
      <c r="B5080" s="232" t="str">
        <f>IF(AND(A5080&lt;&gt;"",ISNUMBER(A5080)),VLOOKUP(A5080,Studies!A:BR,2,FALSE),"")</f>
        <v>Bristol-Myers Squibb Company, Clinical Pharmacology and Biopharmaceutics Review, Application number 21-567, 2002, Protocol AI424-002, page 55</v>
      </c>
      <c r="C5080" s="232" t="str">
        <f>IF(AND(A5080&lt;&gt;"",ISNUMBER(A5080)),VLOOKUP(A5080,Studies!A:BR,3,FALSE),"")</f>
        <v>https://www.accessdata.fda.gov/drugsatfda_docs/nda/2003/21-567_Reyataz_BioPharmr_P1.pdf</v>
      </c>
      <c r="D5080" s="232" t="str">
        <f>IF(AND(A5080&lt;&gt;"",ISNUMBER(A5080)),VLOOKUP(A5080,Studies!A:BR,4,FALSE),"")</f>
        <v>AI424-002, 100 mg</v>
      </c>
      <c r="E5080" s="206" t="str">
        <f>IF(AND(A5080&lt;&gt;"",ISNUMBER(A5080)),VLOOKUP(A5080,Studies!A:BR,5,FALSE),"")</f>
        <v>Atazanavir</v>
      </c>
      <c r="F5080" s="207" t="str">
        <f>IF(AND(A5080&lt;&gt;"",ISNUMBER(A5080)),VLOOKUP(A5080,Studies!A:BR,6,FALSE),"")</f>
        <v>Plasma</v>
      </c>
      <c r="G5080" s="50">
        <v>324</v>
      </c>
      <c r="H5080" s="50" t="s">
        <v>60</v>
      </c>
      <c r="I5080" s="41">
        <v>30.078230000000001</v>
      </c>
      <c r="J5080" s="41" t="s">
        <v>1025</v>
      </c>
      <c r="K5080" s="41" t="s">
        <v>116</v>
      </c>
    </row>
    <row r="5081" spans="1:11" x14ac:dyDescent="0.25">
      <c r="A5081" s="30">
        <v>565</v>
      </c>
      <c r="B5081" s="232" t="str">
        <f>IF(AND(A5081&lt;&gt;"",ISNUMBER(A5081)),VLOOKUP(A5081,Studies!A:BR,2,FALSE),"")</f>
        <v>Bristol-Myers Squibb Company, Clinical Pharmacology and Biopharmaceutics Review, Application number 21-567, 2002, Protocol AI424-002, page 55</v>
      </c>
      <c r="C5081" s="232" t="str">
        <f>IF(AND(A5081&lt;&gt;"",ISNUMBER(A5081)),VLOOKUP(A5081,Studies!A:BR,3,FALSE),"")</f>
        <v>https://www.accessdata.fda.gov/drugsatfda_docs/nda/2003/21-567_Reyataz_BioPharmr_P1.pdf</v>
      </c>
      <c r="D5081" s="232" t="str">
        <f>IF(AND(A5081&lt;&gt;"",ISNUMBER(A5081)),VLOOKUP(A5081,Studies!A:BR,4,FALSE),"")</f>
        <v>AI424-002, 200 mg</v>
      </c>
      <c r="E5081" s="206" t="str">
        <f>IF(AND(A5081&lt;&gt;"",ISNUMBER(A5081)),VLOOKUP(A5081,Studies!A:BR,5,FALSE),"")</f>
        <v>Atazanavir</v>
      </c>
      <c r="F5081" s="207" t="str">
        <f>IF(AND(A5081&lt;&gt;"",ISNUMBER(A5081)),VLOOKUP(A5081,Studies!A:BR,6,FALSE),"")</f>
        <v>Plasma</v>
      </c>
      <c r="G5081" s="50">
        <v>0.25</v>
      </c>
      <c r="H5081" s="50" t="s">
        <v>60</v>
      </c>
      <c r="I5081" s="41">
        <v>7.1130360000000001</v>
      </c>
      <c r="J5081" s="41" t="s">
        <v>1025</v>
      </c>
      <c r="K5081" s="41" t="s">
        <v>116</v>
      </c>
    </row>
    <row r="5082" spans="1:11" x14ac:dyDescent="0.25">
      <c r="A5082" s="30">
        <v>565</v>
      </c>
      <c r="B5082" s="232" t="str">
        <f>IF(AND(A5082&lt;&gt;"",ISNUMBER(A5082)),VLOOKUP(A5082,Studies!A:BR,2,FALSE),"")</f>
        <v>Bristol-Myers Squibb Company, Clinical Pharmacology and Biopharmaceutics Review, Application number 21-567, 2002, Protocol AI424-002, page 55</v>
      </c>
      <c r="C5082" s="232" t="str">
        <f>IF(AND(A5082&lt;&gt;"",ISNUMBER(A5082)),VLOOKUP(A5082,Studies!A:BR,3,FALSE),"")</f>
        <v>https://www.accessdata.fda.gov/drugsatfda_docs/nda/2003/21-567_Reyataz_BioPharmr_P1.pdf</v>
      </c>
      <c r="D5082" s="232" t="str">
        <f>IF(AND(A5082&lt;&gt;"",ISNUMBER(A5082)),VLOOKUP(A5082,Studies!A:BR,4,FALSE),"")</f>
        <v>AI424-002, 200 mg</v>
      </c>
      <c r="E5082" s="206" t="str">
        <f>IF(AND(A5082&lt;&gt;"",ISNUMBER(A5082)),VLOOKUP(A5082,Studies!A:BR,5,FALSE),"")</f>
        <v>Atazanavir</v>
      </c>
      <c r="F5082" s="207" t="str">
        <f>IF(AND(A5082&lt;&gt;"",ISNUMBER(A5082)),VLOOKUP(A5082,Studies!A:BR,6,FALSE),"")</f>
        <v>Plasma</v>
      </c>
      <c r="G5082" s="50">
        <v>0.5</v>
      </c>
      <c r="H5082" s="50" t="s">
        <v>60</v>
      </c>
      <c r="I5082" s="41">
        <v>103.9149</v>
      </c>
      <c r="J5082" s="41" t="s">
        <v>1025</v>
      </c>
      <c r="K5082" s="41" t="s">
        <v>116</v>
      </c>
    </row>
    <row r="5083" spans="1:11" x14ac:dyDescent="0.25">
      <c r="A5083" s="30">
        <v>565</v>
      </c>
      <c r="B5083" s="232" t="str">
        <f>IF(AND(A5083&lt;&gt;"",ISNUMBER(A5083)),VLOOKUP(A5083,Studies!A:BR,2,FALSE),"")</f>
        <v>Bristol-Myers Squibb Company, Clinical Pharmacology and Biopharmaceutics Review, Application number 21-567, 2002, Protocol AI424-002, page 55</v>
      </c>
      <c r="C5083" s="232" t="str">
        <f>IF(AND(A5083&lt;&gt;"",ISNUMBER(A5083)),VLOOKUP(A5083,Studies!A:BR,3,FALSE),"")</f>
        <v>https://www.accessdata.fda.gov/drugsatfda_docs/nda/2003/21-567_Reyataz_BioPharmr_P1.pdf</v>
      </c>
      <c r="D5083" s="232" t="str">
        <f>IF(AND(A5083&lt;&gt;"",ISNUMBER(A5083)),VLOOKUP(A5083,Studies!A:BR,4,FALSE),"")</f>
        <v>AI424-002, 200 mg</v>
      </c>
      <c r="E5083" s="206" t="str">
        <f>IF(AND(A5083&lt;&gt;"",ISNUMBER(A5083)),VLOOKUP(A5083,Studies!A:BR,5,FALSE),"")</f>
        <v>Atazanavir</v>
      </c>
      <c r="F5083" s="207" t="str">
        <f>IF(AND(A5083&lt;&gt;"",ISNUMBER(A5083)),VLOOKUP(A5083,Studies!A:BR,6,FALSE),"")</f>
        <v>Plasma</v>
      </c>
      <c r="G5083" s="50">
        <v>0.75</v>
      </c>
      <c r="H5083" s="50" t="s">
        <v>60</v>
      </c>
      <c r="I5083" s="41">
        <v>265.0899</v>
      </c>
      <c r="J5083" s="41" t="s">
        <v>1025</v>
      </c>
      <c r="K5083" s="41" t="s">
        <v>116</v>
      </c>
    </row>
    <row r="5084" spans="1:11" x14ac:dyDescent="0.25">
      <c r="A5084" s="30">
        <v>565</v>
      </c>
      <c r="B5084" s="232" t="str">
        <f>IF(AND(A5084&lt;&gt;"",ISNUMBER(A5084)),VLOOKUP(A5084,Studies!A:BR,2,FALSE),"")</f>
        <v>Bristol-Myers Squibb Company, Clinical Pharmacology and Biopharmaceutics Review, Application number 21-567, 2002, Protocol AI424-002, page 55</v>
      </c>
      <c r="C5084" s="232" t="str">
        <f>IF(AND(A5084&lt;&gt;"",ISNUMBER(A5084)),VLOOKUP(A5084,Studies!A:BR,3,FALSE),"")</f>
        <v>https://www.accessdata.fda.gov/drugsatfda_docs/nda/2003/21-567_Reyataz_BioPharmr_P1.pdf</v>
      </c>
      <c r="D5084" s="232" t="str">
        <f>IF(AND(A5084&lt;&gt;"",ISNUMBER(A5084)),VLOOKUP(A5084,Studies!A:BR,4,FALSE),"")</f>
        <v>AI424-002, 200 mg</v>
      </c>
      <c r="E5084" s="206" t="str">
        <f>IF(AND(A5084&lt;&gt;"",ISNUMBER(A5084)),VLOOKUP(A5084,Studies!A:BR,5,FALSE),"")</f>
        <v>Atazanavir</v>
      </c>
      <c r="F5084" s="207" t="str">
        <f>IF(AND(A5084&lt;&gt;"",ISNUMBER(A5084)),VLOOKUP(A5084,Studies!A:BR,6,FALSE),"")</f>
        <v>Plasma</v>
      </c>
      <c r="G5084" s="50">
        <v>1</v>
      </c>
      <c r="H5084" s="50" t="s">
        <v>60</v>
      </c>
      <c r="I5084" s="41">
        <v>312.03219999999999</v>
      </c>
      <c r="J5084" s="41" t="s">
        <v>1025</v>
      </c>
      <c r="K5084" s="41" t="s">
        <v>116</v>
      </c>
    </row>
    <row r="5085" spans="1:11" x14ac:dyDescent="0.25">
      <c r="A5085" s="30">
        <v>565</v>
      </c>
      <c r="B5085" s="232" t="str">
        <f>IF(AND(A5085&lt;&gt;"",ISNUMBER(A5085)),VLOOKUP(A5085,Studies!A:BR,2,FALSE),"")</f>
        <v>Bristol-Myers Squibb Company, Clinical Pharmacology and Biopharmaceutics Review, Application number 21-567, 2002, Protocol AI424-002, page 55</v>
      </c>
      <c r="C5085" s="232" t="str">
        <f>IF(AND(A5085&lt;&gt;"",ISNUMBER(A5085)),VLOOKUP(A5085,Studies!A:BR,3,FALSE),"")</f>
        <v>https://www.accessdata.fda.gov/drugsatfda_docs/nda/2003/21-567_Reyataz_BioPharmr_P1.pdf</v>
      </c>
      <c r="D5085" s="232" t="str">
        <f>IF(AND(A5085&lt;&gt;"",ISNUMBER(A5085)),VLOOKUP(A5085,Studies!A:BR,4,FALSE),"")</f>
        <v>AI424-002, 200 mg</v>
      </c>
      <c r="E5085" s="206" t="str">
        <f>IF(AND(A5085&lt;&gt;"",ISNUMBER(A5085)),VLOOKUP(A5085,Studies!A:BR,5,FALSE),"")</f>
        <v>Atazanavir</v>
      </c>
      <c r="F5085" s="207" t="str">
        <f>IF(AND(A5085&lt;&gt;"",ISNUMBER(A5085)),VLOOKUP(A5085,Studies!A:BR,6,FALSE),"")</f>
        <v>Plasma</v>
      </c>
      <c r="G5085" s="50">
        <v>1.5</v>
      </c>
      <c r="H5085" s="50" t="s">
        <v>60</v>
      </c>
      <c r="I5085" s="41">
        <v>280.7373</v>
      </c>
      <c r="J5085" s="41" t="s">
        <v>1025</v>
      </c>
      <c r="K5085" s="41" t="s">
        <v>116</v>
      </c>
    </row>
    <row r="5086" spans="1:11" x14ac:dyDescent="0.25">
      <c r="A5086" s="30">
        <v>565</v>
      </c>
      <c r="B5086" s="232" t="str">
        <f>IF(AND(A5086&lt;&gt;"",ISNUMBER(A5086)),VLOOKUP(A5086,Studies!A:BR,2,FALSE),"")</f>
        <v>Bristol-Myers Squibb Company, Clinical Pharmacology and Biopharmaceutics Review, Application number 21-567, 2002, Protocol AI424-002, page 55</v>
      </c>
      <c r="C5086" s="232" t="str">
        <f>IF(AND(A5086&lt;&gt;"",ISNUMBER(A5086)),VLOOKUP(A5086,Studies!A:BR,3,FALSE),"")</f>
        <v>https://www.accessdata.fda.gov/drugsatfda_docs/nda/2003/21-567_Reyataz_BioPharmr_P1.pdf</v>
      </c>
      <c r="D5086" s="232" t="str">
        <f>IF(AND(A5086&lt;&gt;"",ISNUMBER(A5086)),VLOOKUP(A5086,Studies!A:BR,4,FALSE),"")</f>
        <v>AI424-002, 200 mg</v>
      </c>
      <c r="E5086" s="206" t="str">
        <f>IF(AND(A5086&lt;&gt;"",ISNUMBER(A5086)),VLOOKUP(A5086,Studies!A:BR,5,FALSE),"")</f>
        <v>Atazanavir</v>
      </c>
      <c r="F5086" s="207" t="str">
        <f>IF(AND(A5086&lt;&gt;"",ISNUMBER(A5086)),VLOOKUP(A5086,Studies!A:BR,6,FALSE),"")</f>
        <v>Plasma</v>
      </c>
      <c r="G5086" s="50">
        <v>2</v>
      </c>
      <c r="H5086" s="50" t="s">
        <v>60</v>
      </c>
      <c r="I5086" s="41">
        <v>235.04390000000001</v>
      </c>
      <c r="J5086" s="41" t="s">
        <v>1025</v>
      </c>
      <c r="K5086" s="41" t="s">
        <v>116</v>
      </c>
    </row>
    <row r="5087" spans="1:11" x14ac:dyDescent="0.25">
      <c r="A5087" s="30">
        <v>565</v>
      </c>
      <c r="B5087" s="232" t="str">
        <f>IF(AND(A5087&lt;&gt;"",ISNUMBER(A5087)),VLOOKUP(A5087,Studies!A:BR,2,FALSE),"")</f>
        <v>Bristol-Myers Squibb Company, Clinical Pharmacology and Biopharmaceutics Review, Application number 21-567, 2002, Protocol AI424-002, page 55</v>
      </c>
      <c r="C5087" s="232" t="str">
        <f>IF(AND(A5087&lt;&gt;"",ISNUMBER(A5087)),VLOOKUP(A5087,Studies!A:BR,3,FALSE),"")</f>
        <v>https://www.accessdata.fda.gov/drugsatfda_docs/nda/2003/21-567_Reyataz_BioPharmr_P1.pdf</v>
      </c>
      <c r="D5087" s="232" t="str">
        <f>IF(AND(A5087&lt;&gt;"",ISNUMBER(A5087)),VLOOKUP(A5087,Studies!A:BR,4,FALSE),"")</f>
        <v>AI424-002, 200 mg</v>
      </c>
      <c r="E5087" s="206" t="str">
        <f>IF(AND(A5087&lt;&gt;"",ISNUMBER(A5087)),VLOOKUP(A5087,Studies!A:BR,5,FALSE),"")</f>
        <v>Atazanavir</v>
      </c>
      <c r="F5087" s="207" t="str">
        <f>IF(AND(A5087&lt;&gt;"",ISNUMBER(A5087)),VLOOKUP(A5087,Studies!A:BR,6,FALSE),"")</f>
        <v>Plasma</v>
      </c>
      <c r="G5087" s="50">
        <v>3</v>
      </c>
      <c r="H5087" s="50" t="s">
        <v>60</v>
      </c>
      <c r="I5087" s="41">
        <v>227.78720000000001</v>
      </c>
      <c r="J5087" s="41" t="s">
        <v>1025</v>
      </c>
      <c r="K5087" s="41" t="s">
        <v>116</v>
      </c>
    </row>
    <row r="5088" spans="1:11" x14ac:dyDescent="0.25">
      <c r="A5088" s="30">
        <v>565</v>
      </c>
      <c r="B5088" s="232" t="str">
        <f>IF(AND(A5088&lt;&gt;"",ISNUMBER(A5088)),VLOOKUP(A5088,Studies!A:BR,2,FALSE),"")</f>
        <v>Bristol-Myers Squibb Company, Clinical Pharmacology and Biopharmaceutics Review, Application number 21-567, 2002, Protocol AI424-002, page 55</v>
      </c>
      <c r="C5088" s="232" t="str">
        <f>IF(AND(A5088&lt;&gt;"",ISNUMBER(A5088)),VLOOKUP(A5088,Studies!A:BR,3,FALSE),"")</f>
        <v>https://www.accessdata.fda.gov/drugsatfda_docs/nda/2003/21-567_Reyataz_BioPharmr_P1.pdf</v>
      </c>
      <c r="D5088" s="232" t="str">
        <f>IF(AND(A5088&lt;&gt;"",ISNUMBER(A5088)),VLOOKUP(A5088,Studies!A:BR,4,FALSE),"")</f>
        <v>AI424-002, 200 mg</v>
      </c>
      <c r="E5088" s="206" t="str">
        <f>IF(AND(A5088&lt;&gt;"",ISNUMBER(A5088)),VLOOKUP(A5088,Studies!A:BR,5,FALSE),"")</f>
        <v>Atazanavir</v>
      </c>
      <c r="F5088" s="207" t="str">
        <f>IF(AND(A5088&lt;&gt;"",ISNUMBER(A5088)),VLOOKUP(A5088,Studies!A:BR,6,FALSE),"")</f>
        <v>Plasma</v>
      </c>
      <c r="G5088" s="50">
        <v>4</v>
      </c>
      <c r="H5088" s="50" t="s">
        <v>60</v>
      </c>
      <c r="I5088" s="41">
        <v>162.55160000000001</v>
      </c>
      <c r="J5088" s="41" t="s">
        <v>1025</v>
      </c>
      <c r="K5088" s="41" t="s">
        <v>116</v>
      </c>
    </row>
    <row r="5089" spans="1:11" x14ac:dyDescent="0.25">
      <c r="A5089" s="30">
        <v>565</v>
      </c>
      <c r="B5089" s="232" t="str">
        <f>IF(AND(A5089&lt;&gt;"",ISNUMBER(A5089)),VLOOKUP(A5089,Studies!A:BR,2,FALSE),"")</f>
        <v>Bristol-Myers Squibb Company, Clinical Pharmacology and Biopharmaceutics Review, Application number 21-567, 2002, Protocol AI424-002, page 55</v>
      </c>
      <c r="C5089" s="232" t="str">
        <f>IF(AND(A5089&lt;&gt;"",ISNUMBER(A5089)),VLOOKUP(A5089,Studies!A:BR,3,FALSE),"")</f>
        <v>https://www.accessdata.fda.gov/drugsatfda_docs/nda/2003/21-567_Reyataz_BioPharmr_P1.pdf</v>
      </c>
      <c r="D5089" s="232" t="str">
        <f>IF(AND(A5089&lt;&gt;"",ISNUMBER(A5089)),VLOOKUP(A5089,Studies!A:BR,4,FALSE),"")</f>
        <v>AI424-002, 200 mg</v>
      </c>
      <c r="E5089" s="206" t="str">
        <f>IF(AND(A5089&lt;&gt;"",ISNUMBER(A5089)),VLOOKUP(A5089,Studies!A:BR,5,FALSE),"")</f>
        <v>Atazanavir</v>
      </c>
      <c r="F5089" s="207" t="str">
        <f>IF(AND(A5089&lt;&gt;"",ISNUMBER(A5089)),VLOOKUP(A5089,Studies!A:BR,6,FALSE),"")</f>
        <v>Plasma</v>
      </c>
      <c r="G5089" s="50">
        <v>5</v>
      </c>
      <c r="H5089" s="50" t="s">
        <v>60</v>
      </c>
      <c r="I5089" s="41">
        <v>136.4014</v>
      </c>
      <c r="J5089" s="41" t="s">
        <v>1025</v>
      </c>
      <c r="K5089" s="41" t="s">
        <v>116</v>
      </c>
    </row>
    <row r="5090" spans="1:11" x14ac:dyDescent="0.25">
      <c r="A5090" s="30">
        <v>565</v>
      </c>
      <c r="B5090" s="232" t="str">
        <f>IF(AND(A5090&lt;&gt;"",ISNUMBER(A5090)),VLOOKUP(A5090,Studies!A:BR,2,FALSE),"")</f>
        <v>Bristol-Myers Squibb Company, Clinical Pharmacology and Biopharmaceutics Review, Application number 21-567, 2002, Protocol AI424-002, page 55</v>
      </c>
      <c r="C5090" s="232" t="str">
        <f>IF(AND(A5090&lt;&gt;"",ISNUMBER(A5090)),VLOOKUP(A5090,Studies!A:BR,3,FALSE),"")</f>
        <v>https://www.accessdata.fda.gov/drugsatfda_docs/nda/2003/21-567_Reyataz_BioPharmr_P1.pdf</v>
      </c>
      <c r="D5090" s="232" t="str">
        <f>IF(AND(A5090&lt;&gt;"",ISNUMBER(A5090)),VLOOKUP(A5090,Studies!A:BR,4,FALSE),"")</f>
        <v>AI424-002, 200 mg</v>
      </c>
      <c r="E5090" s="206" t="str">
        <f>IF(AND(A5090&lt;&gt;"",ISNUMBER(A5090)),VLOOKUP(A5090,Studies!A:BR,5,FALSE),"")</f>
        <v>Atazanavir</v>
      </c>
      <c r="F5090" s="207" t="str">
        <f>IF(AND(A5090&lt;&gt;"",ISNUMBER(A5090)),VLOOKUP(A5090,Studies!A:BR,6,FALSE),"")</f>
        <v>Plasma</v>
      </c>
      <c r="G5090" s="50">
        <v>6</v>
      </c>
      <c r="H5090" s="50" t="s">
        <v>60</v>
      </c>
      <c r="I5090" s="41">
        <v>108.44450000000001</v>
      </c>
      <c r="J5090" s="41" t="s">
        <v>1025</v>
      </c>
      <c r="K5090" s="41" t="s">
        <v>116</v>
      </c>
    </row>
    <row r="5091" spans="1:11" x14ac:dyDescent="0.25">
      <c r="A5091" s="30">
        <v>565</v>
      </c>
      <c r="B5091" s="232" t="str">
        <f>IF(AND(A5091&lt;&gt;"",ISNUMBER(A5091)),VLOOKUP(A5091,Studies!A:BR,2,FALSE),"")</f>
        <v>Bristol-Myers Squibb Company, Clinical Pharmacology and Biopharmaceutics Review, Application number 21-567, 2002, Protocol AI424-002, page 55</v>
      </c>
      <c r="C5091" s="232" t="str">
        <f>IF(AND(A5091&lt;&gt;"",ISNUMBER(A5091)),VLOOKUP(A5091,Studies!A:BR,3,FALSE),"")</f>
        <v>https://www.accessdata.fda.gov/drugsatfda_docs/nda/2003/21-567_Reyataz_BioPharmr_P1.pdf</v>
      </c>
      <c r="D5091" s="232" t="str">
        <f>IF(AND(A5091&lt;&gt;"",ISNUMBER(A5091)),VLOOKUP(A5091,Studies!A:BR,4,FALSE),"")</f>
        <v>AI424-002, 200 mg</v>
      </c>
      <c r="E5091" s="206" t="str">
        <f>IF(AND(A5091&lt;&gt;"",ISNUMBER(A5091)),VLOOKUP(A5091,Studies!A:BR,5,FALSE),"")</f>
        <v>Atazanavir</v>
      </c>
      <c r="F5091" s="207" t="str">
        <f>IF(AND(A5091&lt;&gt;"",ISNUMBER(A5091)),VLOOKUP(A5091,Studies!A:BR,6,FALSE),"")</f>
        <v>Plasma</v>
      </c>
      <c r="G5091" s="50">
        <v>8</v>
      </c>
      <c r="H5091" s="50" t="s">
        <v>60</v>
      </c>
      <c r="I5091" s="41">
        <v>74.997960000000006</v>
      </c>
      <c r="J5091" s="41" t="s">
        <v>1025</v>
      </c>
      <c r="K5091" s="41" t="s">
        <v>116</v>
      </c>
    </row>
    <row r="5092" spans="1:11" x14ac:dyDescent="0.25">
      <c r="A5092" s="30">
        <v>565</v>
      </c>
      <c r="B5092" s="232" t="str">
        <f>IF(AND(A5092&lt;&gt;"",ISNUMBER(A5092)),VLOOKUP(A5092,Studies!A:BR,2,FALSE),"")</f>
        <v>Bristol-Myers Squibb Company, Clinical Pharmacology and Biopharmaceutics Review, Application number 21-567, 2002, Protocol AI424-002, page 55</v>
      </c>
      <c r="C5092" s="232" t="str">
        <f>IF(AND(A5092&lt;&gt;"",ISNUMBER(A5092)),VLOOKUP(A5092,Studies!A:BR,3,FALSE),"")</f>
        <v>https://www.accessdata.fda.gov/drugsatfda_docs/nda/2003/21-567_Reyataz_BioPharmr_P1.pdf</v>
      </c>
      <c r="D5092" s="232" t="str">
        <f>IF(AND(A5092&lt;&gt;"",ISNUMBER(A5092)),VLOOKUP(A5092,Studies!A:BR,4,FALSE),"")</f>
        <v>AI424-002, 200 mg</v>
      </c>
      <c r="E5092" s="206" t="str">
        <f>IF(AND(A5092&lt;&gt;"",ISNUMBER(A5092)),VLOOKUP(A5092,Studies!A:BR,5,FALSE),"")</f>
        <v>Atazanavir</v>
      </c>
      <c r="F5092" s="207" t="str">
        <f>IF(AND(A5092&lt;&gt;"",ISNUMBER(A5092)),VLOOKUP(A5092,Studies!A:BR,6,FALSE),"")</f>
        <v>Plasma</v>
      </c>
      <c r="G5092" s="50">
        <v>12</v>
      </c>
      <c r="H5092" s="50" t="s">
        <v>60</v>
      </c>
      <c r="I5092" s="41">
        <v>35.226680000000002</v>
      </c>
      <c r="J5092" s="41" t="s">
        <v>1025</v>
      </c>
      <c r="K5092" s="41" t="s">
        <v>116</v>
      </c>
    </row>
    <row r="5093" spans="1:11" x14ac:dyDescent="0.25">
      <c r="A5093" s="30">
        <v>565</v>
      </c>
      <c r="B5093" s="232" t="str">
        <f>IF(AND(A5093&lt;&gt;"",ISNUMBER(A5093)),VLOOKUP(A5093,Studies!A:BR,2,FALSE),"")</f>
        <v>Bristol-Myers Squibb Company, Clinical Pharmacology and Biopharmaceutics Review, Application number 21-567, 2002, Protocol AI424-002, page 55</v>
      </c>
      <c r="C5093" s="232" t="str">
        <f>IF(AND(A5093&lt;&gt;"",ISNUMBER(A5093)),VLOOKUP(A5093,Studies!A:BR,3,FALSE),"")</f>
        <v>https://www.accessdata.fda.gov/drugsatfda_docs/nda/2003/21-567_Reyataz_BioPharmr_P1.pdf</v>
      </c>
      <c r="D5093" s="232" t="str">
        <f>IF(AND(A5093&lt;&gt;"",ISNUMBER(A5093)),VLOOKUP(A5093,Studies!A:BR,4,FALSE),"")</f>
        <v>AI424-002, 200 mg</v>
      </c>
      <c r="E5093" s="206" t="str">
        <f>IF(AND(A5093&lt;&gt;"",ISNUMBER(A5093)),VLOOKUP(A5093,Studies!A:BR,5,FALSE),"")</f>
        <v>Atazanavir</v>
      </c>
      <c r="F5093" s="207" t="str">
        <f>IF(AND(A5093&lt;&gt;"",ISNUMBER(A5093)),VLOOKUP(A5093,Studies!A:BR,6,FALSE),"")</f>
        <v>Plasma</v>
      </c>
      <c r="G5093" s="50">
        <v>144</v>
      </c>
      <c r="H5093" s="50" t="s">
        <v>60</v>
      </c>
      <c r="I5093" s="41">
        <v>358.84120000000001</v>
      </c>
      <c r="J5093" s="41" t="s">
        <v>1025</v>
      </c>
      <c r="K5093" s="41" t="s">
        <v>116</v>
      </c>
    </row>
    <row r="5094" spans="1:11" x14ac:dyDescent="0.25">
      <c r="A5094" s="30">
        <v>565</v>
      </c>
      <c r="B5094" s="232" t="str">
        <f>IF(AND(A5094&lt;&gt;"",ISNUMBER(A5094)),VLOOKUP(A5094,Studies!A:BR,2,FALSE),"")</f>
        <v>Bristol-Myers Squibb Company, Clinical Pharmacology and Biopharmaceutics Review, Application number 21-567, 2002, Protocol AI424-002, page 55</v>
      </c>
      <c r="C5094" s="232" t="str">
        <f>IF(AND(A5094&lt;&gt;"",ISNUMBER(A5094)),VLOOKUP(A5094,Studies!A:BR,3,FALSE),"")</f>
        <v>https://www.accessdata.fda.gov/drugsatfda_docs/nda/2003/21-567_Reyataz_BioPharmr_P1.pdf</v>
      </c>
      <c r="D5094" s="232" t="str">
        <f>IF(AND(A5094&lt;&gt;"",ISNUMBER(A5094)),VLOOKUP(A5094,Studies!A:BR,4,FALSE),"")</f>
        <v>AI424-002, 200 mg</v>
      </c>
      <c r="E5094" s="206" t="str">
        <f>IF(AND(A5094&lt;&gt;"",ISNUMBER(A5094)),VLOOKUP(A5094,Studies!A:BR,5,FALSE),"")</f>
        <v>Atazanavir</v>
      </c>
      <c r="F5094" s="207" t="str">
        <f>IF(AND(A5094&lt;&gt;"",ISNUMBER(A5094)),VLOOKUP(A5094,Studies!A:BR,6,FALSE),"")</f>
        <v>Plasma</v>
      </c>
      <c r="G5094" s="50">
        <v>144.25</v>
      </c>
      <c r="H5094" s="50" t="s">
        <v>60</v>
      </c>
      <c r="I5094" s="41">
        <v>327.1893</v>
      </c>
      <c r="J5094" s="41" t="s">
        <v>1025</v>
      </c>
      <c r="K5094" s="41" t="s">
        <v>116</v>
      </c>
    </row>
    <row r="5095" spans="1:11" x14ac:dyDescent="0.25">
      <c r="A5095" s="30">
        <v>565</v>
      </c>
      <c r="B5095" s="232" t="str">
        <f>IF(AND(A5095&lt;&gt;"",ISNUMBER(A5095)),VLOOKUP(A5095,Studies!A:BR,2,FALSE),"")</f>
        <v>Bristol-Myers Squibb Company, Clinical Pharmacology and Biopharmaceutics Review, Application number 21-567, 2002, Protocol AI424-002, page 55</v>
      </c>
      <c r="C5095" s="232" t="str">
        <f>IF(AND(A5095&lt;&gt;"",ISNUMBER(A5095)),VLOOKUP(A5095,Studies!A:BR,3,FALSE),"")</f>
        <v>https://www.accessdata.fda.gov/drugsatfda_docs/nda/2003/21-567_Reyataz_BioPharmr_P1.pdf</v>
      </c>
      <c r="D5095" s="232" t="str">
        <f>IF(AND(A5095&lt;&gt;"",ISNUMBER(A5095)),VLOOKUP(A5095,Studies!A:BR,4,FALSE),"")</f>
        <v>AI424-002, 200 mg</v>
      </c>
      <c r="E5095" s="206" t="str">
        <f>IF(AND(A5095&lt;&gt;"",ISNUMBER(A5095)),VLOOKUP(A5095,Studies!A:BR,5,FALSE),"")</f>
        <v>Atazanavir</v>
      </c>
      <c r="F5095" s="207" t="str">
        <f>IF(AND(A5095&lt;&gt;"",ISNUMBER(A5095)),VLOOKUP(A5095,Studies!A:BR,6,FALSE),"")</f>
        <v>Plasma</v>
      </c>
      <c r="G5095" s="50">
        <v>144.5</v>
      </c>
      <c r="H5095" s="50" t="s">
        <v>60</v>
      </c>
      <c r="I5095" s="41">
        <v>611.06479999999999</v>
      </c>
      <c r="J5095" s="41" t="s">
        <v>1025</v>
      </c>
      <c r="K5095" s="41" t="s">
        <v>116</v>
      </c>
    </row>
    <row r="5096" spans="1:11" x14ac:dyDescent="0.25">
      <c r="A5096" s="30">
        <v>565</v>
      </c>
      <c r="B5096" s="232" t="str">
        <f>IF(AND(A5096&lt;&gt;"",ISNUMBER(A5096)),VLOOKUP(A5096,Studies!A:BR,2,FALSE),"")</f>
        <v>Bristol-Myers Squibb Company, Clinical Pharmacology and Biopharmaceutics Review, Application number 21-567, 2002, Protocol AI424-002, page 55</v>
      </c>
      <c r="C5096" s="232" t="str">
        <f>IF(AND(A5096&lt;&gt;"",ISNUMBER(A5096)),VLOOKUP(A5096,Studies!A:BR,3,FALSE),"")</f>
        <v>https://www.accessdata.fda.gov/drugsatfda_docs/nda/2003/21-567_Reyataz_BioPharmr_P1.pdf</v>
      </c>
      <c r="D5096" s="232" t="str">
        <f>IF(AND(A5096&lt;&gt;"",ISNUMBER(A5096)),VLOOKUP(A5096,Studies!A:BR,4,FALSE),"")</f>
        <v>AI424-002, 200 mg</v>
      </c>
      <c r="E5096" s="206" t="str">
        <f>IF(AND(A5096&lt;&gt;"",ISNUMBER(A5096)),VLOOKUP(A5096,Studies!A:BR,5,FALSE),"")</f>
        <v>Atazanavir</v>
      </c>
      <c r="F5096" s="207" t="str">
        <f>IF(AND(A5096&lt;&gt;"",ISNUMBER(A5096)),VLOOKUP(A5096,Studies!A:BR,6,FALSE),"")</f>
        <v>Plasma</v>
      </c>
      <c r="G5096" s="50">
        <v>144.75</v>
      </c>
      <c r="H5096" s="50" t="s">
        <v>60</v>
      </c>
      <c r="I5096" s="41">
        <v>1618.3440000000001</v>
      </c>
      <c r="J5096" s="41" t="s">
        <v>1025</v>
      </c>
      <c r="K5096" s="41" t="s">
        <v>116</v>
      </c>
    </row>
    <row r="5097" spans="1:11" x14ac:dyDescent="0.25">
      <c r="A5097" s="30">
        <v>565</v>
      </c>
      <c r="B5097" s="232" t="str">
        <f>IF(AND(A5097&lt;&gt;"",ISNUMBER(A5097)),VLOOKUP(A5097,Studies!A:BR,2,FALSE),"")</f>
        <v>Bristol-Myers Squibb Company, Clinical Pharmacology and Biopharmaceutics Review, Application number 21-567, 2002, Protocol AI424-002, page 55</v>
      </c>
      <c r="C5097" s="232" t="str">
        <f>IF(AND(A5097&lt;&gt;"",ISNUMBER(A5097)),VLOOKUP(A5097,Studies!A:BR,3,FALSE),"")</f>
        <v>https://www.accessdata.fda.gov/drugsatfda_docs/nda/2003/21-567_Reyataz_BioPharmr_P1.pdf</v>
      </c>
      <c r="D5097" s="232" t="str">
        <f>IF(AND(A5097&lt;&gt;"",ISNUMBER(A5097)),VLOOKUP(A5097,Studies!A:BR,4,FALSE),"")</f>
        <v>AI424-002, 200 mg</v>
      </c>
      <c r="E5097" s="206" t="str">
        <f>IF(AND(A5097&lt;&gt;"",ISNUMBER(A5097)),VLOOKUP(A5097,Studies!A:BR,5,FALSE),"")</f>
        <v>Atazanavir</v>
      </c>
      <c r="F5097" s="207" t="str">
        <f>IF(AND(A5097&lt;&gt;"",ISNUMBER(A5097)),VLOOKUP(A5097,Studies!A:BR,6,FALSE),"")</f>
        <v>Plasma</v>
      </c>
      <c r="G5097" s="50">
        <v>145</v>
      </c>
      <c r="H5097" s="50" t="s">
        <v>60</v>
      </c>
      <c r="I5097" s="41">
        <v>1944.1379999999999</v>
      </c>
      <c r="J5097" s="41" t="s">
        <v>1025</v>
      </c>
      <c r="K5097" s="41" t="s">
        <v>116</v>
      </c>
    </row>
    <row r="5098" spans="1:11" x14ac:dyDescent="0.25">
      <c r="A5098" s="30">
        <v>565</v>
      </c>
      <c r="B5098" s="232" t="str">
        <f>IF(AND(A5098&lt;&gt;"",ISNUMBER(A5098)),VLOOKUP(A5098,Studies!A:BR,2,FALSE),"")</f>
        <v>Bristol-Myers Squibb Company, Clinical Pharmacology and Biopharmaceutics Review, Application number 21-567, 2002, Protocol AI424-002, page 55</v>
      </c>
      <c r="C5098" s="232" t="str">
        <f>IF(AND(A5098&lt;&gt;"",ISNUMBER(A5098)),VLOOKUP(A5098,Studies!A:BR,3,FALSE),"")</f>
        <v>https://www.accessdata.fda.gov/drugsatfda_docs/nda/2003/21-567_Reyataz_BioPharmr_P1.pdf</v>
      </c>
      <c r="D5098" s="232" t="str">
        <f>IF(AND(A5098&lt;&gt;"",ISNUMBER(A5098)),VLOOKUP(A5098,Studies!A:BR,4,FALSE),"")</f>
        <v>AI424-002, 200 mg</v>
      </c>
      <c r="E5098" s="206" t="str">
        <f>IF(AND(A5098&lt;&gt;"",ISNUMBER(A5098)),VLOOKUP(A5098,Studies!A:BR,5,FALSE),"")</f>
        <v>Atazanavir</v>
      </c>
      <c r="F5098" s="207" t="str">
        <f>IF(AND(A5098&lt;&gt;"",ISNUMBER(A5098)),VLOOKUP(A5098,Studies!A:BR,6,FALSE),"")</f>
        <v>Plasma</v>
      </c>
      <c r="G5098" s="50">
        <v>145.5</v>
      </c>
      <c r="H5098" s="50" t="s">
        <v>60</v>
      </c>
      <c r="I5098" s="41">
        <v>1739.7619999999999</v>
      </c>
      <c r="J5098" s="41" t="s">
        <v>1025</v>
      </c>
      <c r="K5098" s="41" t="s">
        <v>116</v>
      </c>
    </row>
    <row r="5099" spans="1:11" x14ac:dyDescent="0.25">
      <c r="A5099" s="30">
        <v>565</v>
      </c>
      <c r="B5099" s="232" t="str">
        <f>IF(AND(A5099&lt;&gt;"",ISNUMBER(A5099)),VLOOKUP(A5099,Studies!A:BR,2,FALSE),"")</f>
        <v>Bristol-Myers Squibb Company, Clinical Pharmacology and Biopharmaceutics Review, Application number 21-567, 2002, Protocol AI424-002, page 55</v>
      </c>
      <c r="C5099" s="232" t="str">
        <f>IF(AND(A5099&lt;&gt;"",ISNUMBER(A5099)),VLOOKUP(A5099,Studies!A:BR,3,FALSE),"")</f>
        <v>https://www.accessdata.fda.gov/drugsatfda_docs/nda/2003/21-567_Reyataz_BioPharmr_P1.pdf</v>
      </c>
      <c r="D5099" s="232" t="str">
        <f>IF(AND(A5099&lt;&gt;"",ISNUMBER(A5099)),VLOOKUP(A5099,Studies!A:BR,4,FALSE),"")</f>
        <v>AI424-002, 200 mg</v>
      </c>
      <c r="E5099" s="206" t="str">
        <f>IF(AND(A5099&lt;&gt;"",ISNUMBER(A5099)),VLOOKUP(A5099,Studies!A:BR,5,FALSE),"")</f>
        <v>Atazanavir</v>
      </c>
      <c r="F5099" s="207" t="str">
        <f>IF(AND(A5099&lt;&gt;"",ISNUMBER(A5099)),VLOOKUP(A5099,Studies!A:BR,6,FALSE),"")</f>
        <v>Plasma</v>
      </c>
      <c r="G5099" s="50">
        <v>146</v>
      </c>
      <c r="H5099" s="50" t="s">
        <v>60</v>
      </c>
      <c r="I5099" s="41">
        <v>1675.7349999999999</v>
      </c>
      <c r="J5099" s="41" t="s">
        <v>1025</v>
      </c>
      <c r="K5099" s="41" t="s">
        <v>116</v>
      </c>
    </row>
    <row r="5100" spans="1:11" x14ac:dyDescent="0.25">
      <c r="A5100" s="30">
        <v>565</v>
      </c>
      <c r="B5100" s="232" t="str">
        <f>IF(AND(A5100&lt;&gt;"",ISNUMBER(A5100)),VLOOKUP(A5100,Studies!A:BR,2,FALSE),"")</f>
        <v>Bristol-Myers Squibb Company, Clinical Pharmacology and Biopharmaceutics Review, Application number 21-567, 2002, Protocol AI424-002, page 55</v>
      </c>
      <c r="C5100" s="232" t="str">
        <f>IF(AND(A5100&lt;&gt;"",ISNUMBER(A5100)),VLOOKUP(A5100,Studies!A:BR,3,FALSE),"")</f>
        <v>https://www.accessdata.fda.gov/drugsatfda_docs/nda/2003/21-567_Reyataz_BioPharmr_P1.pdf</v>
      </c>
      <c r="D5100" s="232" t="str">
        <f>IF(AND(A5100&lt;&gt;"",ISNUMBER(A5100)),VLOOKUP(A5100,Studies!A:BR,4,FALSE),"")</f>
        <v>AI424-002, 200 mg</v>
      </c>
      <c r="E5100" s="206" t="str">
        <f>IF(AND(A5100&lt;&gt;"",ISNUMBER(A5100)),VLOOKUP(A5100,Studies!A:BR,5,FALSE),"")</f>
        <v>Atazanavir</v>
      </c>
      <c r="F5100" s="207" t="str">
        <f>IF(AND(A5100&lt;&gt;"",ISNUMBER(A5100)),VLOOKUP(A5100,Studies!A:BR,6,FALSE),"")</f>
        <v>Plasma</v>
      </c>
      <c r="G5100" s="50">
        <v>147</v>
      </c>
      <c r="H5100" s="50" t="s">
        <v>60</v>
      </c>
      <c r="I5100" s="41">
        <v>1269.8789999999999</v>
      </c>
      <c r="J5100" s="41" t="s">
        <v>1025</v>
      </c>
      <c r="K5100" s="41" t="s">
        <v>116</v>
      </c>
    </row>
    <row r="5101" spans="1:11" x14ac:dyDescent="0.25">
      <c r="A5101" s="30">
        <v>565</v>
      </c>
      <c r="B5101" s="232" t="str">
        <f>IF(AND(A5101&lt;&gt;"",ISNUMBER(A5101)),VLOOKUP(A5101,Studies!A:BR,2,FALSE),"")</f>
        <v>Bristol-Myers Squibb Company, Clinical Pharmacology and Biopharmaceutics Review, Application number 21-567, 2002, Protocol AI424-002, page 55</v>
      </c>
      <c r="C5101" s="232" t="str">
        <f>IF(AND(A5101&lt;&gt;"",ISNUMBER(A5101)),VLOOKUP(A5101,Studies!A:BR,3,FALSE),"")</f>
        <v>https://www.accessdata.fda.gov/drugsatfda_docs/nda/2003/21-567_Reyataz_BioPharmr_P1.pdf</v>
      </c>
      <c r="D5101" s="232" t="str">
        <f>IF(AND(A5101&lt;&gt;"",ISNUMBER(A5101)),VLOOKUP(A5101,Studies!A:BR,4,FALSE),"")</f>
        <v>AI424-002, 200 mg</v>
      </c>
      <c r="E5101" s="206" t="str">
        <f>IF(AND(A5101&lt;&gt;"",ISNUMBER(A5101)),VLOOKUP(A5101,Studies!A:BR,5,FALSE),"")</f>
        <v>Atazanavir</v>
      </c>
      <c r="F5101" s="207" t="str">
        <f>IF(AND(A5101&lt;&gt;"",ISNUMBER(A5101)),VLOOKUP(A5101,Studies!A:BR,6,FALSE),"")</f>
        <v>Plasma</v>
      </c>
      <c r="G5101" s="50">
        <v>148</v>
      </c>
      <c r="H5101" s="50" t="s">
        <v>60</v>
      </c>
      <c r="I5101" s="41">
        <v>1055.049</v>
      </c>
      <c r="J5101" s="41" t="s">
        <v>1025</v>
      </c>
      <c r="K5101" s="41" t="s">
        <v>116</v>
      </c>
    </row>
    <row r="5102" spans="1:11" x14ac:dyDescent="0.25">
      <c r="A5102" s="30">
        <v>565</v>
      </c>
      <c r="B5102" s="232" t="str">
        <f>IF(AND(A5102&lt;&gt;"",ISNUMBER(A5102)),VLOOKUP(A5102,Studies!A:BR,2,FALSE),"")</f>
        <v>Bristol-Myers Squibb Company, Clinical Pharmacology and Biopharmaceutics Review, Application number 21-567, 2002, Protocol AI424-002, page 55</v>
      </c>
      <c r="C5102" s="232" t="str">
        <f>IF(AND(A5102&lt;&gt;"",ISNUMBER(A5102)),VLOOKUP(A5102,Studies!A:BR,3,FALSE),"")</f>
        <v>https://www.accessdata.fda.gov/drugsatfda_docs/nda/2003/21-567_Reyataz_BioPharmr_P1.pdf</v>
      </c>
      <c r="D5102" s="232" t="str">
        <f>IF(AND(A5102&lt;&gt;"",ISNUMBER(A5102)),VLOOKUP(A5102,Studies!A:BR,4,FALSE),"")</f>
        <v>AI424-002, 200 mg</v>
      </c>
      <c r="E5102" s="206" t="str">
        <f>IF(AND(A5102&lt;&gt;"",ISNUMBER(A5102)),VLOOKUP(A5102,Studies!A:BR,5,FALSE),"")</f>
        <v>Atazanavir</v>
      </c>
      <c r="F5102" s="207" t="str">
        <f>IF(AND(A5102&lt;&gt;"",ISNUMBER(A5102)),VLOOKUP(A5102,Studies!A:BR,6,FALSE),"")</f>
        <v>Plasma</v>
      </c>
      <c r="G5102" s="50">
        <v>149</v>
      </c>
      <c r="H5102" s="50" t="s">
        <v>60</v>
      </c>
      <c r="I5102" s="41">
        <v>892.79190000000006</v>
      </c>
      <c r="J5102" s="41" t="s">
        <v>1025</v>
      </c>
      <c r="K5102" s="41" t="s">
        <v>116</v>
      </c>
    </row>
    <row r="5103" spans="1:11" x14ac:dyDescent="0.25">
      <c r="A5103" s="30">
        <v>565</v>
      </c>
      <c r="B5103" s="232" t="str">
        <f>IF(AND(A5103&lt;&gt;"",ISNUMBER(A5103)),VLOOKUP(A5103,Studies!A:BR,2,FALSE),"")</f>
        <v>Bristol-Myers Squibb Company, Clinical Pharmacology and Biopharmaceutics Review, Application number 21-567, 2002, Protocol AI424-002, page 55</v>
      </c>
      <c r="C5103" s="232" t="str">
        <f>IF(AND(A5103&lt;&gt;"",ISNUMBER(A5103)),VLOOKUP(A5103,Studies!A:BR,3,FALSE),"")</f>
        <v>https://www.accessdata.fda.gov/drugsatfda_docs/nda/2003/21-567_Reyataz_BioPharmr_P1.pdf</v>
      </c>
      <c r="D5103" s="232" t="str">
        <f>IF(AND(A5103&lt;&gt;"",ISNUMBER(A5103)),VLOOKUP(A5103,Studies!A:BR,4,FALSE),"")</f>
        <v>AI424-002, 200 mg</v>
      </c>
      <c r="E5103" s="206" t="str">
        <f>IF(AND(A5103&lt;&gt;"",ISNUMBER(A5103)),VLOOKUP(A5103,Studies!A:BR,5,FALSE),"")</f>
        <v>Atazanavir</v>
      </c>
      <c r="F5103" s="207" t="str">
        <f>IF(AND(A5103&lt;&gt;"",ISNUMBER(A5103)),VLOOKUP(A5103,Studies!A:BR,6,FALSE),"")</f>
        <v>Plasma</v>
      </c>
      <c r="G5103" s="50">
        <v>150</v>
      </c>
      <c r="H5103" s="50" t="s">
        <v>60</v>
      </c>
      <c r="I5103" s="41">
        <v>701.9271</v>
      </c>
      <c r="J5103" s="41" t="s">
        <v>1025</v>
      </c>
      <c r="K5103" s="41" t="s">
        <v>116</v>
      </c>
    </row>
    <row r="5104" spans="1:11" x14ac:dyDescent="0.25">
      <c r="A5104" s="30">
        <v>565</v>
      </c>
      <c r="B5104" s="232" t="str">
        <f>IF(AND(A5104&lt;&gt;"",ISNUMBER(A5104)),VLOOKUP(A5104,Studies!A:BR,2,FALSE),"")</f>
        <v>Bristol-Myers Squibb Company, Clinical Pharmacology and Biopharmaceutics Review, Application number 21-567, 2002, Protocol AI424-002, page 55</v>
      </c>
      <c r="C5104" s="232" t="str">
        <f>IF(AND(A5104&lt;&gt;"",ISNUMBER(A5104)),VLOOKUP(A5104,Studies!A:BR,3,FALSE),"")</f>
        <v>https://www.accessdata.fda.gov/drugsatfda_docs/nda/2003/21-567_Reyataz_BioPharmr_P1.pdf</v>
      </c>
      <c r="D5104" s="232" t="str">
        <f>IF(AND(A5104&lt;&gt;"",ISNUMBER(A5104)),VLOOKUP(A5104,Studies!A:BR,4,FALSE),"")</f>
        <v>AI424-002, 200 mg</v>
      </c>
      <c r="E5104" s="206" t="str">
        <f>IF(AND(A5104&lt;&gt;"",ISNUMBER(A5104)),VLOOKUP(A5104,Studies!A:BR,5,FALSE),"")</f>
        <v>Atazanavir</v>
      </c>
      <c r="F5104" s="207" t="str">
        <f>IF(AND(A5104&lt;&gt;"",ISNUMBER(A5104)),VLOOKUP(A5104,Studies!A:BR,6,FALSE),"")</f>
        <v>Plasma</v>
      </c>
      <c r="G5104" s="50">
        <v>152</v>
      </c>
      <c r="H5104" s="50" t="s">
        <v>60</v>
      </c>
      <c r="I5104" s="41">
        <v>458.4873</v>
      </c>
      <c r="J5104" s="41" t="s">
        <v>1025</v>
      </c>
      <c r="K5104" s="41" t="s">
        <v>116</v>
      </c>
    </row>
    <row r="5105" spans="1:11" x14ac:dyDescent="0.25">
      <c r="A5105" s="30">
        <v>565</v>
      </c>
      <c r="B5105" s="232" t="str">
        <f>IF(AND(A5105&lt;&gt;"",ISNUMBER(A5105)),VLOOKUP(A5105,Studies!A:BR,2,FALSE),"")</f>
        <v>Bristol-Myers Squibb Company, Clinical Pharmacology and Biopharmaceutics Review, Application number 21-567, 2002, Protocol AI424-002, page 55</v>
      </c>
      <c r="C5105" s="232" t="str">
        <f>IF(AND(A5105&lt;&gt;"",ISNUMBER(A5105)),VLOOKUP(A5105,Studies!A:BR,3,FALSE),"")</f>
        <v>https://www.accessdata.fda.gov/drugsatfda_docs/nda/2003/21-567_Reyataz_BioPharmr_P1.pdf</v>
      </c>
      <c r="D5105" s="232" t="str">
        <f>IF(AND(A5105&lt;&gt;"",ISNUMBER(A5105)),VLOOKUP(A5105,Studies!A:BR,4,FALSE),"")</f>
        <v>AI424-002, 200 mg</v>
      </c>
      <c r="E5105" s="206" t="str">
        <f>IF(AND(A5105&lt;&gt;"",ISNUMBER(A5105)),VLOOKUP(A5105,Studies!A:BR,5,FALSE),"")</f>
        <v>Atazanavir</v>
      </c>
      <c r="F5105" s="207" t="str">
        <f>IF(AND(A5105&lt;&gt;"",ISNUMBER(A5105)),VLOOKUP(A5105,Studies!A:BR,6,FALSE),"")</f>
        <v>Plasma</v>
      </c>
      <c r="G5105" s="50">
        <v>156</v>
      </c>
      <c r="H5105" s="50" t="s">
        <v>60</v>
      </c>
      <c r="I5105" s="41">
        <v>230.8184</v>
      </c>
      <c r="J5105" s="41" t="s">
        <v>1025</v>
      </c>
      <c r="K5105" s="41" t="s">
        <v>116</v>
      </c>
    </row>
    <row r="5106" spans="1:11" x14ac:dyDescent="0.25">
      <c r="A5106" s="30">
        <v>565</v>
      </c>
      <c r="B5106" s="232" t="str">
        <f>IF(AND(A5106&lt;&gt;"",ISNUMBER(A5106)),VLOOKUP(A5106,Studies!A:BR,2,FALSE),"")</f>
        <v>Bristol-Myers Squibb Company, Clinical Pharmacology and Biopharmaceutics Review, Application number 21-567, 2002, Protocol AI424-002, page 55</v>
      </c>
      <c r="C5106" s="232" t="str">
        <f>IF(AND(A5106&lt;&gt;"",ISNUMBER(A5106)),VLOOKUP(A5106,Studies!A:BR,3,FALSE),"")</f>
        <v>https://www.accessdata.fda.gov/drugsatfda_docs/nda/2003/21-567_Reyataz_BioPharmr_P1.pdf</v>
      </c>
      <c r="D5106" s="232" t="str">
        <f>IF(AND(A5106&lt;&gt;"",ISNUMBER(A5106)),VLOOKUP(A5106,Studies!A:BR,4,FALSE),"")</f>
        <v>AI424-002, 200 mg</v>
      </c>
      <c r="E5106" s="206" t="str">
        <f>IF(AND(A5106&lt;&gt;"",ISNUMBER(A5106)),VLOOKUP(A5106,Studies!A:BR,5,FALSE),"")</f>
        <v>Atazanavir</v>
      </c>
      <c r="F5106" s="207" t="str">
        <f>IF(AND(A5106&lt;&gt;"",ISNUMBER(A5106)),VLOOKUP(A5106,Studies!A:BR,6,FALSE),"")</f>
        <v>Plasma</v>
      </c>
      <c r="G5106" s="50">
        <v>312</v>
      </c>
      <c r="H5106" s="50" t="s">
        <v>60</v>
      </c>
      <c r="I5106" s="41">
        <v>292.66980000000001</v>
      </c>
      <c r="J5106" s="41" t="s">
        <v>1025</v>
      </c>
      <c r="K5106" s="41" t="s">
        <v>116</v>
      </c>
    </row>
    <row r="5107" spans="1:11" x14ac:dyDescent="0.25">
      <c r="A5107" s="30">
        <v>565</v>
      </c>
      <c r="B5107" s="232" t="str">
        <f>IF(AND(A5107&lt;&gt;"",ISNUMBER(A5107)),VLOOKUP(A5107,Studies!A:BR,2,FALSE),"")</f>
        <v>Bristol-Myers Squibb Company, Clinical Pharmacology and Biopharmaceutics Review, Application number 21-567, 2002, Protocol AI424-002, page 55</v>
      </c>
      <c r="C5107" s="232" t="str">
        <f>IF(AND(A5107&lt;&gt;"",ISNUMBER(A5107)),VLOOKUP(A5107,Studies!A:BR,3,FALSE),"")</f>
        <v>https://www.accessdata.fda.gov/drugsatfda_docs/nda/2003/21-567_Reyataz_BioPharmr_P1.pdf</v>
      </c>
      <c r="D5107" s="232" t="str">
        <f>IF(AND(A5107&lt;&gt;"",ISNUMBER(A5107)),VLOOKUP(A5107,Studies!A:BR,4,FALSE),"")</f>
        <v>AI424-002, 200 mg</v>
      </c>
      <c r="E5107" s="206" t="str">
        <f>IF(AND(A5107&lt;&gt;"",ISNUMBER(A5107)),VLOOKUP(A5107,Studies!A:BR,5,FALSE),"")</f>
        <v>Atazanavir</v>
      </c>
      <c r="F5107" s="207" t="str">
        <f>IF(AND(A5107&lt;&gt;"",ISNUMBER(A5107)),VLOOKUP(A5107,Studies!A:BR,6,FALSE),"")</f>
        <v>Plasma</v>
      </c>
      <c r="G5107" s="50">
        <v>312.25</v>
      </c>
      <c r="H5107" s="50" t="s">
        <v>60</v>
      </c>
      <c r="I5107" s="41">
        <v>277.22160000000002</v>
      </c>
      <c r="J5107" s="41" t="s">
        <v>1025</v>
      </c>
      <c r="K5107" s="41" t="s">
        <v>116</v>
      </c>
    </row>
    <row r="5108" spans="1:11" x14ac:dyDescent="0.25">
      <c r="A5108" s="30">
        <v>565</v>
      </c>
      <c r="B5108" s="232" t="str">
        <f>IF(AND(A5108&lt;&gt;"",ISNUMBER(A5108)),VLOOKUP(A5108,Studies!A:BR,2,FALSE),"")</f>
        <v>Bristol-Myers Squibb Company, Clinical Pharmacology and Biopharmaceutics Review, Application number 21-567, 2002, Protocol AI424-002, page 55</v>
      </c>
      <c r="C5108" s="232" t="str">
        <f>IF(AND(A5108&lt;&gt;"",ISNUMBER(A5108)),VLOOKUP(A5108,Studies!A:BR,3,FALSE),"")</f>
        <v>https://www.accessdata.fda.gov/drugsatfda_docs/nda/2003/21-567_Reyataz_BioPharmr_P1.pdf</v>
      </c>
      <c r="D5108" s="232" t="str">
        <f>IF(AND(A5108&lt;&gt;"",ISNUMBER(A5108)),VLOOKUP(A5108,Studies!A:BR,4,FALSE),"")</f>
        <v>AI424-002, 200 mg</v>
      </c>
      <c r="E5108" s="206" t="str">
        <f>IF(AND(A5108&lt;&gt;"",ISNUMBER(A5108)),VLOOKUP(A5108,Studies!A:BR,5,FALSE),"")</f>
        <v>Atazanavir</v>
      </c>
      <c r="F5108" s="207" t="str">
        <f>IF(AND(A5108&lt;&gt;"",ISNUMBER(A5108)),VLOOKUP(A5108,Studies!A:BR,6,FALSE),"")</f>
        <v>Plasma</v>
      </c>
      <c r="G5108" s="50">
        <v>312.5</v>
      </c>
      <c r="H5108" s="50" t="s">
        <v>60</v>
      </c>
      <c r="I5108" s="41">
        <v>617.74239999999998</v>
      </c>
      <c r="J5108" s="41" t="s">
        <v>1025</v>
      </c>
      <c r="K5108" s="41" t="s">
        <v>116</v>
      </c>
    </row>
    <row r="5109" spans="1:11" x14ac:dyDescent="0.25">
      <c r="A5109" s="30">
        <v>565</v>
      </c>
      <c r="B5109" s="232" t="str">
        <f>IF(AND(A5109&lt;&gt;"",ISNUMBER(A5109)),VLOOKUP(A5109,Studies!A:BR,2,FALSE),"")</f>
        <v>Bristol-Myers Squibb Company, Clinical Pharmacology and Biopharmaceutics Review, Application number 21-567, 2002, Protocol AI424-002, page 55</v>
      </c>
      <c r="C5109" s="232" t="str">
        <f>IF(AND(A5109&lt;&gt;"",ISNUMBER(A5109)),VLOOKUP(A5109,Studies!A:BR,3,FALSE),"")</f>
        <v>https://www.accessdata.fda.gov/drugsatfda_docs/nda/2003/21-567_Reyataz_BioPharmr_P1.pdf</v>
      </c>
      <c r="D5109" s="232" t="str">
        <f>IF(AND(A5109&lt;&gt;"",ISNUMBER(A5109)),VLOOKUP(A5109,Studies!A:BR,4,FALSE),"")</f>
        <v>AI424-002, 200 mg</v>
      </c>
      <c r="E5109" s="206" t="str">
        <f>IF(AND(A5109&lt;&gt;"",ISNUMBER(A5109)),VLOOKUP(A5109,Studies!A:BR,5,FALSE),"")</f>
        <v>Atazanavir</v>
      </c>
      <c r="F5109" s="207" t="str">
        <f>IF(AND(A5109&lt;&gt;"",ISNUMBER(A5109)),VLOOKUP(A5109,Studies!A:BR,6,FALSE),"")</f>
        <v>Plasma</v>
      </c>
      <c r="G5109" s="50">
        <v>312.75</v>
      </c>
      <c r="H5109" s="50" t="s">
        <v>60</v>
      </c>
      <c r="I5109" s="41">
        <v>1126.7560000000001</v>
      </c>
      <c r="J5109" s="41" t="s">
        <v>1025</v>
      </c>
      <c r="K5109" s="41" t="s">
        <v>116</v>
      </c>
    </row>
    <row r="5110" spans="1:11" x14ac:dyDescent="0.25">
      <c r="A5110" s="30">
        <v>565</v>
      </c>
      <c r="B5110" s="232" t="str">
        <f>IF(AND(A5110&lt;&gt;"",ISNUMBER(A5110)),VLOOKUP(A5110,Studies!A:BR,2,FALSE),"")</f>
        <v>Bristol-Myers Squibb Company, Clinical Pharmacology and Biopharmaceutics Review, Application number 21-567, 2002, Protocol AI424-002, page 55</v>
      </c>
      <c r="C5110" s="232" t="str">
        <f>IF(AND(A5110&lt;&gt;"",ISNUMBER(A5110)),VLOOKUP(A5110,Studies!A:BR,3,FALSE),"")</f>
        <v>https://www.accessdata.fda.gov/drugsatfda_docs/nda/2003/21-567_Reyataz_BioPharmr_P1.pdf</v>
      </c>
      <c r="D5110" s="232" t="str">
        <f>IF(AND(A5110&lt;&gt;"",ISNUMBER(A5110)),VLOOKUP(A5110,Studies!A:BR,4,FALSE),"")</f>
        <v>AI424-002, 200 mg</v>
      </c>
      <c r="E5110" s="206" t="str">
        <f>IF(AND(A5110&lt;&gt;"",ISNUMBER(A5110)),VLOOKUP(A5110,Studies!A:BR,5,FALSE),"")</f>
        <v>Atazanavir</v>
      </c>
      <c r="F5110" s="207" t="str">
        <f>IF(AND(A5110&lt;&gt;"",ISNUMBER(A5110)),VLOOKUP(A5110,Studies!A:BR,6,FALSE),"")</f>
        <v>Plasma</v>
      </c>
      <c r="G5110" s="50">
        <v>313</v>
      </c>
      <c r="H5110" s="50" t="s">
        <v>60</v>
      </c>
      <c r="I5110" s="41">
        <v>1428.2239999999999</v>
      </c>
      <c r="J5110" s="41" t="s">
        <v>1025</v>
      </c>
      <c r="K5110" s="41" t="s">
        <v>116</v>
      </c>
    </row>
    <row r="5111" spans="1:11" x14ac:dyDescent="0.25">
      <c r="A5111" s="30">
        <v>565</v>
      </c>
      <c r="B5111" s="232" t="str">
        <f>IF(AND(A5111&lt;&gt;"",ISNUMBER(A5111)),VLOOKUP(A5111,Studies!A:BR,2,FALSE),"")</f>
        <v>Bristol-Myers Squibb Company, Clinical Pharmacology and Biopharmaceutics Review, Application number 21-567, 2002, Protocol AI424-002, page 55</v>
      </c>
      <c r="C5111" s="232" t="str">
        <f>IF(AND(A5111&lt;&gt;"",ISNUMBER(A5111)),VLOOKUP(A5111,Studies!A:BR,3,FALSE),"")</f>
        <v>https://www.accessdata.fda.gov/drugsatfda_docs/nda/2003/21-567_Reyataz_BioPharmr_P1.pdf</v>
      </c>
      <c r="D5111" s="232" t="str">
        <f>IF(AND(A5111&lt;&gt;"",ISNUMBER(A5111)),VLOOKUP(A5111,Studies!A:BR,4,FALSE),"")</f>
        <v>AI424-002, 200 mg</v>
      </c>
      <c r="E5111" s="206" t="str">
        <f>IF(AND(A5111&lt;&gt;"",ISNUMBER(A5111)),VLOOKUP(A5111,Studies!A:BR,5,FALSE),"")</f>
        <v>Atazanavir</v>
      </c>
      <c r="F5111" s="207" t="str">
        <f>IF(AND(A5111&lt;&gt;"",ISNUMBER(A5111)),VLOOKUP(A5111,Studies!A:BR,6,FALSE),"")</f>
        <v>Plasma</v>
      </c>
      <c r="G5111" s="50">
        <v>313.5</v>
      </c>
      <c r="H5111" s="50" t="s">
        <v>60</v>
      </c>
      <c r="I5111" s="41">
        <v>1403.528</v>
      </c>
      <c r="J5111" s="41" t="s">
        <v>1025</v>
      </c>
      <c r="K5111" s="41" t="s">
        <v>116</v>
      </c>
    </row>
    <row r="5112" spans="1:11" x14ac:dyDescent="0.25">
      <c r="A5112" s="30">
        <v>565</v>
      </c>
      <c r="B5112" s="232" t="str">
        <f>IF(AND(A5112&lt;&gt;"",ISNUMBER(A5112)),VLOOKUP(A5112,Studies!A:BR,2,FALSE),"")</f>
        <v>Bristol-Myers Squibb Company, Clinical Pharmacology and Biopharmaceutics Review, Application number 21-567, 2002, Protocol AI424-002, page 55</v>
      </c>
      <c r="C5112" s="232" t="str">
        <f>IF(AND(A5112&lt;&gt;"",ISNUMBER(A5112)),VLOOKUP(A5112,Studies!A:BR,3,FALSE),"")</f>
        <v>https://www.accessdata.fda.gov/drugsatfda_docs/nda/2003/21-567_Reyataz_BioPharmr_P1.pdf</v>
      </c>
      <c r="D5112" s="232" t="str">
        <f>IF(AND(A5112&lt;&gt;"",ISNUMBER(A5112)),VLOOKUP(A5112,Studies!A:BR,4,FALSE),"")</f>
        <v>AI424-002, 200 mg</v>
      </c>
      <c r="E5112" s="206" t="str">
        <f>IF(AND(A5112&lt;&gt;"",ISNUMBER(A5112)),VLOOKUP(A5112,Studies!A:BR,5,FALSE),"")</f>
        <v>Atazanavir</v>
      </c>
      <c r="F5112" s="207" t="str">
        <f>IF(AND(A5112&lt;&gt;"",ISNUMBER(A5112)),VLOOKUP(A5112,Studies!A:BR,6,FALSE),"")</f>
        <v>Plasma</v>
      </c>
      <c r="G5112" s="50">
        <v>314</v>
      </c>
      <c r="H5112" s="50" t="s">
        <v>60</v>
      </c>
      <c r="I5112" s="41">
        <v>1305.9110000000001</v>
      </c>
      <c r="J5112" s="41" t="s">
        <v>1025</v>
      </c>
      <c r="K5112" s="41" t="s">
        <v>116</v>
      </c>
    </row>
    <row r="5113" spans="1:11" x14ac:dyDescent="0.25">
      <c r="A5113" s="30">
        <v>565</v>
      </c>
      <c r="B5113" s="232" t="str">
        <f>IF(AND(A5113&lt;&gt;"",ISNUMBER(A5113)),VLOOKUP(A5113,Studies!A:BR,2,FALSE),"")</f>
        <v>Bristol-Myers Squibb Company, Clinical Pharmacology and Biopharmaceutics Review, Application number 21-567, 2002, Protocol AI424-002, page 55</v>
      </c>
      <c r="C5113" s="232" t="str">
        <f>IF(AND(A5113&lt;&gt;"",ISNUMBER(A5113)),VLOOKUP(A5113,Studies!A:BR,3,FALSE),"")</f>
        <v>https://www.accessdata.fda.gov/drugsatfda_docs/nda/2003/21-567_Reyataz_BioPharmr_P1.pdf</v>
      </c>
      <c r="D5113" s="232" t="str">
        <f>IF(AND(A5113&lt;&gt;"",ISNUMBER(A5113)),VLOOKUP(A5113,Studies!A:BR,4,FALSE),"")</f>
        <v>AI424-002, 200 mg</v>
      </c>
      <c r="E5113" s="206" t="str">
        <f>IF(AND(A5113&lt;&gt;"",ISNUMBER(A5113)),VLOOKUP(A5113,Studies!A:BR,5,FALSE),"")</f>
        <v>Atazanavir</v>
      </c>
      <c r="F5113" s="207" t="str">
        <f>IF(AND(A5113&lt;&gt;"",ISNUMBER(A5113)),VLOOKUP(A5113,Studies!A:BR,6,FALSE),"")</f>
        <v>Plasma</v>
      </c>
      <c r="G5113" s="50">
        <v>315</v>
      </c>
      <c r="H5113" s="50" t="s">
        <v>60</v>
      </c>
      <c r="I5113" s="41">
        <v>1090.2380000000001</v>
      </c>
      <c r="J5113" s="41" t="s">
        <v>1025</v>
      </c>
      <c r="K5113" s="41" t="s">
        <v>116</v>
      </c>
    </row>
    <row r="5114" spans="1:11" x14ac:dyDescent="0.25">
      <c r="A5114" s="30">
        <v>565</v>
      </c>
      <c r="B5114" s="232" t="str">
        <f>IF(AND(A5114&lt;&gt;"",ISNUMBER(A5114)),VLOOKUP(A5114,Studies!A:BR,2,FALSE),"")</f>
        <v>Bristol-Myers Squibb Company, Clinical Pharmacology and Biopharmaceutics Review, Application number 21-567, 2002, Protocol AI424-002, page 55</v>
      </c>
      <c r="C5114" s="232" t="str">
        <f>IF(AND(A5114&lt;&gt;"",ISNUMBER(A5114)),VLOOKUP(A5114,Studies!A:BR,3,FALSE),"")</f>
        <v>https://www.accessdata.fda.gov/drugsatfda_docs/nda/2003/21-567_Reyataz_BioPharmr_P1.pdf</v>
      </c>
      <c r="D5114" s="232" t="str">
        <f>IF(AND(A5114&lt;&gt;"",ISNUMBER(A5114)),VLOOKUP(A5114,Studies!A:BR,4,FALSE),"")</f>
        <v>AI424-002, 200 mg</v>
      </c>
      <c r="E5114" s="206" t="str">
        <f>IF(AND(A5114&lt;&gt;"",ISNUMBER(A5114)),VLOOKUP(A5114,Studies!A:BR,5,FALSE),"")</f>
        <v>Atazanavir</v>
      </c>
      <c r="F5114" s="207" t="str">
        <f>IF(AND(A5114&lt;&gt;"",ISNUMBER(A5114)),VLOOKUP(A5114,Studies!A:BR,6,FALSE),"")</f>
        <v>Plasma</v>
      </c>
      <c r="G5114" s="50">
        <v>316</v>
      </c>
      <c r="H5114" s="50" t="s">
        <v>60</v>
      </c>
      <c r="I5114" s="41">
        <v>926.90210000000002</v>
      </c>
      <c r="J5114" s="41" t="s">
        <v>1025</v>
      </c>
      <c r="K5114" s="41" t="s">
        <v>116</v>
      </c>
    </row>
    <row r="5115" spans="1:11" x14ac:dyDescent="0.25">
      <c r="A5115" s="30">
        <v>565</v>
      </c>
      <c r="B5115" s="232" t="str">
        <f>IF(AND(A5115&lt;&gt;"",ISNUMBER(A5115)),VLOOKUP(A5115,Studies!A:BR,2,FALSE),"")</f>
        <v>Bristol-Myers Squibb Company, Clinical Pharmacology and Biopharmaceutics Review, Application number 21-567, 2002, Protocol AI424-002, page 55</v>
      </c>
      <c r="C5115" s="232" t="str">
        <f>IF(AND(A5115&lt;&gt;"",ISNUMBER(A5115)),VLOOKUP(A5115,Studies!A:BR,3,FALSE),"")</f>
        <v>https://www.accessdata.fda.gov/drugsatfda_docs/nda/2003/21-567_Reyataz_BioPharmr_P1.pdf</v>
      </c>
      <c r="D5115" s="232" t="str">
        <f>IF(AND(A5115&lt;&gt;"",ISNUMBER(A5115)),VLOOKUP(A5115,Studies!A:BR,4,FALSE),"")</f>
        <v>AI424-002, 200 mg</v>
      </c>
      <c r="E5115" s="206" t="str">
        <f>IF(AND(A5115&lt;&gt;"",ISNUMBER(A5115)),VLOOKUP(A5115,Studies!A:BR,5,FALSE),"")</f>
        <v>Atazanavir</v>
      </c>
      <c r="F5115" s="207" t="str">
        <f>IF(AND(A5115&lt;&gt;"",ISNUMBER(A5115)),VLOOKUP(A5115,Studies!A:BR,6,FALSE),"")</f>
        <v>Plasma</v>
      </c>
      <c r="G5115" s="50">
        <v>317</v>
      </c>
      <c r="H5115" s="50" t="s">
        <v>60</v>
      </c>
      <c r="I5115" s="41">
        <v>759.83540000000005</v>
      </c>
      <c r="J5115" s="41" t="s">
        <v>1025</v>
      </c>
      <c r="K5115" s="41" t="s">
        <v>116</v>
      </c>
    </row>
    <row r="5116" spans="1:11" x14ac:dyDescent="0.25">
      <c r="A5116" s="30">
        <v>565</v>
      </c>
      <c r="B5116" s="232" t="str">
        <f>IF(AND(A5116&lt;&gt;"",ISNUMBER(A5116)),VLOOKUP(A5116,Studies!A:BR,2,FALSE),"")</f>
        <v>Bristol-Myers Squibb Company, Clinical Pharmacology and Biopharmaceutics Review, Application number 21-567, 2002, Protocol AI424-002, page 55</v>
      </c>
      <c r="C5116" s="232" t="str">
        <f>IF(AND(A5116&lt;&gt;"",ISNUMBER(A5116)),VLOOKUP(A5116,Studies!A:BR,3,FALSE),"")</f>
        <v>https://www.accessdata.fda.gov/drugsatfda_docs/nda/2003/21-567_Reyataz_BioPharmr_P1.pdf</v>
      </c>
      <c r="D5116" s="232" t="str">
        <f>IF(AND(A5116&lt;&gt;"",ISNUMBER(A5116)),VLOOKUP(A5116,Studies!A:BR,4,FALSE),"")</f>
        <v>AI424-002, 200 mg</v>
      </c>
      <c r="E5116" s="206" t="str">
        <f>IF(AND(A5116&lt;&gt;"",ISNUMBER(A5116)),VLOOKUP(A5116,Studies!A:BR,5,FALSE),"")</f>
        <v>Atazanavir</v>
      </c>
      <c r="F5116" s="207" t="str">
        <f>IF(AND(A5116&lt;&gt;"",ISNUMBER(A5116)),VLOOKUP(A5116,Studies!A:BR,6,FALSE),"")</f>
        <v>Plasma</v>
      </c>
      <c r="G5116" s="50">
        <v>318</v>
      </c>
      <c r="H5116" s="50" t="s">
        <v>60</v>
      </c>
      <c r="I5116" s="41">
        <v>657.89120000000003</v>
      </c>
      <c r="J5116" s="41" t="s">
        <v>1025</v>
      </c>
      <c r="K5116" s="41" t="s">
        <v>116</v>
      </c>
    </row>
    <row r="5117" spans="1:11" x14ac:dyDescent="0.25">
      <c r="A5117" s="30">
        <v>565</v>
      </c>
      <c r="B5117" s="232" t="str">
        <f>IF(AND(A5117&lt;&gt;"",ISNUMBER(A5117)),VLOOKUP(A5117,Studies!A:BR,2,FALSE),"")</f>
        <v>Bristol-Myers Squibb Company, Clinical Pharmacology and Biopharmaceutics Review, Application number 21-567, 2002, Protocol AI424-002, page 55</v>
      </c>
      <c r="C5117" s="232" t="str">
        <f>IF(AND(A5117&lt;&gt;"",ISNUMBER(A5117)),VLOOKUP(A5117,Studies!A:BR,3,FALSE),"")</f>
        <v>https://www.accessdata.fda.gov/drugsatfda_docs/nda/2003/21-567_Reyataz_BioPharmr_P1.pdf</v>
      </c>
      <c r="D5117" s="232" t="str">
        <f>IF(AND(A5117&lt;&gt;"",ISNUMBER(A5117)),VLOOKUP(A5117,Studies!A:BR,4,FALSE),"")</f>
        <v>AI424-002, 200 mg</v>
      </c>
      <c r="E5117" s="206" t="str">
        <f>IF(AND(A5117&lt;&gt;"",ISNUMBER(A5117)),VLOOKUP(A5117,Studies!A:BR,5,FALSE),"")</f>
        <v>Atazanavir</v>
      </c>
      <c r="F5117" s="207" t="str">
        <f>IF(AND(A5117&lt;&gt;"",ISNUMBER(A5117)),VLOOKUP(A5117,Studies!A:BR,6,FALSE),"")</f>
        <v>Plasma</v>
      </c>
      <c r="G5117" s="50">
        <v>320</v>
      </c>
      <c r="H5117" s="50" t="s">
        <v>60</v>
      </c>
      <c r="I5117" s="41">
        <v>426.33199999999999</v>
      </c>
      <c r="J5117" s="41" t="s">
        <v>1025</v>
      </c>
      <c r="K5117" s="41" t="s">
        <v>116</v>
      </c>
    </row>
    <row r="5118" spans="1:11" x14ac:dyDescent="0.25">
      <c r="A5118" s="30">
        <v>565</v>
      </c>
      <c r="B5118" s="232" t="str">
        <f>IF(AND(A5118&lt;&gt;"",ISNUMBER(A5118)),VLOOKUP(A5118,Studies!A:BR,2,FALSE),"")</f>
        <v>Bristol-Myers Squibb Company, Clinical Pharmacology and Biopharmaceutics Review, Application number 21-567, 2002, Protocol AI424-002, page 55</v>
      </c>
      <c r="C5118" s="232" t="str">
        <f>IF(AND(A5118&lt;&gt;"",ISNUMBER(A5118)),VLOOKUP(A5118,Studies!A:BR,3,FALSE),"")</f>
        <v>https://www.accessdata.fda.gov/drugsatfda_docs/nda/2003/21-567_Reyataz_BioPharmr_P1.pdf</v>
      </c>
      <c r="D5118" s="232" t="str">
        <f>IF(AND(A5118&lt;&gt;"",ISNUMBER(A5118)),VLOOKUP(A5118,Studies!A:BR,4,FALSE),"")</f>
        <v>AI424-002, 200 mg</v>
      </c>
      <c r="E5118" s="206" t="str">
        <f>IF(AND(A5118&lt;&gt;"",ISNUMBER(A5118)),VLOOKUP(A5118,Studies!A:BR,5,FALSE),"")</f>
        <v>Atazanavir</v>
      </c>
      <c r="F5118" s="207" t="str">
        <f>IF(AND(A5118&lt;&gt;"",ISNUMBER(A5118)),VLOOKUP(A5118,Studies!A:BR,6,FALSE),"")</f>
        <v>Plasma</v>
      </c>
      <c r="G5118" s="50">
        <v>324</v>
      </c>
      <c r="H5118" s="50" t="s">
        <v>60</v>
      </c>
      <c r="I5118" s="41">
        <v>210.89510000000001</v>
      </c>
      <c r="J5118" s="41" t="s">
        <v>1025</v>
      </c>
      <c r="K5118" s="41" t="s">
        <v>116</v>
      </c>
    </row>
    <row r="5119" spans="1:11" x14ac:dyDescent="0.25">
      <c r="A5119" s="30">
        <v>566</v>
      </c>
      <c r="B5119" s="232" t="str">
        <f>IF(AND(A5119&lt;&gt;"",ISNUMBER(A5119)),VLOOKUP(A5119,Studies!A:BR,2,FALSE),"")</f>
        <v>Bristol-Myers Squibb Company, Clinical Pharmacology and Biopharmaceutics Review, Application number 21-567, 2002, Protocol AI424-014, page 77</v>
      </c>
      <c r="C5119" s="232" t="str">
        <f>IF(AND(A5119&lt;&gt;"",ISNUMBER(A5119)),VLOOKUP(A5119,Studies!A:BR,3,FALSE),"")</f>
        <v>https://www.accessdata.fda.gov/drugsatfda_docs/nda/2003/21-567_Reyataz_BioPharmr_P2.pdf</v>
      </c>
      <c r="D5119" s="232" t="str">
        <f>IF(AND(A5119&lt;&gt;"",ISNUMBER(A5119)),VLOOKUP(A5119,Studies!A:BR,4,FALSE),"")</f>
        <v>AI424-014, Young Females</v>
      </c>
      <c r="E5119" s="206" t="str">
        <f>IF(AND(A5119&lt;&gt;"",ISNUMBER(A5119)),VLOOKUP(A5119,Studies!A:BR,5,FALSE),"")</f>
        <v>Atazanavir</v>
      </c>
      <c r="F5119" s="207" t="str">
        <f>IF(AND(A5119&lt;&gt;"",ISNUMBER(A5119)),VLOOKUP(A5119,Studies!A:BR,6,FALSE),"")</f>
        <v>Plasma</v>
      </c>
      <c r="G5119" s="50">
        <v>1</v>
      </c>
      <c r="H5119" s="50" t="s">
        <v>60</v>
      </c>
      <c r="I5119" s="41">
        <v>52.308540000000001</v>
      </c>
      <c r="J5119" s="41" t="s">
        <v>1025</v>
      </c>
      <c r="K5119" s="41" t="s">
        <v>116</v>
      </c>
    </row>
    <row r="5120" spans="1:11" x14ac:dyDescent="0.25">
      <c r="A5120" s="30">
        <v>566</v>
      </c>
      <c r="B5120" s="232" t="str">
        <f>IF(AND(A5120&lt;&gt;"",ISNUMBER(A5120)),VLOOKUP(A5120,Studies!A:BR,2,FALSE),"")</f>
        <v>Bristol-Myers Squibb Company, Clinical Pharmacology and Biopharmaceutics Review, Application number 21-567, 2002, Protocol AI424-014, page 77</v>
      </c>
      <c r="C5120" s="232" t="str">
        <f>IF(AND(A5120&lt;&gt;"",ISNUMBER(A5120)),VLOOKUP(A5120,Studies!A:BR,3,FALSE),"")</f>
        <v>https://www.accessdata.fda.gov/drugsatfda_docs/nda/2003/21-567_Reyataz_BioPharmr_P2.pdf</v>
      </c>
      <c r="D5120" s="232" t="str">
        <f>IF(AND(A5120&lt;&gt;"",ISNUMBER(A5120)),VLOOKUP(A5120,Studies!A:BR,4,FALSE),"")</f>
        <v>AI424-014, Young Females</v>
      </c>
      <c r="E5120" s="206" t="str">
        <f>IF(AND(A5120&lt;&gt;"",ISNUMBER(A5120)),VLOOKUP(A5120,Studies!A:BR,5,FALSE),"")</f>
        <v>Atazanavir</v>
      </c>
      <c r="F5120" s="207" t="str">
        <f>IF(AND(A5120&lt;&gt;"",ISNUMBER(A5120)),VLOOKUP(A5120,Studies!A:BR,6,FALSE),"")</f>
        <v>Plasma</v>
      </c>
      <c r="G5120" s="50">
        <v>1.5</v>
      </c>
      <c r="H5120" s="50" t="s">
        <v>60</v>
      </c>
      <c r="I5120" s="41">
        <v>484.56130000000002</v>
      </c>
      <c r="J5120" s="41" t="s">
        <v>1025</v>
      </c>
      <c r="K5120" s="41" t="s">
        <v>116</v>
      </c>
    </row>
    <row r="5121" spans="1:11" x14ac:dyDescent="0.25">
      <c r="A5121" s="30">
        <v>566</v>
      </c>
      <c r="B5121" s="232" t="str">
        <f>IF(AND(A5121&lt;&gt;"",ISNUMBER(A5121)),VLOOKUP(A5121,Studies!A:BR,2,FALSE),"")</f>
        <v>Bristol-Myers Squibb Company, Clinical Pharmacology and Biopharmaceutics Review, Application number 21-567, 2002, Protocol AI424-014, page 77</v>
      </c>
      <c r="C5121" s="232" t="str">
        <f>IF(AND(A5121&lt;&gt;"",ISNUMBER(A5121)),VLOOKUP(A5121,Studies!A:BR,3,FALSE),"")</f>
        <v>https://www.accessdata.fda.gov/drugsatfda_docs/nda/2003/21-567_Reyataz_BioPharmr_P2.pdf</v>
      </c>
      <c r="D5121" s="232" t="str">
        <f>IF(AND(A5121&lt;&gt;"",ISNUMBER(A5121)),VLOOKUP(A5121,Studies!A:BR,4,FALSE),"")</f>
        <v>AI424-014, Young Females</v>
      </c>
      <c r="E5121" s="206" t="str">
        <f>IF(AND(A5121&lt;&gt;"",ISNUMBER(A5121)),VLOOKUP(A5121,Studies!A:BR,5,FALSE),"")</f>
        <v>Atazanavir</v>
      </c>
      <c r="F5121" s="207" t="str">
        <f>IF(AND(A5121&lt;&gt;"",ISNUMBER(A5121)),VLOOKUP(A5121,Studies!A:BR,6,FALSE),"")</f>
        <v>Plasma</v>
      </c>
      <c r="G5121" s="50">
        <v>2</v>
      </c>
      <c r="H5121" s="50" t="s">
        <v>60</v>
      </c>
      <c r="I5121" s="41">
        <v>1774.3140000000001</v>
      </c>
      <c r="J5121" s="41" t="s">
        <v>1025</v>
      </c>
      <c r="K5121" s="41" t="s">
        <v>116</v>
      </c>
    </row>
    <row r="5122" spans="1:11" x14ac:dyDescent="0.25">
      <c r="A5122" s="30">
        <v>566</v>
      </c>
      <c r="B5122" s="232" t="str">
        <f>IF(AND(A5122&lt;&gt;"",ISNUMBER(A5122)),VLOOKUP(A5122,Studies!A:BR,2,FALSE),"")</f>
        <v>Bristol-Myers Squibb Company, Clinical Pharmacology and Biopharmaceutics Review, Application number 21-567, 2002, Protocol AI424-014, page 77</v>
      </c>
      <c r="C5122" s="232" t="str">
        <f>IF(AND(A5122&lt;&gt;"",ISNUMBER(A5122)),VLOOKUP(A5122,Studies!A:BR,3,FALSE),"")</f>
        <v>https://www.accessdata.fda.gov/drugsatfda_docs/nda/2003/21-567_Reyataz_BioPharmr_P2.pdf</v>
      </c>
      <c r="D5122" s="232" t="str">
        <f>IF(AND(A5122&lt;&gt;"",ISNUMBER(A5122)),VLOOKUP(A5122,Studies!A:BR,4,FALSE),"")</f>
        <v>AI424-014, Young Females</v>
      </c>
      <c r="E5122" s="206" t="str">
        <f>IF(AND(A5122&lt;&gt;"",ISNUMBER(A5122)),VLOOKUP(A5122,Studies!A:BR,5,FALSE),"")</f>
        <v>Atazanavir</v>
      </c>
      <c r="F5122" s="207" t="str">
        <f>IF(AND(A5122&lt;&gt;"",ISNUMBER(A5122)),VLOOKUP(A5122,Studies!A:BR,6,FALSE),"")</f>
        <v>Plasma</v>
      </c>
      <c r="G5122" s="50">
        <v>2.5</v>
      </c>
      <c r="H5122" s="50" t="s">
        <v>60</v>
      </c>
      <c r="I5122" s="41">
        <v>2932.5520000000001</v>
      </c>
      <c r="J5122" s="41" t="s">
        <v>1025</v>
      </c>
      <c r="K5122" s="41" t="s">
        <v>116</v>
      </c>
    </row>
    <row r="5123" spans="1:11" x14ac:dyDescent="0.25">
      <c r="A5123" s="30">
        <v>566</v>
      </c>
      <c r="B5123" s="232" t="str">
        <f>IF(AND(A5123&lt;&gt;"",ISNUMBER(A5123)),VLOOKUP(A5123,Studies!A:BR,2,FALSE),"")</f>
        <v>Bristol-Myers Squibb Company, Clinical Pharmacology and Biopharmaceutics Review, Application number 21-567, 2002, Protocol AI424-014, page 77</v>
      </c>
      <c r="C5123" s="232" t="str">
        <f>IF(AND(A5123&lt;&gt;"",ISNUMBER(A5123)),VLOOKUP(A5123,Studies!A:BR,3,FALSE),"")</f>
        <v>https://www.accessdata.fda.gov/drugsatfda_docs/nda/2003/21-567_Reyataz_BioPharmr_P2.pdf</v>
      </c>
      <c r="D5123" s="232" t="str">
        <f>IF(AND(A5123&lt;&gt;"",ISNUMBER(A5123)),VLOOKUP(A5123,Studies!A:BR,4,FALSE),"")</f>
        <v>AI424-014, Young Females</v>
      </c>
      <c r="E5123" s="206" t="str">
        <f>IF(AND(A5123&lt;&gt;"",ISNUMBER(A5123)),VLOOKUP(A5123,Studies!A:BR,5,FALSE),"")</f>
        <v>Atazanavir</v>
      </c>
      <c r="F5123" s="207" t="str">
        <f>IF(AND(A5123&lt;&gt;"",ISNUMBER(A5123)),VLOOKUP(A5123,Studies!A:BR,6,FALSE),"")</f>
        <v>Plasma</v>
      </c>
      <c r="G5123" s="50">
        <v>3</v>
      </c>
      <c r="H5123" s="50" t="s">
        <v>60</v>
      </c>
      <c r="I5123" s="41">
        <v>3006.748</v>
      </c>
      <c r="J5123" s="41" t="s">
        <v>1025</v>
      </c>
      <c r="K5123" s="41" t="s">
        <v>116</v>
      </c>
    </row>
    <row r="5124" spans="1:11" x14ac:dyDescent="0.25">
      <c r="A5124" s="30">
        <v>566</v>
      </c>
      <c r="B5124" s="232" t="str">
        <f>IF(AND(A5124&lt;&gt;"",ISNUMBER(A5124)),VLOOKUP(A5124,Studies!A:BR,2,FALSE),"")</f>
        <v>Bristol-Myers Squibb Company, Clinical Pharmacology and Biopharmaceutics Review, Application number 21-567, 2002, Protocol AI424-014, page 77</v>
      </c>
      <c r="C5124" s="232" t="str">
        <f>IF(AND(A5124&lt;&gt;"",ISNUMBER(A5124)),VLOOKUP(A5124,Studies!A:BR,3,FALSE),"")</f>
        <v>https://www.accessdata.fda.gov/drugsatfda_docs/nda/2003/21-567_Reyataz_BioPharmr_P2.pdf</v>
      </c>
      <c r="D5124" s="232" t="str">
        <f>IF(AND(A5124&lt;&gt;"",ISNUMBER(A5124)),VLOOKUP(A5124,Studies!A:BR,4,FALSE),"")</f>
        <v>AI424-014, Young Females</v>
      </c>
      <c r="E5124" s="206" t="str">
        <f>IF(AND(A5124&lt;&gt;"",ISNUMBER(A5124)),VLOOKUP(A5124,Studies!A:BR,5,FALSE),"")</f>
        <v>Atazanavir</v>
      </c>
      <c r="F5124" s="207" t="str">
        <f>IF(AND(A5124&lt;&gt;"",ISNUMBER(A5124)),VLOOKUP(A5124,Studies!A:BR,6,FALSE),"")</f>
        <v>Plasma</v>
      </c>
      <c r="G5124" s="50">
        <v>4</v>
      </c>
      <c r="H5124" s="50" t="s">
        <v>60</v>
      </c>
      <c r="I5124" s="41">
        <v>2523.7979999999998</v>
      </c>
      <c r="J5124" s="41" t="s">
        <v>1025</v>
      </c>
      <c r="K5124" s="41" t="s">
        <v>116</v>
      </c>
    </row>
    <row r="5125" spans="1:11" x14ac:dyDescent="0.25">
      <c r="A5125" s="30">
        <v>566</v>
      </c>
      <c r="B5125" s="232" t="str">
        <f>IF(AND(A5125&lt;&gt;"",ISNUMBER(A5125)),VLOOKUP(A5125,Studies!A:BR,2,FALSE),"")</f>
        <v>Bristol-Myers Squibb Company, Clinical Pharmacology and Biopharmaceutics Review, Application number 21-567, 2002, Protocol AI424-014, page 77</v>
      </c>
      <c r="C5125" s="232" t="str">
        <f>IF(AND(A5125&lt;&gt;"",ISNUMBER(A5125)),VLOOKUP(A5125,Studies!A:BR,3,FALSE),"")</f>
        <v>https://www.accessdata.fda.gov/drugsatfda_docs/nda/2003/21-567_Reyataz_BioPharmr_P2.pdf</v>
      </c>
      <c r="D5125" s="232" t="str">
        <f>IF(AND(A5125&lt;&gt;"",ISNUMBER(A5125)),VLOOKUP(A5125,Studies!A:BR,4,FALSE),"")</f>
        <v>AI424-014, Young Females</v>
      </c>
      <c r="E5125" s="206" t="str">
        <f>IF(AND(A5125&lt;&gt;"",ISNUMBER(A5125)),VLOOKUP(A5125,Studies!A:BR,5,FALSE),"")</f>
        <v>Atazanavir</v>
      </c>
      <c r="F5125" s="207" t="str">
        <f>IF(AND(A5125&lt;&gt;"",ISNUMBER(A5125)),VLOOKUP(A5125,Studies!A:BR,6,FALSE),"")</f>
        <v>Plasma</v>
      </c>
      <c r="G5125" s="50">
        <v>5</v>
      </c>
      <c r="H5125" s="50" t="s">
        <v>60</v>
      </c>
      <c r="I5125" s="41">
        <v>2035.8320000000001</v>
      </c>
      <c r="J5125" s="41" t="s">
        <v>1025</v>
      </c>
      <c r="K5125" s="41" t="s">
        <v>116</v>
      </c>
    </row>
    <row r="5126" spans="1:11" x14ac:dyDescent="0.25">
      <c r="A5126" s="30">
        <v>566</v>
      </c>
      <c r="B5126" s="232" t="str">
        <f>IF(AND(A5126&lt;&gt;"",ISNUMBER(A5126)),VLOOKUP(A5126,Studies!A:BR,2,FALSE),"")</f>
        <v>Bristol-Myers Squibb Company, Clinical Pharmacology and Biopharmaceutics Review, Application number 21-567, 2002, Protocol AI424-014, page 77</v>
      </c>
      <c r="C5126" s="232" t="str">
        <f>IF(AND(A5126&lt;&gt;"",ISNUMBER(A5126)),VLOOKUP(A5126,Studies!A:BR,3,FALSE),"")</f>
        <v>https://www.accessdata.fda.gov/drugsatfda_docs/nda/2003/21-567_Reyataz_BioPharmr_P2.pdf</v>
      </c>
      <c r="D5126" s="232" t="str">
        <f>IF(AND(A5126&lt;&gt;"",ISNUMBER(A5126)),VLOOKUP(A5126,Studies!A:BR,4,FALSE),"")</f>
        <v>AI424-014, Young Females</v>
      </c>
      <c r="E5126" s="206" t="str">
        <f>IF(AND(A5126&lt;&gt;"",ISNUMBER(A5126)),VLOOKUP(A5126,Studies!A:BR,5,FALSE),"")</f>
        <v>Atazanavir</v>
      </c>
      <c r="F5126" s="207" t="str">
        <f>IF(AND(A5126&lt;&gt;"",ISNUMBER(A5126)),VLOOKUP(A5126,Studies!A:BR,6,FALSE),"")</f>
        <v>Plasma</v>
      </c>
      <c r="G5126" s="50">
        <v>6</v>
      </c>
      <c r="H5126" s="50" t="s">
        <v>60</v>
      </c>
      <c r="I5126" s="41">
        <v>1363.874</v>
      </c>
      <c r="J5126" s="41" t="s">
        <v>1025</v>
      </c>
      <c r="K5126" s="41" t="s">
        <v>116</v>
      </c>
    </row>
    <row r="5127" spans="1:11" x14ac:dyDescent="0.25">
      <c r="A5127" s="30">
        <v>566</v>
      </c>
      <c r="B5127" s="232" t="str">
        <f>IF(AND(A5127&lt;&gt;"",ISNUMBER(A5127)),VLOOKUP(A5127,Studies!A:BR,2,FALSE),"")</f>
        <v>Bristol-Myers Squibb Company, Clinical Pharmacology and Biopharmaceutics Review, Application number 21-567, 2002, Protocol AI424-014, page 77</v>
      </c>
      <c r="C5127" s="232" t="str">
        <f>IF(AND(A5127&lt;&gt;"",ISNUMBER(A5127)),VLOOKUP(A5127,Studies!A:BR,3,FALSE),"")</f>
        <v>https://www.accessdata.fda.gov/drugsatfda_docs/nda/2003/21-567_Reyataz_BioPharmr_P2.pdf</v>
      </c>
      <c r="D5127" s="232" t="str">
        <f>IF(AND(A5127&lt;&gt;"",ISNUMBER(A5127)),VLOOKUP(A5127,Studies!A:BR,4,FALSE),"")</f>
        <v>AI424-014, Young Females</v>
      </c>
      <c r="E5127" s="206" t="str">
        <f>IF(AND(A5127&lt;&gt;"",ISNUMBER(A5127)),VLOOKUP(A5127,Studies!A:BR,5,FALSE),"")</f>
        <v>Atazanavir</v>
      </c>
      <c r="F5127" s="207" t="str">
        <f>IF(AND(A5127&lt;&gt;"",ISNUMBER(A5127)),VLOOKUP(A5127,Studies!A:BR,6,FALSE),"")</f>
        <v>Plasma</v>
      </c>
      <c r="G5127" s="50">
        <v>8</v>
      </c>
      <c r="H5127" s="50" t="s">
        <v>60</v>
      </c>
      <c r="I5127" s="41">
        <v>948.40309999999999</v>
      </c>
      <c r="J5127" s="41" t="s">
        <v>1025</v>
      </c>
      <c r="K5127" s="41" t="s">
        <v>116</v>
      </c>
    </row>
    <row r="5128" spans="1:11" x14ac:dyDescent="0.25">
      <c r="A5128" s="30">
        <v>566</v>
      </c>
      <c r="B5128" s="232" t="str">
        <f>IF(AND(A5128&lt;&gt;"",ISNUMBER(A5128)),VLOOKUP(A5128,Studies!A:BR,2,FALSE),"")</f>
        <v>Bristol-Myers Squibb Company, Clinical Pharmacology and Biopharmaceutics Review, Application number 21-567, 2002, Protocol AI424-014, page 77</v>
      </c>
      <c r="C5128" s="232" t="str">
        <f>IF(AND(A5128&lt;&gt;"",ISNUMBER(A5128)),VLOOKUP(A5128,Studies!A:BR,3,FALSE),"")</f>
        <v>https://www.accessdata.fda.gov/drugsatfda_docs/nda/2003/21-567_Reyataz_BioPharmr_P2.pdf</v>
      </c>
      <c r="D5128" s="232" t="str">
        <f>IF(AND(A5128&lt;&gt;"",ISNUMBER(A5128)),VLOOKUP(A5128,Studies!A:BR,4,FALSE),"")</f>
        <v>AI424-014, Young Females</v>
      </c>
      <c r="E5128" s="206" t="str">
        <f>IF(AND(A5128&lt;&gt;"",ISNUMBER(A5128)),VLOOKUP(A5128,Studies!A:BR,5,FALSE),"")</f>
        <v>Atazanavir</v>
      </c>
      <c r="F5128" s="207" t="str">
        <f>IF(AND(A5128&lt;&gt;"",ISNUMBER(A5128)),VLOOKUP(A5128,Studies!A:BR,6,FALSE),"")</f>
        <v>Plasma</v>
      </c>
      <c r="G5128" s="50">
        <v>10</v>
      </c>
      <c r="H5128" s="50" t="s">
        <v>60</v>
      </c>
      <c r="I5128" s="41">
        <v>526.29129999999998</v>
      </c>
      <c r="J5128" s="41" t="s">
        <v>1025</v>
      </c>
      <c r="K5128" s="41" t="s">
        <v>116</v>
      </c>
    </row>
    <row r="5129" spans="1:11" x14ac:dyDescent="0.25">
      <c r="A5129" s="30">
        <v>566</v>
      </c>
      <c r="B5129" s="232" t="str">
        <f>IF(AND(A5129&lt;&gt;"",ISNUMBER(A5129)),VLOOKUP(A5129,Studies!A:BR,2,FALSE),"")</f>
        <v>Bristol-Myers Squibb Company, Clinical Pharmacology and Biopharmaceutics Review, Application number 21-567, 2002, Protocol AI424-014, page 77</v>
      </c>
      <c r="C5129" s="232" t="str">
        <f>IF(AND(A5129&lt;&gt;"",ISNUMBER(A5129)),VLOOKUP(A5129,Studies!A:BR,3,FALSE),"")</f>
        <v>https://www.accessdata.fda.gov/drugsatfda_docs/nda/2003/21-567_Reyataz_BioPharmr_P2.pdf</v>
      </c>
      <c r="D5129" s="232" t="str">
        <f>IF(AND(A5129&lt;&gt;"",ISNUMBER(A5129)),VLOOKUP(A5129,Studies!A:BR,4,FALSE),"")</f>
        <v>AI424-014, Young Females</v>
      </c>
      <c r="E5129" s="206" t="str">
        <f>IF(AND(A5129&lt;&gt;"",ISNUMBER(A5129)),VLOOKUP(A5129,Studies!A:BR,5,FALSE),"")</f>
        <v>Atazanavir</v>
      </c>
      <c r="F5129" s="207" t="str">
        <f>IF(AND(A5129&lt;&gt;"",ISNUMBER(A5129)),VLOOKUP(A5129,Studies!A:BR,6,FALSE),"")</f>
        <v>Plasma</v>
      </c>
      <c r="G5129" s="50">
        <v>12</v>
      </c>
      <c r="H5129" s="50" t="s">
        <v>60</v>
      </c>
      <c r="I5129" s="41">
        <v>390.9384</v>
      </c>
      <c r="J5129" s="41" t="s">
        <v>1025</v>
      </c>
      <c r="K5129" s="41" t="s">
        <v>116</v>
      </c>
    </row>
    <row r="5130" spans="1:11" x14ac:dyDescent="0.25">
      <c r="A5130" s="30">
        <v>566</v>
      </c>
      <c r="B5130" s="232" t="str">
        <f>IF(AND(A5130&lt;&gt;"",ISNUMBER(A5130)),VLOOKUP(A5130,Studies!A:BR,2,FALSE),"")</f>
        <v>Bristol-Myers Squibb Company, Clinical Pharmacology and Biopharmaceutics Review, Application number 21-567, 2002, Protocol AI424-014, page 77</v>
      </c>
      <c r="C5130" s="232" t="str">
        <f>IF(AND(A5130&lt;&gt;"",ISNUMBER(A5130)),VLOOKUP(A5130,Studies!A:BR,3,FALSE),"")</f>
        <v>https://www.accessdata.fda.gov/drugsatfda_docs/nda/2003/21-567_Reyataz_BioPharmr_P2.pdf</v>
      </c>
      <c r="D5130" s="232" t="str">
        <f>IF(AND(A5130&lt;&gt;"",ISNUMBER(A5130)),VLOOKUP(A5130,Studies!A:BR,4,FALSE),"")</f>
        <v>AI424-014, Young Females</v>
      </c>
      <c r="E5130" s="206" t="str">
        <f>IF(AND(A5130&lt;&gt;"",ISNUMBER(A5130)),VLOOKUP(A5130,Studies!A:BR,5,FALSE),"")</f>
        <v>Atazanavir</v>
      </c>
      <c r="F5130" s="207" t="str">
        <f>IF(AND(A5130&lt;&gt;"",ISNUMBER(A5130)),VLOOKUP(A5130,Studies!A:BR,6,FALSE),"")</f>
        <v>Plasma</v>
      </c>
      <c r="G5130" s="50">
        <v>16</v>
      </c>
      <c r="H5130" s="50" t="s">
        <v>60</v>
      </c>
      <c r="I5130" s="41">
        <v>243.11060000000001</v>
      </c>
      <c r="J5130" s="41" t="s">
        <v>1025</v>
      </c>
      <c r="K5130" s="41" t="s">
        <v>116</v>
      </c>
    </row>
    <row r="5131" spans="1:11" x14ac:dyDescent="0.25">
      <c r="A5131" s="30">
        <v>566</v>
      </c>
      <c r="B5131" s="232" t="str">
        <f>IF(AND(A5131&lt;&gt;"",ISNUMBER(A5131)),VLOOKUP(A5131,Studies!A:BR,2,FALSE),"")</f>
        <v>Bristol-Myers Squibb Company, Clinical Pharmacology and Biopharmaceutics Review, Application number 21-567, 2002, Protocol AI424-014, page 77</v>
      </c>
      <c r="C5131" s="232" t="str">
        <f>IF(AND(A5131&lt;&gt;"",ISNUMBER(A5131)),VLOOKUP(A5131,Studies!A:BR,3,FALSE),"")</f>
        <v>https://www.accessdata.fda.gov/drugsatfda_docs/nda/2003/21-567_Reyataz_BioPharmr_P2.pdf</v>
      </c>
      <c r="D5131" s="232" t="str">
        <f>IF(AND(A5131&lt;&gt;"",ISNUMBER(A5131)),VLOOKUP(A5131,Studies!A:BR,4,FALSE),"")</f>
        <v>AI424-014, Young Females</v>
      </c>
      <c r="E5131" s="206" t="str">
        <f>IF(AND(A5131&lt;&gt;"",ISNUMBER(A5131)),VLOOKUP(A5131,Studies!A:BR,5,FALSE),"")</f>
        <v>Atazanavir</v>
      </c>
      <c r="F5131" s="207" t="str">
        <f>IF(AND(A5131&lt;&gt;"",ISNUMBER(A5131)),VLOOKUP(A5131,Studies!A:BR,6,FALSE),"")</f>
        <v>Plasma</v>
      </c>
      <c r="G5131" s="50">
        <v>20</v>
      </c>
      <c r="H5131" s="50" t="s">
        <v>60</v>
      </c>
      <c r="I5131" s="41">
        <v>168.09460000000001</v>
      </c>
      <c r="J5131" s="41" t="s">
        <v>1025</v>
      </c>
      <c r="K5131" s="41" t="s">
        <v>116</v>
      </c>
    </row>
    <row r="5132" spans="1:11" x14ac:dyDescent="0.25">
      <c r="A5132" s="30">
        <v>566</v>
      </c>
      <c r="B5132" s="232" t="str">
        <f>IF(AND(A5132&lt;&gt;"",ISNUMBER(A5132)),VLOOKUP(A5132,Studies!A:BR,2,FALSE),"")</f>
        <v>Bristol-Myers Squibb Company, Clinical Pharmacology and Biopharmaceutics Review, Application number 21-567, 2002, Protocol AI424-014, page 77</v>
      </c>
      <c r="C5132" s="232" t="str">
        <f>IF(AND(A5132&lt;&gt;"",ISNUMBER(A5132)),VLOOKUP(A5132,Studies!A:BR,3,FALSE),"")</f>
        <v>https://www.accessdata.fda.gov/drugsatfda_docs/nda/2003/21-567_Reyataz_BioPharmr_P2.pdf</v>
      </c>
      <c r="D5132" s="232" t="str">
        <f>IF(AND(A5132&lt;&gt;"",ISNUMBER(A5132)),VLOOKUP(A5132,Studies!A:BR,4,FALSE),"")</f>
        <v>AI424-014, Young Females</v>
      </c>
      <c r="E5132" s="206" t="str">
        <f>IF(AND(A5132&lt;&gt;"",ISNUMBER(A5132)),VLOOKUP(A5132,Studies!A:BR,5,FALSE),"")</f>
        <v>Atazanavir</v>
      </c>
      <c r="F5132" s="207" t="str">
        <f>IF(AND(A5132&lt;&gt;"",ISNUMBER(A5132)),VLOOKUP(A5132,Studies!A:BR,6,FALSE),"")</f>
        <v>Plasma</v>
      </c>
      <c r="G5132" s="50">
        <v>24</v>
      </c>
      <c r="H5132" s="50" t="s">
        <v>60</v>
      </c>
      <c r="I5132" s="41">
        <v>108.74250000000001</v>
      </c>
      <c r="J5132" s="41" t="s">
        <v>1025</v>
      </c>
      <c r="K5132" s="41" t="s">
        <v>116</v>
      </c>
    </row>
    <row r="5133" spans="1:11" x14ac:dyDescent="0.25">
      <c r="A5133" s="30">
        <v>567</v>
      </c>
      <c r="B5133" s="232" t="str">
        <f>IF(AND(A5133&lt;&gt;"",ISNUMBER(A5133)),VLOOKUP(A5133,Studies!A:BR,2,FALSE),"")</f>
        <v>Bristol-Myers Squibb Company, Clinical Pharmacology and Biopharmaceutics Review, Application number 21-567, 2002, Protocol AI424-014, page 77</v>
      </c>
      <c r="C5133" s="232" t="str">
        <f>IF(AND(A5133&lt;&gt;"",ISNUMBER(A5133)),VLOOKUP(A5133,Studies!A:BR,3,FALSE),"")</f>
        <v>https://www.accessdata.fda.gov/drugsatfda_docs/nda/2003/21-567_Reyataz_BioPharmr_P2.pdf</v>
      </c>
      <c r="D5133" s="232" t="str">
        <f>IF(AND(A5133&lt;&gt;"",ISNUMBER(A5133)),VLOOKUP(A5133,Studies!A:BR,4,FALSE),"")</f>
        <v>AI424-014, Young Males</v>
      </c>
      <c r="E5133" s="206" t="str">
        <f>IF(AND(A5133&lt;&gt;"",ISNUMBER(A5133)),VLOOKUP(A5133,Studies!A:BR,5,FALSE),"")</f>
        <v>Atazanavir</v>
      </c>
      <c r="F5133" s="207" t="str">
        <f>IF(AND(A5133&lt;&gt;"",ISNUMBER(A5133)),VLOOKUP(A5133,Studies!A:BR,6,FALSE),"")</f>
        <v>Plasma</v>
      </c>
      <c r="G5133" s="50">
        <v>0.5</v>
      </c>
      <c r="H5133" s="50" t="s">
        <v>60</v>
      </c>
      <c r="I5133" s="41">
        <v>25.942129999999999</v>
      </c>
      <c r="J5133" s="41" t="s">
        <v>1025</v>
      </c>
      <c r="K5133" s="41" t="s">
        <v>116</v>
      </c>
    </row>
    <row r="5134" spans="1:11" x14ac:dyDescent="0.25">
      <c r="A5134" s="30">
        <v>567</v>
      </c>
      <c r="B5134" s="232" t="str">
        <f>IF(AND(A5134&lt;&gt;"",ISNUMBER(A5134)),VLOOKUP(A5134,Studies!A:BR,2,FALSE),"")</f>
        <v>Bristol-Myers Squibb Company, Clinical Pharmacology and Biopharmaceutics Review, Application number 21-567, 2002, Protocol AI424-014, page 77</v>
      </c>
      <c r="C5134" s="232" t="str">
        <f>IF(AND(A5134&lt;&gt;"",ISNUMBER(A5134)),VLOOKUP(A5134,Studies!A:BR,3,FALSE),"")</f>
        <v>https://www.accessdata.fda.gov/drugsatfda_docs/nda/2003/21-567_Reyataz_BioPharmr_P2.pdf</v>
      </c>
      <c r="D5134" s="232" t="str">
        <f>IF(AND(A5134&lt;&gt;"",ISNUMBER(A5134)),VLOOKUP(A5134,Studies!A:BR,4,FALSE),"")</f>
        <v>AI424-014, Young Males</v>
      </c>
      <c r="E5134" s="206" t="str">
        <f>IF(AND(A5134&lt;&gt;"",ISNUMBER(A5134)),VLOOKUP(A5134,Studies!A:BR,5,FALSE),"")</f>
        <v>Atazanavir</v>
      </c>
      <c r="F5134" s="207" t="str">
        <f>IF(AND(A5134&lt;&gt;"",ISNUMBER(A5134)),VLOOKUP(A5134,Studies!A:BR,6,FALSE),"")</f>
        <v>Plasma</v>
      </c>
      <c r="G5134" s="50">
        <v>1</v>
      </c>
      <c r="H5134" s="50" t="s">
        <v>60</v>
      </c>
      <c r="I5134" s="41">
        <v>553.93439999999998</v>
      </c>
      <c r="J5134" s="41" t="s">
        <v>1025</v>
      </c>
      <c r="K5134" s="41" t="s">
        <v>116</v>
      </c>
    </row>
    <row r="5135" spans="1:11" x14ac:dyDescent="0.25">
      <c r="A5135" s="30">
        <v>567</v>
      </c>
      <c r="B5135" s="232" t="str">
        <f>IF(AND(A5135&lt;&gt;"",ISNUMBER(A5135)),VLOOKUP(A5135,Studies!A:BR,2,FALSE),"")</f>
        <v>Bristol-Myers Squibb Company, Clinical Pharmacology and Biopharmaceutics Review, Application number 21-567, 2002, Protocol AI424-014, page 77</v>
      </c>
      <c r="C5135" s="232" t="str">
        <f>IF(AND(A5135&lt;&gt;"",ISNUMBER(A5135)),VLOOKUP(A5135,Studies!A:BR,3,FALSE),"")</f>
        <v>https://www.accessdata.fda.gov/drugsatfda_docs/nda/2003/21-567_Reyataz_BioPharmr_P2.pdf</v>
      </c>
      <c r="D5135" s="232" t="str">
        <f>IF(AND(A5135&lt;&gt;"",ISNUMBER(A5135)),VLOOKUP(A5135,Studies!A:BR,4,FALSE),"")</f>
        <v>AI424-014, Young Males</v>
      </c>
      <c r="E5135" s="206" t="str">
        <f>IF(AND(A5135&lt;&gt;"",ISNUMBER(A5135)),VLOOKUP(A5135,Studies!A:BR,5,FALSE),"")</f>
        <v>Atazanavir</v>
      </c>
      <c r="F5135" s="207" t="str">
        <f>IF(AND(A5135&lt;&gt;"",ISNUMBER(A5135)),VLOOKUP(A5135,Studies!A:BR,6,FALSE),"")</f>
        <v>Plasma</v>
      </c>
      <c r="G5135" s="50">
        <v>1.5</v>
      </c>
      <c r="H5135" s="50" t="s">
        <v>60</v>
      </c>
      <c r="I5135" s="41">
        <v>1495.3209999999999</v>
      </c>
      <c r="J5135" s="41" t="s">
        <v>1025</v>
      </c>
      <c r="K5135" s="41" t="s">
        <v>116</v>
      </c>
    </row>
    <row r="5136" spans="1:11" x14ac:dyDescent="0.25">
      <c r="A5136" s="30">
        <v>567</v>
      </c>
      <c r="B5136" s="232" t="str">
        <f>IF(AND(A5136&lt;&gt;"",ISNUMBER(A5136)),VLOOKUP(A5136,Studies!A:BR,2,FALSE),"")</f>
        <v>Bristol-Myers Squibb Company, Clinical Pharmacology and Biopharmaceutics Review, Application number 21-567, 2002, Protocol AI424-014, page 77</v>
      </c>
      <c r="C5136" s="232" t="str">
        <f>IF(AND(A5136&lt;&gt;"",ISNUMBER(A5136)),VLOOKUP(A5136,Studies!A:BR,3,FALSE),"")</f>
        <v>https://www.accessdata.fda.gov/drugsatfda_docs/nda/2003/21-567_Reyataz_BioPharmr_P2.pdf</v>
      </c>
      <c r="D5136" s="232" t="str">
        <f>IF(AND(A5136&lt;&gt;"",ISNUMBER(A5136)),VLOOKUP(A5136,Studies!A:BR,4,FALSE),"")</f>
        <v>AI424-014, Young Males</v>
      </c>
      <c r="E5136" s="206" t="str">
        <f>IF(AND(A5136&lt;&gt;"",ISNUMBER(A5136)),VLOOKUP(A5136,Studies!A:BR,5,FALSE),"")</f>
        <v>Atazanavir</v>
      </c>
      <c r="F5136" s="207" t="str">
        <f>IF(AND(A5136&lt;&gt;"",ISNUMBER(A5136)),VLOOKUP(A5136,Studies!A:BR,6,FALSE),"")</f>
        <v>Plasma</v>
      </c>
      <c r="G5136" s="50">
        <v>2</v>
      </c>
      <c r="H5136" s="50" t="s">
        <v>60</v>
      </c>
      <c r="I5136" s="41">
        <v>1947.0989999999999</v>
      </c>
      <c r="J5136" s="41" t="s">
        <v>1025</v>
      </c>
      <c r="K5136" s="41" t="s">
        <v>116</v>
      </c>
    </row>
    <row r="5137" spans="1:11" x14ac:dyDescent="0.25">
      <c r="A5137" s="30">
        <v>567</v>
      </c>
      <c r="B5137" s="232" t="str">
        <f>IF(AND(A5137&lt;&gt;"",ISNUMBER(A5137)),VLOOKUP(A5137,Studies!A:BR,2,FALSE),"")</f>
        <v>Bristol-Myers Squibb Company, Clinical Pharmacology and Biopharmaceutics Review, Application number 21-567, 2002, Protocol AI424-014, page 77</v>
      </c>
      <c r="C5137" s="232" t="str">
        <f>IF(AND(A5137&lt;&gt;"",ISNUMBER(A5137)),VLOOKUP(A5137,Studies!A:BR,3,FALSE),"")</f>
        <v>https://www.accessdata.fda.gov/drugsatfda_docs/nda/2003/21-567_Reyataz_BioPharmr_P2.pdf</v>
      </c>
      <c r="D5137" s="232" t="str">
        <f>IF(AND(A5137&lt;&gt;"",ISNUMBER(A5137)),VLOOKUP(A5137,Studies!A:BR,4,FALSE),"")</f>
        <v>AI424-014, Young Males</v>
      </c>
      <c r="E5137" s="206" t="str">
        <f>IF(AND(A5137&lt;&gt;"",ISNUMBER(A5137)),VLOOKUP(A5137,Studies!A:BR,5,FALSE),"")</f>
        <v>Atazanavir</v>
      </c>
      <c r="F5137" s="207" t="str">
        <f>IF(AND(A5137&lt;&gt;"",ISNUMBER(A5137)),VLOOKUP(A5137,Studies!A:BR,6,FALSE),"")</f>
        <v>Plasma</v>
      </c>
      <c r="G5137" s="50">
        <v>2.5</v>
      </c>
      <c r="H5137" s="50" t="s">
        <v>60</v>
      </c>
      <c r="I5137" s="41">
        <v>2023.2809999999999</v>
      </c>
      <c r="J5137" s="41" t="s">
        <v>1025</v>
      </c>
      <c r="K5137" s="41" t="s">
        <v>116</v>
      </c>
    </row>
    <row r="5138" spans="1:11" x14ac:dyDescent="0.25">
      <c r="A5138" s="30">
        <v>567</v>
      </c>
      <c r="B5138" s="232" t="str">
        <f>IF(AND(A5138&lt;&gt;"",ISNUMBER(A5138)),VLOOKUP(A5138,Studies!A:BR,2,FALSE),"")</f>
        <v>Bristol-Myers Squibb Company, Clinical Pharmacology and Biopharmaceutics Review, Application number 21-567, 2002, Protocol AI424-014, page 77</v>
      </c>
      <c r="C5138" s="232" t="str">
        <f>IF(AND(A5138&lt;&gt;"",ISNUMBER(A5138)),VLOOKUP(A5138,Studies!A:BR,3,FALSE),"")</f>
        <v>https://www.accessdata.fda.gov/drugsatfda_docs/nda/2003/21-567_Reyataz_BioPharmr_P2.pdf</v>
      </c>
      <c r="D5138" s="232" t="str">
        <f>IF(AND(A5138&lt;&gt;"",ISNUMBER(A5138)),VLOOKUP(A5138,Studies!A:BR,4,FALSE),"")</f>
        <v>AI424-014, Young Males</v>
      </c>
      <c r="E5138" s="206" t="str">
        <f>IF(AND(A5138&lt;&gt;"",ISNUMBER(A5138)),VLOOKUP(A5138,Studies!A:BR,5,FALSE),"")</f>
        <v>Atazanavir</v>
      </c>
      <c r="F5138" s="207" t="str">
        <f>IF(AND(A5138&lt;&gt;"",ISNUMBER(A5138)),VLOOKUP(A5138,Studies!A:BR,6,FALSE),"")</f>
        <v>Plasma</v>
      </c>
      <c r="G5138" s="50">
        <v>3</v>
      </c>
      <c r="H5138" s="50" t="s">
        <v>60</v>
      </c>
      <c r="I5138" s="41">
        <v>1993.596</v>
      </c>
      <c r="J5138" s="41" t="s">
        <v>1025</v>
      </c>
      <c r="K5138" s="41" t="s">
        <v>116</v>
      </c>
    </row>
    <row r="5139" spans="1:11" x14ac:dyDescent="0.25">
      <c r="A5139" s="30">
        <v>567</v>
      </c>
      <c r="B5139" s="232" t="str">
        <f>IF(AND(A5139&lt;&gt;"",ISNUMBER(A5139)),VLOOKUP(A5139,Studies!A:BR,2,FALSE),"")</f>
        <v>Bristol-Myers Squibb Company, Clinical Pharmacology and Biopharmaceutics Review, Application number 21-567, 2002, Protocol AI424-014, page 77</v>
      </c>
      <c r="C5139" s="232" t="str">
        <f>IF(AND(A5139&lt;&gt;"",ISNUMBER(A5139)),VLOOKUP(A5139,Studies!A:BR,3,FALSE),"")</f>
        <v>https://www.accessdata.fda.gov/drugsatfda_docs/nda/2003/21-567_Reyataz_BioPharmr_P2.pdf</v>
      </c>
      <c r="D5139" s="232" t="str">
        <f>IF(AND(A5139&lt;&gt;"",ISNUMBER(A5139)),VLOOKUP(A5139,Studies!A:BR,4,FALSE),"")</f>
        <v>AI424-014, Young Males</v>
      </c>
      <c r="E5139" s="206" t="str">
        <f>IF(AND(A5139&lt;&gt;"",ISNUMBER(A5139)),VLOOKUP(A5139,Studies!A:BR,5,FALSE),"")</f>
        <v>Atazanavir</v>
      </c>
      <c r="F5139" s="207" t="str">
        <f>IF(AND(A5139&lt;&gt;"",ISNUMBER(A5139)),VLOOKUP(A5139,Studies!A:BR,6,FALSE),"")</f>
        <v>Plasma</v>
      </c>
      <c r="G5139" s="50">
        <v>4</v>
      </c>
      <c r="H5139" s="50" t="s">
        <v>60</v>
      </c>
      <c r="I5139" s="41">
        <v>1524.885</v>
      </c>
      <c r="J5139" s="41" t="s">
        <v>1025</v>
      </c>
      <c r="K5139" s="41" t="s">
        <v>116</v>
      </c>
    </row>
    <row r="5140" spans="1:11" x14ac:dyDescent="0.25">
      <c r="A5140" s="30">
        <v>567</v>
      </c>
      <c r="B5140" s="232" t="str">
        <f>IF(AND(A5140&lt;&gt;"",ISNUMBER(A5140)),VLOOKUP(A5140,Studies!A:BR,2,FALSE),"")</f>
        <v>Bristol-Myers Squibb Company, Clinical Pharmacology and Biopharmaceutics Review, Application number 21-567, 2002, Protocol AI424-014, page 77</v>
      </c>
      <c r="C5140" s="232" t="str">
        <f>IF(AND(A5140&lt;&gt;"",ISNUMBER(A5140)),VLOOKUP(A5140,Studies!A:BR,3,FALSE),"")</f>
        <v>https://www.accessdata.fda.gov/drugsatfda_docs/nda/2003/21-567_Reyataz_BioPharmr_P2.pdf</v>
      </c>
      <c r="D5140" s="232" t="str">
        <f>IF(AND(A5140&lt;&gt;"",ISNUMBER(A5140)),VLOOKUP(A5140,Studies!A:BR,4,FALSE),"")</f>
        <v>AI424-014, Young Males</v>
      </c>
      <c r="E5140" s="206" t="str">
        <f>IF(AND(A5140&lt;&gt;"",ISNUMBER(A5140)),VLOOKUP(A5140,Studies!A:BR,5,FALSE),"")</f>
        <v>Atazanavir</v>
      </c>
      <c r="F5140" s="207" t="str">
        <f>IF(AND(A5140&lt;&gt;"",ISNUMBER(A5140)),VLOOKUP(A5140,Studies!A:BR,6,FALSE),"")</f>
        <v>Plasma</v>
      </c>
      <c r="G5140" s="50">
        <v>5</v>
      </c>
      <c r="H5140" s="50" t="s">
        <v>60</v>
      </c>
      <c r="I5140" s="41">
        <v>1246.6410000000001</v>
      </c>
      <c r="J5140" s="41" t="s">
        <v>1025</v>
      </c>
      <c r="K5140" s="41" t="s">
        <v>116</v>
      </c>
    </row>
    <row r="5141" spans="1:11" x14ac:dyDescent="0.25">
      <c r="A5141" s="30">
        <v>567</v>
      </c>
      <c r="B5141" s="232" t="str">
        <f>IF(AND(A5141&lt;&gt;"",ISNUMBER(A5141)),VLOOKUP(A5141,Studies!A:BR,2,FALSE),"")</f>
        <v>Bristol-Myers Squibb Company, Clinical Pharmacology and Biopharmaceutics Review, Application number 21-567, 2002, Protocol AI424-014, page 77</v>
      </c>
      <c r="C5141" s="232" t="str">
        <f>IF(AND(A5141&lt;&gt;"",ISNUMBER(A5141)),VLOOKUP(A5141,Studies!A:BR,3,FALSE),"")</f>
        <v>https://www.accessdata.fda.gov/drugsatfda_docs/nda/2003/21-567_Reyataz_BioPharmr_P2.pdf</v>
      </c>
      <c r="D5141" s="232" t="str">
        <f>IF(AND(A5141&lt;&gt;"",ISNUMBER(A5141)),VLOOKUP(A5141,Studies!A:BR,4,FALSE),"")</f>
        <v>AI424-014, Young Males</v>
      </c>
      <c r="E5141" s="206" t="str">
        <f>IF(AND(A5141&lt;&gt;"",ISNUMBER(A5141)),VLOOKUP(A5141,Studies!A:BR,5,FALSE),"")</f>
        <v>Atazanavir</v>
      </c>
      <c r="F5141" s="207" t="str">
        <f>IF(AND(A5141&lt;&gt;"",ISNUMBER(A5141)),VLOOKUP(A5141,Studies!A:BR,6,FALSE),"")</f>
        <v>Plasma</v>
      </c>
      <c r="G5141" s="50">
        <v>6</v>
      </c>
      <c r="H5141" s="50" t="s">
        <v>60</v>
      </c>
      <c r="I5141" s="41">
        <v>904.30380000000002</v>
      </c>
      <c r="J5141" s="41" t="s">
        <v>1025</v>
      </c>
      <c r="K5141" s="41" t="s">
        <v>116</v>
      </c>
    </row>
    <row r="5142" spans="1:11" x14ac:dyDescent="0.25">
      <c r="A5142" s="30">
        <v>567</v>
      </c>
      <c r="B5142" s="232" t="str">
        <f>IF(AND(A5142&lt;&gt;"",ISNUMBER(A5142)),VLOOKUP(A5142,Studies!A:BR,2,FALSE),"")</f>
        <v>Bristol-Myers Squibb Company, Clinical Pharmacology and Biopharmaceutics Review, Application number 21-567, 2002, Protocol AI424-014, page 77</v>
      </c>
      <c r="C5142" s="232" t="str">
        <f>IF(AND(A5142&lt;&gt;"",ISNUMBER(A5142)),VLOOKUP(A5142,Studies!A:BR,3,FALSE),"")</f>
        <v>https://www.accessdata.fda.gov/drugsatfda_docs/nda/2003/21-567_Reyataz_BioPharmr_P2.pdf</v>
      </c>
      <c r="D5142" s="232" t="str">
        <f>IF(AND(A5142&lt;&gt;"",ISNUMBER(A5142)),VLOOKUP(A5142,Studies!A:BR,4,FALSE),"")</f>
        <v>AI424-014, Young Males</v>
      </c>
      <c r="E5142" s="206" t="str">
        <f>IF(AND(A5142&lt;&gt;"",ISNUMBER(A5142)),VLOOKUP(A5142,Studies!A:BR,5,FALSE),"")</f>
        <v>Atazanavir</v>
      </c>
      <c r="F5142" s="207" t="str">
        <f>IF(AND(A5142&lt;&gt;"",ISNUMBER(A5142)),VLOOKUP(A5142,Studies!A:BR,6,FALSE),"")</f>
        <v>Plasma</v>
      </c>
      <c r="G5142" s="50">
        <v>8</v>
      </c>
      <c r="H5142" s="50" t="s">
        <v>60</v>
      </c>
      <c r="I5142" s="41">
        <v>637.22069999999997</v>
      </c>
      <c r="J5142" s="41" t="s">
        <v>1025</v>
      </c>
      <c r="K5142" s="41" t="s">
        <v>116</v>
      </c>
    </row>
    <row r="5143" spans="1:11" x14ac:dyDescent="0.25">
      <c r="A5143" s="30">
        <v>567</v>
      </c>
      <c r="B5143" s="232" t="str">
        <f>IF(AND(A5143&lt;&gt;"",ISNUMBER(A5143)),VLOOKUP(A5143,Studies!A:BR,2,FALSE),"")</f>
        <v>Bristol-Myers Squibb Company, Clinical Pharmacology and Biopharmaceutics Review, Application number 21-567, 2002, Protocol AI424-014, page 77</v>
      </c>
      <c r="C5143" s="232" t="str">
        <f>IF(AND(A5143&lt;&gt;"",ISNUMBER(A5143)),VLOOKUP(A5143,Studies!A:BR,3,FALSE),"")</f>
        <v>https://www.accessdata.fda.gov/drugsatfda_docs/nda/2003/21-567_Reyataz_BioPharmr_P2.pdf</v>
      </c>
      <c r="D5143" s="232" t="str">
        <f>IF(AND(A5143&lt;&gt;"",ISNUMBER(A5143)),VLOOKUP(A5143,Studies!A:BR,4,FALSE),"")</f>
        <v>AI424-014, Young Males</v>
      </c>
      <c r="E5143" s="206" t="str">
        <f>IF(AND(A5143&lt;&gt;"",ISNUMBER(A5143)),VLOOKUP(A5143,Studies!A:BR,5,FALSE),"")</f>
        <v>Atazanavir</v>
      </c>
      <c r="F5143" s="207" t="str">
        <f>IF(AND(A5143&lt;&gt;"",ISNUMBER(A5143)),VLOOKUP(A5143,Studies!A:BR,6,FALSE),"")</f>
        <v>Plasma</v>
      </c>
      <c r="G5143" s="50">
        <v>10</v>
      </c>
      <c r="H5143" s="50" t="s">
        <v>60</v>
      </c>
      <c r="I5143" s="41">
        <v>414.46120000000002</v>
      </c>
      <c r="J5143" s="41" t="s">
        <v>1025</v>
      </c>
      <c r="K5143" s="41" t="s">
        <v>116</v>
      </c>
    </row>
    <row r="5144" spans="1:11" x14ac:dyDescent="0.25">
      <c r="A5144" s="30">
        <v>567</v>
      </c>
      <c r="B5144" s="232" t="str">
        <f>IF(AND(A5144&lt;&gt;"",ISNUMBER(A5144)),VLOOKUP(A5144,Studies!A:BR,2,FALSE),"")</f>
        <v>Bristol-Myers Squibb Company, Clinical Pharmacology and Biopharmaceutics Review, Application number 21-567, 2002, Protocol AI424-014, page 77</v>
      </c>
      <c r="C5144" s="232" t="str">
        <f>IF(AND(A5144&lt;&gt;"",ISNUMBER(A5144)),VLOOKUP(A5144,Studies!A:BR,3,FALSE),"")</f>
        <v>https://www.accessdata.fda.gov/drugsatfda_docs/nda/2003/21-567_Reyataz_BioPharmr_P2.pdf</v>
      </c>
      <c r="D5144" s="232" t="str">
        <f>IF(AND(A5144&lt;&gt;"",ISNUMBER(A5144)),VLOOKUP(A5144,Studies!A:BR,4,FALSE),"")</f>
        <v>AI424-014, Young Males</v>
      </c>
      <c r="E5144" s="206" t="str">
        <f>IF(AND(A5144&lt;&gt;"",ISNUMBER(A5144)),VLOOKUP(A5144,Studies!A:BR,5,FALSE),"")</f>
        <v>Atazanavir</v>
      </c>
      <c r="F5144" s="207" t="str">
        <f>IF(AND(A5144&lt;&gt;"",ISNUMBER(A5144)),VLOOKUP(A5144,Studies!A:BR,6,FALSE),"")</f>
        <v>Plasma</v>
      </c>
      <c r="G5144" s="50">
        <v>12</v>
      </c>
      <c r="H5144" s="50" t="s">
        <v>60</v>
      </c>
      <c r="I5144" s="41">
        <v>280.6266</v>
      </c>
      <c r="J5144" s="41" t="s">
        <v>1025</v>
      </c>
      <c r="K5144" s="41" t="s">
        <v>116</v>
      </c>
    </row>
    <row r="5145" spans="1:11" x14ac:dyDescent="0.25">
      <c r="A5145" s="30">
        <v>567</v>
      </c>
      <c r="B5145" s="232" t="str">
        <f>IF(AND(A5145&lt;&gt;"",ISNUMBER(A5145)),VLOOKUP(A5145,Studies!A:BR,2,FALSE),"")</f>
        <v>Bristol-Myers Squibb Company, Clinical Pharmacology and Biopharmaceutics Review, Application number 21-567, 2002, Protocol AI424-014, page 77</v>
      </c>
      <c r="C5145" s="232" t="str">
        <f>IF(AND(A5145&lt;&gt;"",ISNUMBER(A5145)),VLOOKUP(A5145,Studies!A:BR,3,FALSE),"")</f>
        <v>https://www.accessdata.fda.gov/drugsatfda_docs/nda/2003/21-567_Reyataz_BioPharmr_P2.pdf</v>
      </c>
      <c r="D5145" s="232" t="str">
        <f>IF(AND(A5145&lt;&gt;"",ISNUMBER(A5145)),VLOOKUP(A5145,Studies!A:BR,4,FALSE),"")</f>
        <v>AI424-014, Young Males</v>
      </c>
      <c r="E5145" s="206" t="str">
        <f>IF(AND(A5145&lt;&gt;"",ISNUMBER(A5145)),VLOOKUP(A5145,Studies!A:BR,5,FALSE),"")</f>
        <v>Atazanavir</v>
      </c>
      <c r="F5145" s="207" t="str">
        <f>IF(AND(A5145&lt;&gt;"",ISNUMBER(A5145)),VLOOKUP(A5145,Studies!A:BR,6,FALSE),"")</f>
        <v>Plasma</v>
      </c>
      <c r="G5145" s="50">
        <v>16</v>
      </c>
      <c r="H5145" s="50" t="s">
        <v>60</v>
      </c>
      <c r="I5145" s="41">
        <v>152.82579999999999</v>
      </c>
      <c r="J5145" s="41" t="s">
        <v>1025</v>
      </c>
      <c r="K5145" s="41" t="s">
        <v>116</v>
      </c>
    </row>
    <row r="5146" spans="1:11" x14ac:dyDescent="0.25">
      <c r="A5146" s="30">
        <v>567</v>
      </c>
      <c r="B5146" s="232" t="str">
        <f>IF(AND(A5146&lt;&gt;"",ISNUMBER(A5146)),VLOOKUP(A5146,Studies!A:BR,2,FALSE),"")</f>
        <v>Bristol-Myers Squibb Company, Clinical Pharmacology and Biopharmaceutics Review, Application number 21-567, 2002, Protocol AI424-014, page 77</v>
      </c>
      <c r="C5146" s="232" t="str">
        <f>IF(AND(A5146&lt;&gt;"",ISNUMBER(A5146)),VLOOKUP(A5146,Studies!A:BR,3,FALSE),"")</f>
        <v>https://www.accessdata.fda.gov/drugsatfda_docs/nda/2003/21-567_Reyataz_BioPharmr_P2.pdf</v>
      </c>
      <c r="D5146" s="232" t="str">
        <f>IF(AND(A5146&lt;&gt;"",ISNUMBER(A5146)),VLOOKUP(A5146,Studies!A:BR,4,FALSE),"")</f>
        <v>AI424-014, Young Males</v>
      </c>
      <c r="E5146" s="206" t="str">
        <f>IF(AND(A5146&lt;&gt;"",ISNUMBER(A5146)),VLOOKUP(A5146,Studies!A:BR,5,FALSE),"")</f>
        <v>Atazanavir</v>
      </c>
      <c r="F5146" s="207" t="str">
        <f>IF(AND(A5146&lt;&gt;"",ISNUMBER(A5146)),VLOOKUP(A5146,Studies!A:BR,6,FALSE),"")</f>
        <v>Plasma</v>
      </c>
      <c r="G5146" s="50">
        <v>20</v>
      </c>
      <c r="H5146" s="50" t="s">
        <v>60</v>
      </c>
      <c r="I5146" s="41">
        <v>88.942300000000003</v>
      </c>
      <c r="J5146" s="41" t="s">
        <v>1025</v>
      </c>
      <c r="K5146" s="41" t="s">
        <v>116</v>
      </c>
    </row>
    <row r="5147" spans="1:11" x14ac:dyDescent="0.25">
      <c r="A5147" s="30">
        <v>567</v>
      </c>
      <c r="B5147" s="232" t="str">
        <f>IF(AND(A5147&lt;&gt;"",ISNUMBER(A5147)),VLOOKUP(A5147,Studies!A:BR,2,FALSE),"")</f>
        <v>Bristol-Myers Squibb Company, Clinical Pharmacology and Biopharmaceutics Review, Application number 21-567, 2002, Protocol AI424-014, page 77</v>
      </c>
      <c r="C5147" s="232" t="str">
        <f>IF(AND(A5147&lt;&gt;"",ISNUMBER(A5147)),VLOOKUP(A5147,Studies!A:BR,3,FALSE),"")</f>
        <v>https://www.accessdata.fda.gov/drugsatfda_docs/nda/2003/21-567_Reyataz_BioPharmr_P2.pdf</v>
      </c>
      <c r="D5147" s="232" t="str">
        <f>IF(AND(A5147&lt;&gt;"",ISNUMBER(A5147)),VLOOKUP(A5147,Studies!A:BR,4,FALSE),"")</f>
        <v>AI424-014, Young Males</v>
      </c>
      <c r="E5147" s="206" t="str">
        <f>IF(AND(A5147&lt;&gt;"",ISNUMBER(A5147)),VLOOKUP(A5147,Studies!A:BR,5,FALSE),"")</f>
        <v>Atazanavir</v>
      </c>
      <c r="F5147" s="207" t="str">
        <f>IF(AND(A5147&lt;&gt;"",ISNUMBER(A5147)),VLOOKUP(A5147,Studies!A:BR,6,FALSE),"")</f>
        <v>Plasma</v>
      </c>
      <c r="G5147" s="50">
        <v>24</v>
      </c>
      <c r="H5147" s="50" t="s">
        <v>60</v>
      </c>
      <c r="I5147" s="41">
        <v>61.480550000000001</v>
      </c>
      <c r="J5147" s="41" t="s">
        <v>1025</v>
      </c>
      <c r="K5147" s="41" t="s">
        <v>116</v>
      </c>
    </row>
    <row r="5148" spans="1:11" x14ac:dyDescent="0.25">
      <c r="A5148" s="30">
        <v>568</v>
      </c>
      <c r="B5148" s="232" t="str">
        <f>IF(AND(A5148&lt;&gt;"",ISNUMBER(A5148)),VLOOKUP(A5148,Studies!A:BR,2,FALSE),"")</f>
        <v>Bristol-Myers Squibb Company, Clinical Pharmacology and Biopharmaceutics Review, Application number 21-567, 2002, Proocol AI424-015, page 81</v>
      </c>
      <c r="C5148" s="232" t="str">
        <f>IF(AND(A5148&lt;&gt;"",ISNUMBER(A5148)),VLOOKUP(A5148,Studies!A:BR,3,FALSE),"")</f>
        <v>https://www.accessdata.fda.gov/drugsatfda_docs/nda/2003/21-567_Reyataz_BioPharmr_P2.pdf</v>
      </c>
      <c r="D5148" s="232" t="str">
        <f>IF(AND(A5148&lt;&gt;"",ISNUMBER(A5148)),VLOOKUP(A5148,Studies!A:BR,4,FALSE),"")</f>
        <v>AI424-015, Normal subjects</v>
      </c>
      <c r="E5148" s="206" t="str">
        <f>IF(AND(A5148&lt;&gt;"",ISNUMBER(A5148)),VLOOKUP(A5148,Studies!A:BR,5,FALSE),"")</f>
        <v>Atazanavir</v>
      </c>
      <c r="F5148" s="207" t="str">
        <f>IF(AND(A5148&lt;&gt;"",ISNUMBER(A5148)),VLOOKUP(A5148,Studies!A:BR,6,FALSE),"")</f>
        <v>Plasma</v>
      </c>
      <c r="G5148" s="50">
        <v>0.25</v>
      </c>
      <c r="H5148" s="50" t="s">
        <v>60</v>
      </c>
      <c r="I5148" s="41">
        <v>0.90100119999999995</v>
      </c>
      <c r="J5148" s="41" t="s">
        <v>1025</v>
      </c>
      <c r="K5148" s="41" t="s">
        <v>116</v>
      </c>
    </row>
    <row r="5149" spans="1:11" x14ac:dyDescent="0.25">
      <c r="A5149" s="30">
        <v>568</v>
      </c>
      <c r="B5149" s="232" t="str">
        <f>IF(AND(A5149&lt;&gt;"",ISNUMBER(A5149)),VLOOKUP(A5149,Studies!A:BR,2,FALSE),"")</f>
        <v>Bristol-Myers Squibb Company, Clinical Pharmacology and Biopharmaceutics Review, Application number 21-567, 2002, Proocol AI424-015, page 81</v>
      </c>
      <c r="C5149" s="232" t="str">
        <f>IF(AND(A5149&lt;&gt;"",ISNUMBER(A5149)),VLOOKUP(A5149,Studies!A:BR,3,FALSE),"")</f>
        <v>https://www.accessdata.fda.gov/drugsatfda_docs/nda/2003/21-567_Reyataz_BioPharmr_P2.pdf</v>
      </c>
      <c r="D5149" s="232" t="str">
        <f>IF(AND(A5149&lt;&gt;"",ISNUMBER(A5149)),VLOOKUP(A5149,Studies!A:BR,4,FALSE),"")</f>
        <v>AI424-015, Normal subjects</v>
      </c>
      <c r="E5149" s="206" t="str">
        <f>IF(AND(A5149&lt;&gt;"",ISNUMBER(A5149)),VLOOKUP(A5149,Studies!A:BR,5,FALSE),"")</f>
        <v>Atazanavir</v>
      </c>
      <c r="F5149" s="207" t="str">
        <f>IF(AND(A5149&lt;&gt;"",ISNUMBER(A5149)),VLOOKUP(A5149,Studies!A:BR,6,FALSE),"")</f>
        <v>Plasma</v>
      </c>
      <c r="G5149" s="50">
        <v>0.5</v>
      </c>
      <c r="H5149" s="50" t="s">
        <v>60</v>
      </c>
      <c r="I5149" s="41">
        <v>13.71434</v>
      </c>
      <c r="J5149" s="41" t="s">
        <v>1025</v>
      </c>
      <c r="K5149" s="41" t="s">
        <v>116</v>
      </c>
    </row>
    <row r="5150" spans="1:11" x14ac:dyDescent="0.25">
      <c r="A5150" s="30">
        <v>568</v>
      </c>
      <c r="B5150" s="232" t="str">
        <f>IF(AND(A5150&lt;&gt;"",ISNUMBER(A5150)),VLOOKUP(A5150,Studies!A:BR,2,FALSE),"")</f>
        <v>Bristol-Myers Squibb Company, Clinical Pharmacology and Biopharmaceutics Review, Application number 21-567, 2002, Proocol AI424-015, page 81</v>
      </c>
      <c r="C5150" s="232" t="str">
        <f>IF(AND(A5150&lt;&gt;"",ISNUMBER(A5150)),VLOOKUP(A5150,Studies!A:BR,3,FALSE),"")</f>
        <v>https://www.accessdata.fda.gov/drugsatfda_docs/nda/2003/21-567_Reyataz_BioPharmr_P2.pdf</v>
      </c>
      <c r="D5150" s="232" t="str">
        <f>IF(AND(A5150&lt;&gt;"",ISNUMBER(A5150)),VLOOKUP(A5150,Studies!A:BR,4,FALSE),"")</f>
        <v>AI424-015, Normal subjects</v>
      </c>
      <c r="E5150" s="206" t="str">
        <f>IF(AND(A5150&lt;&gt;"",ISNUMBER(A5150)),VLOOKUP(A5150,Studies!A:BR,5,FALSE),"")</f>
        <v>Atazanavir</v>
      </c>
      <c r="F5150" s="207" t="str">
        <f>IF(AND(A5150&lt;&gt;"",ISNUMBER(A5150)),VLOOKUP(A5150,Studies!A:BR,6,FALSE),"")</f>
        <v>Plasma</v>
      </c>
      <c r="G5150" s="50">
        <v>1</v>
      </c>
      <c r="H5150" s="50" t="s">
        <v>60</v>
      </c>
      <c r="I5150" s="41">
        <v>160.97620000000001</v>
      </c>
      <c r="J5150" s="41" t="s">
        <v>1025</v>
      </c>
      <c r="K5150" s="41" t="s">
        <v>116</v>
      </c>
    </row>
    <row r="5151" spans="1:11" x14ac:dyDescent="0.25">
      <c r="A5151" s="30">
        <v>568</v>
      </c>
      <c r="B5151" s="232" t="str">
        <f>IF(AND(A5151&lt;&gt;"",ISNUMBER(A5151)),VLOOKUP(A5151,Studies!A:BR,2,FALSE),"")</f>
        <v>Bristol-Myers Squibb Company, Clinical Pharmacology and Biopharmaceutics Review, Application number 21-567, 2002, Proocol AI424-015, page 81</v>
      </c>
      <c r="C5151" s="232" t="str">
        <f>IF(AND(A5151&lt;&gt;"",ISNUMBER(A5151)),VLOOKUP(A5151,Studies!A:BR,3,FALSE),"")</f>
        <v>https://www.accessdata.fda.gov/drugsatfda_docs/nda/2003/21-567_Reyataz_BioPharmr_P2.pdf</v>
      </c>
      <c r="D5151" s="232" t="str">
        <f>IF(AND(A5151&lt;&gt;"",ISNUMBER(A5151)),VLOOKUP(A5151,Studies!A:BR,4,FALSE),"")</f>
        <v>AI424-015, Normal subjects</v>
      </c>
      <c r="E5151" s="206" t="str">
        <f>IF(AND(A5151&lt;&gt;"",ISNUMBER(A5151)),VLOOKUP(A5151,Studies!A:BR,5,FALSE),"")</f>
        <v>Atazanavir</v>
      </c>
      <c r="F5151" s="207" t="str">
        <f>IF(AND(A5151&lt;&gt;"",ISNUMBER(A5151)),VLOOKUP(A5151,Studies!A:BR,6,FALSE),"")</f>
        <v>Plasma</v>
      </c>
      <c r="G5151" s="50">
        <v>1.5</v>
      </c>
      <c r="H5151" s="50" t="s">
        <v>60</v>
      </c>
      <c r="I5151" s="41">
        <v>541.74390000000005</v>
      </c>
      <c r="J5151" s="41" t="s">
        <v>1025</v>
      </c>
      <c r="K5151" s="41" t="s">
        <v>116</v>
      </c>
    </row>
    <row r="5152" spans="1:11" x14ac:dyDescent="0.25">
      <c r="A5152" s="30">
        <v>568</v>
      </c>
      <c r="B5152" s="232" t="str">
        <f>IF(AND(A5152&lt;&gt;"",ISNUMBER(A5152)),VLOOKUP(A5152,Studies!A:BR,2,FALSE),"")</f>
        <v>Bristol-Myers Squibb Company, Clinical Pharmacology and Biopharmaceutics Review, Application number 21-567, 2002, Proocol AI424-015, page 81</v>
      </c>
      <c r="C5152" s="232" t="str">
        <f>IF(AND(A5152&lt;&gt;"",ISNUMBER(A5152)),VLOOKUP(A5152,Studies!A:BR,3,FALSE),"")</f>
        <v>https://www.accessdata.fda.gov/drugsatfda_docs/nda/2003/21-567_Reyataz_BioPharmr_P2.pdf</v>
      </c>
      <c r="D5152" s="232" t="str">
        <f>IF(AND(A5152&lt;&gt;"",ISNUMBER(A5152)),VLOOKUP(A5152,Studies!A:BR,4,FALSE),"")</f>
        <v>AI424-015, Normal subjects</v>
      </c>
      <c r="E5152" s="206" t="str">
        <f>IF(AND(A5152&lt;&gt;"",ISNUMBER(A5152)),VLOOKUP(A5152,Studies!A:BR,5,FALSE),"")</f>
        <v>Atazanavir</v>
      </c>
      <c r="F5152" s="207" t="str">
        <f>IF(AND(A5152&lt;&gt;"",ISNUMBER(A5152)),VLOOKUP(A5152,Studies!A:BR,6,FALSE),"")</f>
        <v>Plasma</v>
      </c>
      <c r="G5152" s="50">
        <v>2</v>
      </c>
      <c r="H5152" s="50" t="s">
        <v>60</v>
      </c>
      <c r="I5152" s="41">
        <v>1161.0550000000001</v>
      </c>
      <c r="J5152" s="41" t="s">
        <v>1025</v>
      </c>
      <c r="K5152" s="41" t="s">
        <v>116</v>
      </c>
    </row>
    <row r="5153" spans="1:14" x14ac:dyDescent="0.25">
      <c r="A5153" s="30">
        <v>568</v>
      </c>
      <c r="B5153" s="232" t="str">
        <f>IF(AND(A5153&lt;&gt;"",ISNUMBER(A5153)),VLOOKUP(A5153,Studies!A:BR,2,FALSE),"")</f>
        <v>Bristol-Myers Squibb Company, Clinical Pharmacology and Biopharmaceutics Review, Application number 21-567, 2002, Proocol AI424-015, page 81</v>
      </c>
      <c r="C5153" s="232" t="str">
        <f>IF(AND(A5153&lt;&gt;"",ISNUMBER(A5153)),VLOOKUP(A5153,Studies!A:BR,3,FALSE),"")</f>
        <v>https://www.accessdata.fda.gov/drugsatfda_docs/nda/2003/21-567_Reyataz_BioPharmr_P2.pdf</v>
      </c>
      <c r="D5153" s="232" t="str">
        <f>IF(AND(A5153&lt;&gt;"",ISNUMBER(A5153)),VLOOKUP(A5153,Studies!A:BR,4,FALSE),"")</f>
        <v>AI424-015, Normal subjects</v>
      </c>
      <c r="E5153" s="206" t="str">
        <f>IF(AND(A5153&lt;&gt;"",ISNUMBER(A5153)),VLOOKUP(A5153,Studies!A:BR,5,FALSE),"")</f>
        <v>Atazanavir</v>
      </c>
      <c r="F5153" s="207" t="str">
        <f>IF(AND(A5153&lt;&gt;"",ISNUMBER(A5153)),VLOOKUP(A5153,Studies!A:BR,6,FALSE),"")</f>
        <v>Plasma</v>
      </c>
      <c r="G5153" s="50">
        <v>3</v>
      </c>
      <c r="H5153" s="50" t="s">
        <v>60</v>
      </c>
      <c r="I5153" s="41">
        <v>1612.0419999999999</v>
      </c>
      <c r="J5153" s="41" t="s">
        <v>1025</v>
      </c>
      <c r="K5153" s="41" t="s">
        <v>116</v>
      </c>
      <c r="L5153" s="52">
        <v>874.72529999999995</v>
      </c>
      <c r="M5153" s="52" t="s">
        <v>1025</v>
      </c>
      <c r="N5153" s="52" t="s">
        <v>534</v>
      </c>
    </row>
    <row r="5154" spans="1:14" x14ac:dyDescent="0.25">
      <c r="A5154" s="30">
        <v>568</v>
      </c>
      <c r="B5154" s="232" t="str">
        <f>IF(AND(A5154&lt;&gt;"",ISNUMBER(A5154)),VLOOKUP(A5154,Studies!A:BR,2,FALSE),"")</f>
        <v>Bristol-Myers Squibb Company, Clinical Pharmacology and Biopharmaceutics Review, Application number 21-567, 2002, Proocol AI424-015, page 81</v>
      </c>
      <c r="C5154" s="232" t="str">
        <f>IF(AND(A5154&lt;&gt;"",ISNUMBER(A5154)),VLOOKUP(A5154,Studies!A:BR,3,FALSE),"")</f>
        <v>https://www.accessdata.fda.gov/drugsatfda_docs/nda/2003/21-567_Reyataz_BioPharmr_P2.pdf</v>
      </c>
      <c r="D5154" s="232" t="str">
        <f>IF(AND(A5154&lt;&gt;"",ISNUMBER(A5154)),VLOOKUP(A5154,Studies!A:BR,4,FALSE),"")</f>
        <v>AI424-015, Normal subjects</v>
      </c>
      <c r="E5154" s="206" t="str">
        <f>IF(AND(A5154&lt;&gt;"",ISNUMBER(A5154)),VLOOKUP(A5154,Studies!A:BR,5,FALSE),"")</f>
        <v>Atazanavir</v>
      </c>
      <c r="F5154" s="207" t="str">
        <f>IF(AND(A5154&lt;&gt;"",ISNUMBER(A5154)),VLOOKUP(A5154,Studies!A:BR,6,FALSE),"")</f>
        <v>Plasma</v>
      </c>
      <c r="G5154" s="50">
        <v>4</v>
      </c>
      <c r="H5154" s="50" t="s">
        <v>60</v>
      </c>
      <c r="I5154" s="41">
        <v>1306.9970000000001</v>
      </c>
      <c r="J5154" s="41" t="s">
        <v>1025</v>
      </c>
      <c r="K5154" s="41" t="s">
        <v>116</v>
      </c>
      <c r="L5154" s="52">
        <v>675.38490000000002</v>
      </c>
      <c r="M5154" s="52" t="s">
        <v>1025</v>
      </c>
      <c r="N5154" s="52" t="s">
        <v>534</v>
      </c>
    </row>
    <row r="5155" spans="1:14" x14ac:dyDescent="0.25">
      <c r="A5155" s="30">
        <v>568</v>
      </c>
      <c r="B5155" s="232" t="str">
        <f>IF(AND(A5155&lt;&gt;"",ISNUMBER(A5155)),VLOOKUP(A5155,Studies!A:BR,2,FALSE),"")</f>
        <v>Bristol-Myers Squibb Company, Clinical Pharmacology and Biopharmaceutics Review, Application number 21-567, 2002, Proocol AI424-015, page 81</v>
      </c>
      <c r="C5155" s="232" t="str">
        <f>IF(AND(A5155&lt;&gt;"",ISNUMBER(A5155)),VLOOKUP(A5155,Studies!A:BR,3,FALSE),"")</f>
        <v>https://www.accessdata.fda.gov/drugsatfda_docs/nda/2003/21-567_Reyataz_BioPharmr_P2.pdf</v>
      </c>
      <c r="D5155" s="232" t="str">
        <f>IF(AND(A5155&lt;&gt;"",ISNUMBER(A5155)),VLOOKUP(A5155,Studies!A:BR,4,FALSE),"")</f>
        <v>AI424-015, Normal subjects</v>
      </c>
      <c r="E5155" s="206" t="str">
        <f>IF(AND(A5155&lt;&gt;"",ISNUMBER(A5155)),VLOOKUP(A5155,Studies!A:BR,5,FALSE),"")</f>
        <v>Atazanavir</v>
      </c>
      <c r="F5155" s="207" t="str">
        <f>IF(AND(A5155&lt;&gt;"",ISNUMBER(A5155)),VLOOKUP(A5155,Studies!A:BR,6,FALSE),"")</f>
        <v>Plasma</v>
      </c>
      <c r="G5155" s="50">
        <v>5</v>
      </c>
      <c r="H5155" s="50" t="s">
        <v>60</v>
      </c>
      <c r="I5155" s="41">
        <v>1006.389</v>
      </c>
      <c r="J5155" s="41" t="s">
        <v>1025</v>
      </c>
      <c r="K5155" s="41" t="s">
        <v>116</v>
      </c>
      <c r="L5155" s="52">
        <v>600.86829999999998</v>
      </c>
      <c r="M5155" s="52" t="s">
        <v>1025</v>
      </c>
      <c r="N5155" s="52" t="s">
        <v>534</v>
      </c>
    </row>
    <row r="5156" spans="1:14" x14ac:dyDescent="0.25">
      <c r="A5156" s="30">
        <v>568</v>
      </c>
      <c r="B5156" s="232" t="str">
        <f>IF(AND(A5156&lt;&gt;"",ISNUMBER(A5156)),VLOOKUP(A5156,Studies!A:BR,2,FALSE),"")</f>
        <v>Bristol-Myers Squibb Company, Clinical Pharmacology and Biopharmaceutics Review, Application number 21-567, 2002, Proocol AI424-015, page 81</v>
      </c>
      <c r="C5156" s="232" t="str">
        <f>IF(AND(A5156&lt;&gt;"",ISNUMBER(A5156)),VLOOKUP(A5156,Studies!A:BR,3,FALSE),"")</f>
        <v>https://www.accessdata.fda.gov/drugsatfda_docs/nda/2003/21-567_Reyataz_BioPharmr_P2.pdf</v>
      </c>
      <c r="D5156" s="232" t="str">
        <f>IF(AND(A5156&lt;&gt;"",ISNUMBER(A5156)),VLOOKUP(A5156,Studies!A:BR,4,FALSE),"")</f>
        <v>AI424-015, Normal subjects</v>
      </c>
      <c r="E5156" s="206" t="str">
        <f>IF(AND(A5156&lt;&gt;"",ISNUMBER(A5156)),VLOOKUP(A5156,Studies!A:BR,5,FALSE),"")</f>
        <v>Atazanavir</v>
      </c>
      <c r="F5156" s="207" t="str">
        <f>IF(AND(A5156&lt;&gt;"",ISNUMBER(A5156)),VLOOKUP(A5156,Studies!A:BR,6,FALSE),"")</f>
        <v>Plasma</v>
      </c>
      <c r="G5156" s="50">
        <v>6</v>
      </c>
      <c r="H5156" s="50" t="s">
        <v>60</v>
      </c>
      <c r="I5156" s="41">
        <v>788.13990000000001</v>
      </c>
      <c r="J5156" s="41" t="s">
        <v>1025</v>
      </c>
      <c r="K5156" s="41" t="s">
        <v>116</v>
      </c>
      <c r="L5156" s="52">
        <v>470.56180000000001</v>
      </c>
      <c r="M5156" s="52" t="s">
        <v>1025</v>
      </c>
      <c r="N5156" s="52" t="s">
        <v>534</v>
      </c>
    </row>
    <row r="5157" spans="1:14" x14ac:dyDescent="0.25">
      <c r="A5157" s="30">
        <v>568</v>
      </c>
      <c r="B5157" s="232" t="str">
        <f>IF(AND(A5157&lt;&gt;"",ISNUMBER(A5157)),VLOOKUP(A5157,Studies!A:BR,2,FALSE),"")</f>
        <v>Bristol-Myers Squibb Company, Clinical Pharmacology and Biopharmaceutics Review, Application number 21-567, 2002, Proocol AI424-015, page 81</v>
      </c>
      <c r="C5157" s="232" t="str">
        <f>IF(AND(A5157&lt;&gt;"",ISNUMBER(A5157)),VLOOKUP(A5157,Studies!A:BR,3,FALSE),"")</f>
        <v>https://www.accessdata.fda.gov/drugsatfda_docs/nda/2003/21-567_Reyataz_BioPharmr_P2.pdf</v>
      </c>
      <c r="D5157" s="232" t="str">
        <f>IF(AND(A5157&lt;&gt;"",ISNUMBER(A5157)),VLOOKUP(A5157,Studies!A:BR,4,FALSE),"")</f>
        <v>AI424-015, Normal subjects</v>
      </c>
      <c r="E5157" s="206" t="str">
        <f>IF(AND(A5157&lt;&gt;"",ISNUMBER(A5157)),VLOOKUP(A5157,Studies!A:BR,5,FALSE),"")</f>
        <v>Atazanavir</v>
      </c>
      <c r="F5157" s="207" t="str">
        <f>IF(AND(A5157&lt;&gt;"",ISNUMBER(A5157)),VLOOKUP(A5157,Studies!A:BR,6,FALSE),"")</f>
        <v>Plasma</v>
      </c>
      <c r="G5157" s="50">
        <v>8</v>
      </c>
      <c r="H5157" s="50" t="s">
        <v>60</v>
      </c>
      <c r="I5157" s="41">
        <v>527.25670000000002</v>
      </c>
      <c r="J5157" s="41" t="s">
        <v>1025</v>
      </c>
      <c r="K5157" s="41" t="s">
        <v>116</v>
      </c>
      <c r="L5157" s="52">
        <v>300.67720000000003</v>
      </c>
      <c r="M5157" s="52" t="s">
        <v>1025</v>
      </c>
      <c r="N5157" s="52" t="s">
        <v>534</v>
      </c>
    </row>
    <row r="5158" spans="1:14" x14ac:dyDescent="0.25">
      <c r="A5158" s="30">
        <v>568</v>
      </c>
      <c r="B5158" s="232" t="str">
        <f>IF(AND(A5158&lt;&gt;"",ISNUMBER(A5158)),VLOOKUP(A5158,Studies!A:BR,2,FALSE),"")</f>
        <v>Bristol-Myers Squibb Company, Clinical Pharmacology and Biopharmaceutics Review, Application number 21-567, 2002, Proocol AI424-015, page 81</v>
      </c>
      <c r="C5158" s="232" t="str">
        <f>IF(AND(A5158&lt;&gt;"",ISNUMBER(A5158)),VLOOKUP(A5158,Studies!A:BR,3,FALSE),"")</f>
        <v>https://www.accessdata.fda.gov/drugsatfda_docs/nda/2003/21-567_Reyataz_BioPharmr_P2.pdf</v>
      </c>
      <c r="D5158" s="232" t="str">
        <f>IF(AND(A5158&lt;&gt;"",ISNUMBER(A5158)),VLOOKUP(A5158,Studies!A:BR,4,FALSE),"")</f>
        <v>AI424-015, Normal subjects</v>
      </c>
      <c r="E5158" s="206" t="str">
        <f>IF(AND(A5158&lt;&gt;"",ISNUMBER(A5158)),VLOOKUP(A5158,Studies!A:BR,5,FALSE),"")</f>
        <v>Atazanavir</v>
      </c>
      <c r="F5158" s="207" t="str">
        <f>IF(AND(A5158&lt;&gt;"",ISNUMBER(A5158)),VLOOKUP(A5158,Studies!A:BR,6,FALSE),"")</f>
        <v>Plasma</v>
      </c>
      <c r="G5158" s="50">
        <v>12</v>
      </c>
      <c r="H5158" s="50" t="s">
        <v>60</v>
      </c>
      <c r="I5158" s="41">
        <v>248.67670000000001</v>
      </c>
      <c r="J5158" s="41" t="s">
        <v>1025</v>
      </c>
      <c r="K5158" s="41" t="s">
        <v>116</v>
      </c>
    </row>
    <row r="5159" spans="1:14" x14ac:dyDescent="0.25">
      <c r="A5159" s="30">
        <v>568</v>
      </c>
      <c r="B5159" s="232" t="str">
        <f>IF(AND(A5159&lt;&gt;"",ISNUMBER(A5159)),VLOOKUP(A5159,Studies!A:BR,2,FALSE),"")</f>
        <v>Bristol-Myers Squibb Company, Clinical Pharmacology and Biopharmaceutics Review, Application number 21-567, 2002, Proocol AI424-015, page 81</v>
      </c>
      <c r="C5159" s="232" t="str">
        <f>IF(AND(A5159&lt;&gt;"",ISNUMBER(A5159)),VLOOKUP(A5159,Studies!A:BR,3,FALSE),"")</f>
        <v>https://www.accessdata.fda.gov/drugsatfda_docs/nda/2003/21-567_Reyataz_BioPharmr_P2.pdf</v>
      </c>
      <c r="D5159" s="232" t="str">
        <f>IF(AND(A5159&lt;&gt;"",ISNUMBER(A5159)),VLOOKUP(A5159,Studies!A:BR,4,FALSE),"")</f>
        <v>AI424-015, Normal subjects</v>
      </c>
      <c r="E5159" s="206" t="str">
        <f>IF(AND(A5159&lt;&gt;"",ISNUMBER(A5159)),VLOOKUP(A5159,Studies!A:BR,5,FALSE),"")</f>
        <v>Atazanavir</v>
      </c>
      <c r="F5159" s="207" t="str">
        <f>IF(AND(A5159&lt;&gt;"",ISNUMBER(A5159)),VLOOKUP(A5159,Studies!A:BR,6,FALSE),"")</f>
        <v>Plasma</v>
      </c>
      <c r="G5159" s="50">
        <v>18</v>
      </c>
      <c r="H5159" s="50" t="s">
        <v>60</v>
      </c>
      <c r="I5159" s="41">
        <v>125.3634</v>
      </c>
      <c r="J5159" s="41" t="s">
        <v>1025</v>
      </c>
      <c r="K5159" s="41" t="s">
        <v>116</v>
      </c>
    </row>
    <row r="5160" spans="1:14" x14ac:dyDescent="0.25">
      <c r="A5160" s="30">
        <v>568</v>
      </c>
      <c r="B5160" s="232" t="str">
        <f>IF(AND(A5160&lt;&gt;"",ISNUMBER(A5160)),VLOOKUP(A5160,Studies!A:BR,2,FALSE),"")</f>
        <v>Bristol-Myers Squibb Company, Clinical Pharmacology and Biopharmaceutics Review, Application number 21-567, 2002, Proocol AI424-015, page 81</v>
      </c>
      <c r="C5160" s="232" t="str">
        <f>IF(AND(A5160&lt;&gt;"",ISNUMBER(A5160)),VLOOKUP(A5160,Studies!A:BR,3,FALSE),"")</f>
        <v>https://www.accessdata.fda.gov/drugsatfda_docs/nda/2003/21-567_Reyataz_BioPharmr_P2.pdf</v>
      </c>
      <c r="D5160" s="232" t="str">
        <f>IF(AND(A5160&lt;&gt;"",ISNUMBER(A5160)),VLOOKUP(A5160,Studies!A:BR,4,FALSE),"")</f>
        <v>AI424-015, Normal subjects</v>
      </c>
      <c r="E5160" s="206" t="str">
        <f>IF(AND(A5160&lt;&gt;"",ISNUMBER(A5160)),VLOOKUP(A5160,Studies!A:BR,5,FALSE),"")</f>
        <v>Atazanavir</v>
      </c>
      <c r="F5160" s="207" t="str">
        <f>IF(AND(A5160&lt;&gt;"",ISNUMBER(A5160)),VLOOKUP(A5160,Studies!A:BR,6,FALSE),"")</f>
        <v>Plasma</v>
      </c>
      <c r="G5160" s="50">
        <v>24</v>
      </c>
      <c r="H5160" s="50" t="s">
        <v>60</v>
      </c>
      <c r="I5160" s="41">
        <v>73.856300000000005</v>
      </c>
      <c r="J5160" s="41" t="s">
        <v>1025</v>
      </c>
      <c r="K5160" s="41" t="s">
        <v>116</v>
      </c>
    </row>
    <row r="5161" spans="1:14" x14ac:dyDescent="0.25">
      <c r="A5161" s="30">
        <v>568</v>
      </c>
      <c r="B5161" s="232" t="str">
        <f>IF(AND(A5161&lt;&gt;"",ISNUMBER(A5161)),VLOOKUP(A5161,Studies!A:BR,2,FALSE),"")</f>
        <v>Bristol-Myers Squibb Company, Clinical Pharmacology and Biopharmaceutics Review, Application number 21-567, 2002, Proocol AI424-015, page 81</v>
      </c>
      <c r="C5161" s="232" t="str">
        <f>IF(AND(A5161&lt;&gt;"",ISNUMBER(A5161)),VLOOKUP(A5161,Studies!A:BR,3,FALSE),"")</f>
        <v>https://www.accessdata.fda.gov/drugsatfda_docs/nda/2003/21-567_Reyataz_BioPharmr_P2.pdf</v>
      </c>
      <c r="D5161" s="232" t="str">
        <f>IF(AND(A5161&lt;&gt;"",ISNUMBER(A5161)),VLOOKUP(A5161,Studies!A:BR,4,FALSE),"")</f>
        <v>AI424-015, Normal subjects</v>
      </c>
      <c r="E5161" s="206" t="str">
        <f>IF(AND(A5161&lt;&gt;"",ISNUMBER(A5161)),VLOOKUP(A5161,Studies!A:BR,5,FALSE),"")</f>
        <v>Atazanavir</v>
      </c>
      <c r="F5161" s="207" t="str">
        <f>IF(AND(A5161&lt;&gt;"",ISNUMBER(A5161)),VLOOKUP(A5161,Studies!A:BR,6,FALSE),"")</f>
        <v>Plasma</v>
      </c>
      <c r="G5161" s="50">
        <v>36</v>
      </c>
      <c r="H5161" s="50" t="s">
        <v>60</v>
      </c>
      <c r="I5161" s="41">
        <v>21.93046</v>
      </c>
      <c r="J5161" s="41" t="s">
        <v>1025</v>
      </c>
      <c r="K5161" s="41" t="s">
        <v>116</v>
      </c>
    </row>
    <row r="5162" spans="1:14" x14ac:dyDescent="0.25">
      <c r="A5162" s="30">
        <v>568</v>
      </c>
      <c r="B5162" s="232" t="str">
        <f>IF(AND(A5162&lt;&gt;"",ISNUMBER(A5162)),VLOOKUP(A5162,Studies!A:BR,2,FALSE),"")</f>
        <v>Bristol-Myers Squibb Company, Clinical Pharmacology and Biopharmaceutics Review, Application number 21-567, 2002, Proocol AI424-015, page 81</v>
      </c>
      <c r="C5162" s="232" t="str">
        <f>IF(AND(A5162&lt;&gt;"",ISNUMBER(A5162)),VLOOKUP(A5162,Studies!A:BR,3,FALSE),"")</f>
        <v>https://www.accessdata.fda.gov/drugsatfda_docs/nda/2003/21-567_Reyataz_BioPharmr_P2.pdf</v>
      </c>
      <c r="D5162" s="232" t="str">
        <f>IF(AND(A5162&lt;&gt;"",ISNUMBER(A5162)),VLOOKUP(A5162,Studies!A:BR,4,FALSE),"")</f>
        <v>AI424-015, Normal subjects</v>
      </c>
      <c r="E5162" s="206" t="str">
        <f>IF(AND(A5162&lt;&gt;"",ISNUMBER(A5162)),VLOOKUP(A5162,Studies!A:BR,5,FALSE),"")</f>
        <v>Atazanavir</v>
      </c>
      <c r="F5162" s="207" t="str">
        <f>IF(AND(A5162&lt;&gt;"",ISNUMBER(A5162)),VLOOKUP(A5162,Studies!A:BR,6,FALSE),"")</f>
        <v>Plasma</v>
      </c>
      <c r="G5162" s="50">
        <v>48</v>
      </c>
      <c r="H5162" s="50" t="s">
        <v>60</v>
      </c>
      <c r="I5162" s="41">
        <v>9.2131310000000006</v>
      </c>
      <c r="J5162" s="41" t="s">
        <v>1025</v>
      </c>
      <c r="K5162" s="41" t="s">
        <v>116</v>
      </c>
    </row>
    <row r="5163" spans="1:14" x14ac:dyDescent="0.25">
      <c r="A5163" s="30">
        <v>568</v>
      </c>
      <c r="B5163" s="232" t="str">
        <f>IF(AND(A5163&lt;&gt;"",ISNUMBER(A5163)),VLOOKUP(A5163,Studies!A:BR,2,FALSE),"")</f>
        <v>Bristol-Myers Squibb Company, Clinical Pharmacology and Biopharmaceutics Review, Application number 21-567, 2002, Proocol AI424-015, page 81</v>
      </c>
      <c r="C5163" s="232" t="str">
        <f>IF(AND(A5163&lt;&gt;"",ISNUMBER(A5163)),VLOOKUP(A5163,Studies!A:BR,3,FALSE),"")</f>
        <v>https://www.accessdata.fda.gov/drugsatfda_docs/nda/2003/21-567_Reyataz_BioPharmr_P2.pdf</v>
      </c>
      <c r="D5163" s="232" t="str">
        <f>IF(AND(A5163&lt;&gt;"",ISNUMBER(A5163)),VLOOKUP(A5163,Studies!A:BR,4,FALSE),"")</f>
        <v>AI424-015, Normal subjects</v>
      </c>
      <c r="E5163" s="206" t="str">
        <f>IF(AND(A5163&lt;&gt;"",ISNUMBER(A5163)),VLOOKUP(A5163,Studies!A:BR,5,FALSE),"")</f>
        <v>Atazanavir</v>
      </c>
      <c r="F5163" s="207" t="str">
        <f>IF(AND(A5163&lt;&gt;"",ISNUMBER(A5163)),VLOOKUP(A5163,Studies!A:BR,6,FALSE),"")</f>
        <v>Plasma</v>
      </c>
      <c r="G5163" s="50">
        <v>60</v>
      </c>
      <c r="H5163" s="50" t="s">
        <v>60</v>
      </c>
      <c r="I5163" s="41">
        <v>2.0022630000000001</v>
      </c>
      <c r="J5163" s="41" t="s">
        <v>1025</v>
      </c>
      <c r="K5163" s="41" t="s">
        <v>116</v>
      </c>
      <c r="L5163" s="52">
        <v>3.665797</v>
      </c>
      <c r="M5163" s="52" t="s">
        <v>1025</v>
      </c>
      <c r="N5163" s="52" t="s">
        <v>534</v>
      </c>
    </row>
    <row r="5164" spans="1:14" x14ac:dyDescent="0.25">
      <c r="A5164" s="30">
        <v>568</v>
      </c>
      <c r="B5164" s="232" t="str">
        <f>IF(AND(A5164&lt;&gt;"",ISNUMBER(A5164)),VLOOKUP(A5164,Studies!A:BR,2,FALSE),"")</f>
        <v>Bristol-Myers Squibb Company, Clinical Pharmacology and Biopharmaceutics Review, Application number 21-567, 2002, Proocol AI424-015, page 81</v>
      </c>
      <c r="C5164" s="232" t="str">
        <f>IF(AND(A5164&lt;&gt;"",ISNUMBER(A5164)),VLOOKUP(A5164,Studies!A:BR,3,FALSE),"")</f>
        <v>https://www.accessdata.fda.gov/drugsatfda_docs/nda/2003/21-567_Reyataz_BioPharmr_P2.pdf</v>
      </c>
      <c r="D5164" s="232" t="str">
        <f>IF(AND(A5164&lt;&gt;"",ISNUMBER(A5164)),VLOOKUP(A5164,Studies!A:BR,4,FALSE),"")</f>
        <v>AI424-015, Normal subjects</v>
      </c>
      <c r="E5164" s="206" t="str">
        <f>IF(AND(A5164&lt;&gt;"",ISNUMBER(A5164)),VLOOKUP(A5164,Studies!A:BR,5,FALSE),"")</f>
        <v>Atazanavir</v>
      </c>
      <c r="F5164" s="207" t="str">
        <f>IF(AND(A5164&lt;&gt;"",ISNUMBER(A5164)),VLOOKUP(A5164,Studies!A:BR,6,FALSE),"")</f>
        <v>Plasma</v>
      </c>
      <c r="G5164" s="50">
        <v>72</v>
      </c>
      <c r="H5164" s="50" t="s">
        <v>60</v>
      </c>
      <c r="I5164" s="41">
        <v>0.8708458</v>
      </c>
      <c r="J5164" s="41" t="s">
        <v>1025</v>
      </c>
      <c r="K5164" s="41" t="s">
        <v>116</v>
      </c>
      <c r="L5164" s="52">
        <v>2.3839570000000001</v>
      </c>
      <c r="M5164" s="52" t="s">
        <v>1025</v>
      </c>
      <c r="N5164" s="52" t="s">
        <v>534</v>
      </c>
    </row>
    <row r="5165" spans="1:14" x14ac:dyDescent="0.25">
      <c r="A5165" s="30">
        <v>569</v>
      </c>
      <c r="B5165" s="232" t="str">
        <f>IF(AND(A5165&lt;&gt;"",ISNUMBER(A5165)),VLOOKUP(A5165,Studies!A:BR,2,FALSE),"")</f>
        <v>Bristol-Myers Squibb Company, Clinical Pharmacology and Biopharmaceutics Review, Application number 21-567, 2002, Protocol AI424-004, page 94</v>
      </c>
      <c r="C5165" s="232" t="str">
        <f>IF(AND(A5165&lt;&gt;"",ISNUMBER(A5165)),VLOOKUP(A5165,Studies!A:BR,3,FALSE),"")</f>
        <v>https://www.accessdata.fda.gov/drugsatfda_docs/nda/2003/21-567_Reyataz_BioPharmr_P2.pdf</v>
      </c>
      <c r="D5165" s="232" t="str">
        <f>IF(AND(A5165&lt;&gt;"",ISNUMBER(A5165)),VLOOKUP(A5165,Studies!A:BR,4,FALSE),"")</f>
        <v>AI424-004, Treatment A</v>
      </c>
      <c r="E5165" s="206" t="str">
        <f>IF(AND(A5165&lt;&gt;"",ISNUMBER(A5165)),VLOOKUP(A5165,Studies!A:BR,5,FALSE),"")</f>
        <v>Atazanavir</v>
      </c>
      <c r="F5165" s="207" t="str">
        <f>IF(AND(A5165&lt;&gt;"",ISNUMBER(A5165)),VLOOKUP(A5165,Studies!A:BR,6,FALSE),"")</f>
        <v>Plasma</v>
      </c>
      <c r="G5165" s="50">
        <v>0.25</v>
      </c>
      <c r="H5165" s="50" t="s">
        <v>60</v>
      </c>
      <c r="I5165" s="41">
        <v>8.1130089999999999</v>
      </c>
      <c r="J5165" s="41" t="s">
        <v>1025</v>
      </c>
      <c r="K5165" s="41" t="s">
        <v>116</v>
      </c>
    </row>
    <row r="5166" spans="1:14" x14ac:dyDescent="0.25">
      <c r="A5166" s="30">
        <v>569</v>
      </c>
      <c r="B5166" s="232" t="str">
        <f>IF(AND(A5166&lt;&gt;"",ISNUMBER(A5166)),VLOOKUP(A5166,Studies!A:BR,2,FALSE),"")</f>
        <v>Bristol-Myers Squibb Company, Clinical Pharmacology and Biopharmaceutics Review, Application number 21-567, 2002, Protocol AI424-004, page 94</v>
      </c>
      <c r="C5166" s="232" t="str">
        <f>IF(AND(A5166&lt;&gt;"",ISNUMBER(A5166)),VLOOKUP(A5166,Studies!A:BR,3,FALSE),"")</f>
        <v>https://www.accessdata.fda.gov/drugsatfda_docs/nda/2003/21-567_Reyataz_BioPharmr_P2.pdf</v>
      </c>
      <c r="D5166" s="232" t="str">
        <f>IF(AND(A5166&lt;&gt;"",ISNUMBER(A5166)),VLOOKUP(A5166,Studies!A:BR,4,FALSE),"")</f>
        <v>AI424-004, Treatment A</v>
      </c>
      <c r="E5166" s="206" t="str">
        <f>IF(AND(A5166&lt;&gt;"",ISNUMBER(A5166)),VLOOKUP(A5166,Studies!A:BR,5,FALSE),"")</f>
        <v>Atazanavir</v>
      </c>
      <c r="F5166" s="207" t="str">
        <f>IF(AND(A5166&lt;&gt;"",ISNUMBER(A5166)),VLOOKUP(A5166,Studies!A:BR,6,FALSE),"")</f>
        <v>Plasma</v>
      </c>
      <c r="G5166" s="50">
        <v>0.5</v>
      </c>
      <c r="H5166" s="50" t="s">
        <v>60</v>
      </c>
      <c r="I5166" s="41">
        <v>107.31359999999999</v>
      </c>
      <c r="J5166" s="41" t="s">
        <v>1025</v>
      </c>
      <c r="K5166" s="41" t="s">
        <v>116</v>
      </c>
    </row>
    <row r="5167" spans="1:14" x14ac:dyDescent="0.25">
      <c r="A5167" s="30">
        <v>569</v>
      </c>
      <c r="B5167" s="232" t="str">
        <f>IF(AND(A5167&lt;&gt;"",ISNUMBER(A5167)),VLOOKUP(A5167,Studies!A:BR,2,FALSE),"")</f>
        <v>Bristol-Myers Squibb Company, Clinical Pharmacology and Biopharmaceutics Review, Application number 21-567, 2002, Protocol AI424-004, page 94</v>
      </c>
      <c r="C5167" s="232" t="str">
        <f>IF(AND(A5167&lt;&gt;"",ISNUMBER(A5167)),VLOOKUP(A5167,Studies!A:BR,3,FALSE),"")</f>
        <v>https://www.accessdata.fda.gov/drugsatfda_docs/nda/2003/21-567_Reyataz_BioPharmr_P2.pdf</v>
      </c>
      <c r="D5167" s="232" t="str">
        <f>IF(AND(A5167&lt;&gt;"",ISNUMBER(A5167)),VLOOKUP(A5167,Studies!A:BR,4,FALSE),"")</f>
        <v>AI424-004, Treatment A</v>
      </c>
      <c r="E5167" s="206" t="str">
        <f>IF(AND(A5167&lt;&gt;"",ISNUMBER(A5167)),VLOOKUP(A5167,Studies!A:BR,5,FALSE),"")</f>
        <v>Atazanavir</v>
      </c>
      <c r="F5167" s="207" t="str">
        <f>IF(AND(A5167&lt;&gt;"",ISNUMBER(A5167)),VLOOKUP(A5167,Studies!A:BR,6,FALSE),"")</f>
        <v>Plasma</v>
      </c>
      <c r="G5167" s="50">
        <v>0.75</v>
      </c>
      <c r="H5167" s="50" t="s">
        <v>60</v>
      </c>
      <c r="I5167" s="41">
        <v>502.28550000000001</v>
      </c>
      <c r="J5167" s="41" t="s">
        <v>1025</v>
      </c>
      <c r="K5167" s="41" t="s">
        <v>116</v>
      </c>
    </row>
    <row r="5168" spans="1:14" x14ac:dyDescent="0.25">
      <c r="A5168" s="30">
        <v>569</v>
      </c>
      <c r="B5168" s="232" t="str">
        <f>IF(AND(A5168&lt;&gt;"",ISNUMBER(A5168)),VLOOKUP(A5168,Studies!A:BR,2,FALSE),"")</f>
        <v>Bristol-Myers Squibb Company, Clinical Pharmacology and Biopharmaceutics Review, Application number 21-567, 2002, Protocol AI424-004, page 94</v>
      </c>
      <c r="C5168" s="232" t="str">
        <f>IF(AND(A5168&lt;&gt;"",ISNUMBER(A5168)),VLOOKUP(A5168,Studies!A:BR,3,FALSE),"")</f>
        <v>https://www.accessdata.fda.gov/drugsatfda_docs/nda/2003/21-567_Reyataz_BioPharmr_P2.pdf</v>
      </c>
      <c r="D5168" s="232" t="str">
        <f>IF(AND(A5168&lt;&gt;"",ISNUMBER(A5168)),VLOOKUP(A5168,Studies!A:BR,4,FALSE),"")</f>
        <v>AI424-004, Treatment A</v>
      </c>
      <c r="E5168" s="206" t="str">
        <f>IF(AND(A5168&lt;&gt;"",ISNUMBER(A5168)),VLOOKUP(A5168,Studies!A:BR,5,FALSE),"")</f>
        <v>Atazanavir</v>
      </c>
      <c r="F5168" s="207" t="str">
        <f>IF(AND(A5168&lt;&gt;"",ISNUMBER(A5168)),VLOOKUP(A5168,Studies!A:BR,6,FALSE),"")</f>
        <v>Plasma</v>
      </c>
      <c r="G5168" s="50">
        <v>1</v>
      </c>
      <c r="H5168" s="50" t="s">
        <v>60</v>
      </c>
      <c r="I5168" s="41">
        <v>1014.487</v>
      </c>
      <c r="J5168" s="41" t="s">
        <v>1025</v>
      </c>
      <c r="K5168" s="41" t="s">
        <v>116</v>
      </c>
    </row>
    <row r="5169" spans="1:11" x14ac:dyDescent="0.25">
      <c r="A5169" s="30">
        <v>569</v>
      </c>
      <c r="B5169" s="232" t="str">
        <f>IF(AND(A5169&lt;&gt;"",ISNUMBER(A5169)),VLOOKUP(A5169,Studies!A:BR,2,FALSE),"")</f>
        <v>Bristol-Myers Squibb Company, Clinical Pharmacology and Biopharmaceutics Review, Application number 21-567, 2002, Protocol AI424-004, page 94</v>
      </c>
      <c r="C5169" s="232" t="str">
        <f>IF(AND(A5169&lt;&gt;"",ISNUMBER(A5169)),VLOOKUP(A5169,Studies!A:BR,3,FALSE),"")</f>
        <v>https://www.accessdata.fda.gov/drugsatfda_docs/nda/2003/21-567_Reyataz_BioPharmr_P2.pdf</v>
      </c>
      <c r="D5169" s="232" t="str">
        <f>IF(AND(A5169&lt;&gt;"",ISNUMBER(A5169)),VLOOKUP(A5169,Studies!A:BR,4,FALSE),"")</f>
        <v>AI424-004, Treatment A</v>
      </c>
      <c r="E5169" s="206" t="str">
        <f>IF(AND(A5169&lt;&gt;"",ISNUMBER(A5169)),VLOOKUP(A5169,Studies!A:BR,5,FALSE),"")</f>
        <v>Atazanavir</v>
      </c>
      <c r="F5169" s="207" t="str">
        <f>IF(AND(A5169&lt;&gt;"",ISNUMBER(A5169)),VLOOKUP(A5169,Studies!A:BR,6,FALSE),"")</f>
        <v>Plasma</v>
      </c>
      <c r="G5169" s="50">
        <v>1.5</v>
      </c>
      <c r="H5169" s="50" t="s">
        <v>60</v>
      </c>
      <c r="I5169" s="41">
        <v>1295.8589999999999</v>
      </c>
      <c r="J5169" s="41" t="s">
        <v>1025</v>
      </c>
      <c r="K5169" s="41" t="s">
        <v>116</v>
      </c>
    </row>
    <row r="5170" spans="1:11" x14ac:dyDescent="0.25">
      <c r="A5170" s="30">
        <v>569</v>
      </c>
      <c r="B5170" s="232" t="str">
        <f>IF(AND(A5170&lt;&gt;"",ISNUMBER(A5170)),VLOOKUP(A5170,Studies!A:BR,2,FALSE),"")</f>
        <v>Bristol-Myers Squibb Company, Clinical Pharmacology and Biopharmaceutics Review, Application number 21-567, 2002, Protocol AI424-004, page 94</v>
      </c>
      <c r="C5170" s="232" t="str">
        <f>IF(AND(A5170&lt;&gt;"",ISNUMBER(A5170)),VLOOKUP(A5170,Studies!A:BR,3,FALSE),"")</f>
        <v>https://www.accessdata.fda.gov/drugsatfda_docs/nda/2003/21-567_Reyataz_BioPharmr_P2.pdf</v>
      </c>
      <c r="D5170" s="232" t="str">
        <f>IF(AND(A5170&lt;&gt;"",ISNUMBER(A5170)),VLOOKUP(A5170,Studies!A:BR,4,FALSE),"")</f>
        <v>AI424-004, Treatment A</v>
      </c>
      <c r="E5170" s="206" t="str">
        <f>IF(AND(A5170&lt;&gt;"",ISNUMBER(A5170)),VLOOKUP(A5170,Studies!A:BR,5,FALSE),"")</f>
        <v>Atazanavir</v>
      </c>
      <c r="F5170" s="207" t="str">
        <f>IF(AND(A5170&lt;&gt;"",ISNUMBER(A5170)),VLOOKUP(A5170,Studies!A:BR,6,FALSE),"")</f>
        <v>Plasma</v>
      </c>
      <c r="G5170" s="50">
        <v>2</v>
      </c>
      <c r="H5170" s="50" t="s">
        <v>60</v>
      </c>
      <c r="I5170" s="41">
        <v>1147.174</v>
      </c>
      <c r="J5170" s="41" t="s">
        <v>1025</v>
      </c>
      <c r="K5170" s="41" t="s">
        <v>116</v>
      </c>
    </row>
    <row r="5171" spans="1:11" x14ac:dyDescent="0.25">
      <c r="A5171" s="30">
        <v>569</v>
      </c>
      <c r="B5171" s="232" t="str">
        <f>IF(AND(A5171&lt;&gt;"",ISNUMBER(A5171)),VLOOKUP(A5171,Studies!A:BR,2,FALSE),"")</f>
        <v>Bristol-Myers Squibb Company, Clinical Pharmacology and Biopharmaceutics Review, Application number 21-567, 2002, Protocol AI424-004, page 94</v>
      </c>
      <c r="C5171" s="232" t="str">
        <f>IF(AND(A5171&lt;&gt;"",ISNUMBER(A5171)),VLOOKUP(A5171,Studies!A:BR,3,FALSE),"")</f>
        <v>https://www.accessdata.fda.gov/drugsatfda_docs/nda/2003/21-567_Reyataz_BioPharmr_P2.pdf</v>
      </c>
      <c r="D5171" s="232" t="str">
        <f>IF(AND(A5171&lt;&gt;"",ISNUMBER(A5171)),VLOOKUP(A5171,Studies!A:BR,4,FALSE),"")</f>
        <v>AI424-004, Treatment A</v>
      </c>
      <c r="E5171" s="206" t="str">
        <f>IF(AND(A5171&lt;&gt;"",ISNUMBER(A5171)),VLOOKUP(A5171,Studies!A:BR,5,FALSE),"")</f>
        <v>Atazanavir</v>
      </c>
      <c r="F5171" s="207" t="str">
        <f>IF(AND(A5171&lt;&gt;"",ISNUMBER(A5171)),VLOOKUP(A5171,Studies!A:BR,6,FALSE),"")</f>
        <v>Plasma</v>
      </c>
      <c r="G5171" s="50">
        <v>3</v>
      </c>
      <c r="H5171" s="50" t="s">
        <v>60</v>
      </c>
      <c r="I5171" s="41">
        <v>926.77329999999995</v>
      </c>
      <c r="J5171" s="41" t="s">
        <v>1025</v>
      </c>
      <c r="K5171" s="41" t="s">
        <v>116</v>
      </c>
    </row>
    <row r="5172" spans="1:11" x14ac:dyDescent="0.25">
      <c r="A5172" s="30">
        <v>569</v>
      </c>
      <c r="B5172" s="232" t="str">
        <f>IF(AND(A5172&lt;&gt;"",ISNUMBER(A5172)),VLOOKUP(A5172,Studies!A:BR,2,FALSE),"")</f>
        <v>Bristol-Myers Squibb Company, Clinical Pharmacology and Biopharmaceutics Review, Application number 21-567, 2002, Protocol AI424-004, page 94</v>
      </c>
      <c r="C5172" s="232" t="str">
        <f>IF(AND(A5172&lt;&gt;"",ISNUMBER(A5172)),VLOOKUP(A5172,Studies!A:BR,3,FALSE),"")</f>
        <v>https://www.accessdata.fda.gov/drugsatfda_docs/nda/2003/21-567_Reyataz_BioPharmr_P2.pdf</v>
      </c>
      <c r="D5172" s="232" t="str">
        <f>IF(AND(A5172&lt;&gt;"",ISNUMBER(A5172)),VLOOKUP(A5172,Studies!A:BR,4,FALSE),"")</f>
        <v>AI424-004, Treatment A</v>
      </c>
      <c r="E5172" s="206" t="str">
        <f>IF(AND(A5172&lt;&gt;"",ISNUMBER(A5172)),VLOOKUP(A5172,Studies!A:BR,5,FALSE),"")</f>
        <v>Atazanavir</v>
      </c>
      <c r="F5172" s="207" t="str">
        <f>IF(AND(A5172&lt;&gt;"",ISNUMBER(A5172)),VLOOKUP(A5172,Studies!A:BR,6,FALSE),"")</f>
        <v>Plasma</v>
      </c>
      <c r="G5172" s="50">
        <v>4</v>
      </c>
      <c r="H5172" s="50" t="s">
        <v>60</v>
      </c>
      <c r="I5172" s="41">
        <v>693.75959999999998</v>
      </c>
      <c r="J5172" s="41" t="s">
        <v>1025</v>
      </c>
      <c r="K5172" s="41" t="s">
        <v>116</v>
      </c>
    </row>
    <row r="5173" spans="1:11" x14ac:dyDescent="0.25">
      <c r="A5173" s="30">
        <v>569</v>
      </c>
      <c r="B5173" s="232" t="str">
        <f>IF(AND(A5173&lt;&gt;"",ISNUMBER(A5173)),VLOOKUP(A5173,Studies!A:BR,2,FALSE),"")</f>
        <v>Bristol-Myers Squibb Company, Clinical Pharmacology and Biopharmaceutics Review, Application number 21-567, 2002, Protocol AI424-004, page 94</v>
      </c>
      <c r="C5173" s="232" t="str">
        <f>IF(AND(A5173&lt;&gt;"",ISNUMBER(A5173)),VLOOKUP(A5173,Studies!A:BR,3,FALSE),"")</f>
        <v>https://www.accessdata.fda.gov/drugsatfda_docs/nda/2003/21-567_Reyataz_BioPharmr_P2.pdf</v>
      </c>
      <c r="D5173" s="232" t="str">
        <f>IF(AND(A5173&lt;&gt;"",ISNUMBER(A5173)),VLOOKUP(A5173,Studies!A:BR,4,FALSE),"")</f>
        <v>AI424-004, Treatment A</v>
      </c>
      <c r="E5173" s="206" t="str">
        <f>IF(AND(A5173&lt;&gt;"",ISNUMBER(A5173)),VLOOKUP(A5173,Studies!A:BR,5,FALSE),"")</f>
        <v>Atazanavir</v>
      </c>
      <c r="F5173" s="207" t="str">
        <f>IF(AND(A5173&lt;&gt;"",ISNUMBER(A5173)),VLOOKUP(A5173,Studies!A:BR,6,FALSE),"")</f>
        <v>Plasma</v>
      </c>
      <c r="G5173" s="50">
        <v>5</v>
      </c>
      <c r="H5173" s="50" t="s">
        <v>60</v>
      </c>
      <c r="I5173" s="41">
        <v>543.64670000000001</v>
      </c>
      <c r="J5173" s="41" t="s">
        <v>1025</v>
      </c>
      <c r="K5173" s="41" t="s">
        <v>116</v>
      </c>
    </row>
    <row r="5174" spans="1:11" x14ac:dyDescent="0.25">
      <c r="A5174" s="30">
        <v>569</v>
      </c>
      <c r="B5174" s="232" t="str">
        <f>IF(AND(A5174&lt;&gt;"",ISNUMBER(A5174)),VLOOKUP(A5174,Studies!A:BR,2,FALSE),"")</f>
        <v>Bristol-Myers Squibb Company, Clinical Pharmacology and Biopharmaceutics Review, Application number 21-567, 2002, Protocol AI424-004, page 94</v>
      </c>
      <c r="C5174" s="232" t="str">
        <f>IF(AND(A5174&lt;&gt;"",ISNUMBER(A5174)),VLOOKUP(A5174,Studies!A:BR,3,FALSE),"")</f>
        <v>https://www.accessdata.fda.gov/drugsatfda_docs/nda/2003/21-567_Reyataz_BioPharmr_P2.pdf</v>
      </c>
      <c r="D5174" s="232" t="str">
        <f>IF(AND(A5174&lt;&gt;"",ISNUMBER(A5174)),VLOOKUP(A5174,Studies!A:BR,4,FALSE),"")</f>
        <v>AI424-004, Treatment A</v>
      </c>
      <c r="E5174" s="206" t="str">
        <f>IF(AND(A5174&lt;&gt;"",ISNUMBER(A5174)),VLOOKUP(A5174,Studies!A:BR,5,FALSE),"")</f>
        <v>Atazanavir</v>
      </c>
      <c r="F5174" s="207" t="str">
        <f>IF(AND(A5174&lt;&gt;"",ISNUMBER(A5174)),VLOOKUP(A5174,Studies!A:BR,6,FALSE),"")</f>
        <v>Plasma</v>
      </c>
      <c r="G5174" s="50">
        <v>6</v>
      </c>
      <c r="H5174" s="50" t="s">
        <v>60</v>
      </c>
      <c r="I5174" s="41">
        <v>413.19310000000002</v>
      </c>
      <c r="J5174" s="41" t="s">
        <v>1025</v>
      </c>
      <c r="K5174" s="41" t="s">
        <v>116</v>
      </c>
    </row>
    <row r="5175" spans="1:11" x14ac:dyDescent="0.25">
      <c r="A5175" s="30">
        <v>569</v>
      </c>
      <c r="B5175" s="232" t="str">
        <f>IF(AND(A5175&lt;&gt;"",ISNUMBER(A5175)),VLOOKUP(A5175,Studies!A:BR,2,FALSE),"")</f>
        <v>Bristol-Myers Squibb Company, Clinical Pharmacology and Biopharmaceutics Review, Application number 21-567, 2002, Protocol AI424-004, page 94</v>
      </c>
      <c r="C5175" s="232" t="str">
        <f>IF(AND(A5175&lt;&gt;"",ISNUMBER(A5175)),VLOOKUP(A5175,Studies!A:BR,3,FALSE),"")</f>
        <v>https://www.accessdata.fda.gov/drugsatfda_docs/nda/2003/21-567_Reyataz_BioPharmr_P2.pdf</v>
      </c>
      <c r="D5175" s="232" t="str">
        <f>IF(AND(A5175&lt;&gt;"",ISNUMBER(A5175)),VLOOKUP(A5175,Studies!A:BR,4,FALSE),"")</f>
        <v>AI424-004, Treatment A</v>
      </c>
      <c r="E5175" s="206" t="str">
        <f>IF(AND(A5175&lt;&gt;"",ISNUMBER(A5175)),VLOOKUP(A5175,Studies!A:BR,5,FALSE),"")</f>
        <v>Atazanavir</v>
      </c>
      <c r="F5175" s="207" t="str">
        <f>IF(AND(A5175&lt;&gt;"",ISNUMBER(A5175)),VLOOKUP(A5175,Studies!A:BR,6,FALSE),"")</f>
        <v>Plasma</v>
      </c>
      <c r="G5175" s="50">
        <v>8</v>
      </c>
      <c r="H5175" s="50" t="s">
        <v>60</v>
      </c>
      <c r="I5175" s="41">
        <v>282.37009999999998</v>
      </c>
      <c r="J5175" s="41" t="s">
        <v>1025</v>
      </c>
      <c r="K5175" s="41" t="s">
        <v>116</v>
      </c>
    </row>
    <row r="5176" spans="1:11" x14ac:dyDescent="0.25">
      <c r="A5176" s="30">
        <v>569</v>
      </c>
      <c r="B5176" s="232" t="str">
        <f>IF(AND(A5176&lt;&gt;"",ISNUMBER(A5176)),VLOOKUP(A5176,Studies!A:BR,2,FALSE),"")</f>
        <v>Bristol-Myers Squibb Company, Clinical Pharmacology and Biopharmaceutics Review, Application number 21-567, 2002, Protocol AI424-004, page 94</v>
      </c>
      <c r="C5176" s="232" t="str">
        <f>IF(AND(A5176&lt;&gt;"",ISNUMBER(A5176)),VLOOKUP(A5176,Studies!A:BR,3,FALSE),"")</f>
        <v>https://www.accessdata.fda.gov/drugsatfda_docs/nda/2003/21-567_Reyataz_BioPharmr_P2.pdf</v>
      </c>
      <c r="D5176" s="232" t="str">
        <f>IF(AND(A5176&lt;&gt;"",ISNUMBER(A5176)),VLOOKUP(A5176,Studies!A:BR,4,FALSE),"")</f>
        <v>AI424-004, Treatment A</v>
      </c>
      <c r="E5176" s="206" t="str">
        <f>IF(AND(A5176&lt;&gt;"",ISNUMBER(A5176)),VLOOKUP(A5176,Studies!A:BR,5,FALSE),"")</f>
        <v>Atazanavir</v>
      </c>
      <c r="F5176" s="207" t="str">
        <f>IF(AND(A5176&lt;&gt;"",ISNUMBER(A5176)),VLOOKUP(A5176,Studies!A:BR,6,FALSE),"")</f>
        <v>Plasma</v>
      </c>
      <c r="G5176" s="50">
        <v>10</v>
      </c>
      <c r="H5176" s="50" t="s">
        <v>60</v>
      </c>
      <c r="I5176" s="41">
        <v>195.93860000000001</v>
      </c>
      <c r="J5176" s="41" t="s">
        <v>1025</v>
      </c>
      <c r="K5176" s="41" t="s">
        <v>116</v>
      </c>
    </row>
    <row r="5177" spans="1:11" x14ac:dyDescent="0.25">
      <c r="A5177" s="30">
        <v>569</v>
      </c>
      <c r="B5177" s="232" t="str">
        <f>IF(AND(A5177&lt;&gt;"",ISNUMBER(A5177)),VLOOKUP(A5177,Studies!A:BR,2,FALSE),"")</f>
        <v>Bristol-Myers Squibb Company, Clinical Pharmacology and Biopharmaceutics Review, Application number 21-567, 2002, Protocol AI424-004, page 94</v>
      </c>
      <c r="C5177" s="232" t="str">
        <f>IF(AND(A5177&lt;&gt;"",ISNUMBER(A5177)),VLOOKUP(A5177,Studies!A:BR,3,FALSE),"")</f>
        <v>https://www.accessdata.fda.gov/drugsatfda_docs/nda/2003/21-567_Reyataz_BioPharmr_P2.pdf</v>
      </c>
      <c r="D5177" s="232" t="str">
        <f>IF(AND(A5177&lt;&gt;"",ISNUMBER(A5177)),VLOOKUP(A5177,Studies!A:BR,4,FALSE),"")</f>
        <v>AI424-004, Treatment A</v>
      </c>
      <c r="E5177" s="206" t="str">
        <f>IF(AND(A5177&lt;&gt;"",ISNUMBER(A5177)),VLOOKUP(A5177,Studies!A:BR,5,FALSE),"")</f>
        <v>Atazanavir</v>
      </c>
      <c r="F5177" s="207" t="str">
        <f>IF(AND(A5177&lt;&gt;"",ISNUMBER(A5177)),VLOOKUP(A5177,Studies!A:BR,6,FALSE),"")</f>
        <v>Plasma</v>
      </c>
      <c r="G5177" s="50">
        <v>12</v>
      </c>
      <c r="H5177" s="50" t="s">
        <v>60</v>
      </c>
      <c r="I5177" s="41">
        <v>131.86060000000001</v>
      </c>
      <c r="J5177" s="41" t="s">
        <v>1025</v>
      </c>
      <c r="K5177" s="41" t="s">
        <v>116</v>
      </c>
    </row>
    <row r="5178" spans="1:11" x14ac:dyDescent="0.25">
      <c r="A5178" s="30">
        <v>569</v>
      </c>
      <c r="B5178" s="232" t="str">
        <f>IF(AND(A5178&lt;&gt;"",ISNUMBER(A5178)),VLOOKUP(A5178,Studies!A:BR,2,FALSE),"")</f>
        <v>Bristol-Myers Squibb Company, Clinical Pharmacology and Biopharmaceutics Review, Application number 21-567, 2002, Protocol AI424-004, page 94</v>
      </c>
      <c r="C5178" s="232" t="str">
        <f>IF(AND(A5178&lt;&gt;"",ISNUMBER(A5178)),VLOOKUP(A5178,Studies!A:BR,3,FALSE),"")</f>
        <v>https://www.accessdata.fda.gov/drugsatfda_docs/nda/2003/21-567_Reyataz_BioPharmr_P2.pdf</v>
      </c>
      <c r="D5178" s="232" t="str">
        <f>IF(AND(A5178&lt;&gt;"",ISNUMBER(A5178)),VLOOKUP(A5178,Studies!A:BR,4,FALSE),"")</f>
        <v>AI424-004, Treatment A</v>
      </c>
      <c r="E5178" s="206" t="str">
        <f>IF(AND(A5178&lt;&gt;"",ISNUMBER(A5178)),VLOOKUP(A5178,Studies!A:BR,5,FALSE),"")</f>
        <v>Atazanavir</v>
      </c>
      <c r="F5178" s="207" t="str">
        <f>IF(AND(A5178&lt;&gt;"",ISNUMBER(A5178)),VLOOKUP(A5178,Studies!A:BR,6,FALSE),"")</f>
        <v>Plasma</v>
      </c>
      <c r="G5178" s="50">
        <v>18</v>
      </c>
      <c r="H5178" s="50" t="s">
        <v>60</v>
      </c>
      <c r="I5178" s="41">
        <v>53.733919999999998</v>
      </c>
      <c r="J5178" s="41" t="s">
        <v>1025</v>
      </c>
      <c r="K5178" s="41" t="s">
        <v>116</v>
      </c>
    </row>
    <row r="5179" spans="1:11" x14ac:dyDescent="0.25">
      <c r="A5179" s="30">
        <v>569</v>
      </c>
      <c r="B5179" s="232" t="str">
        <f>IF(AND(A5179&lt;&gt;"",ISNUMBER(A5179)),VLOOKUP(A5179,Studies!A:BR,2,FALSE),"")</f>
        <v>Bristol-Myers Squibb Company, Clinical Pharmacology and Biopharmaceutics Review, Application number 21-567, 2002, Protocol AI424-004, page 94</v>
      </c>
      <c r="C5179" s="232" t="str">
        <f>IF(AND(A5179&lt;&gt;"",ISNUMBER(A5179)),VLOOKUP(A5179,Studies!A:BR,3,FALSE),"")</f>
        <v>https://www.accessdata.fda.gov/drugsatfda_docs/nda/2003/21-567_Reyataz_BioPharmr_P2.pdf</v>
      </c>
      <c r="D5179" s="232" t="str">
        <f>IF(AND(A5179&lt;&gt;"",ISNUMBER(A5179)),VLOOKUP(A5179,Studies!A:BR,4,FALSE),"")</f>
        <v>AI424-004, Treatment A</v>
      </c>
      <c r="E5179" s="206" t="str">
        <f>IF(AND(A5179&lt;&gt;"",ISNUMBER(A5179)),VLOOKUP(A5179,Studies!A:BR,5,FALSE),"")</f>
        <v>Atazanavir</v>
      </c>
      <c r="F5179" s="207" t="str">
        <f>IF(AND(A5179&lt;&gt;"",ISNUMBER(A5179)),VLOOKUP(A5179,Studies!A:BR,6,FALSE),"")</f>
        <v>Plasma</v>
      </c>
      <c r="G5179" s="50">
        <v>24</v>
      </c>
      <c r="H5179" s="50" t="s">
        <v>60</v>
      </c>
      <c r="I5179" s="41">
        <v>34.106380000000001</v>
      </c>
      <c r="J5179" s="41" t="s">
        <v>1025</v>
      </c>
      <c r="K5179" s="41" t="s">
        <v>116</v>
      </c>
    </row>
    <row r="5180" spans="1:11" x14ac:dyDescent="0.25">
      <c r="A5180" s="30">
        <v>570</v>
      </c>
      <c r="B5180" s="232" t="str">
        <f>IF(AND(A5180&lt;&gt;"",ISNUMBER(A5180)),VLOOKUP(A5180,Studies!A:BR,2,FALSE),"")</f>
        <v>Iwamoto 2008</v>
      </c>
      <c r="C5180" s="232" t="str">
        <f>IF(AND(A5180&lt;&gt;"",ISNUMBER(A5180)),VLOOKUP(A5180,Studies!A:BR,3,FALSE),"")</f>
        <v>https://www.ncbi.nlm.nih.gov/pubmed/18513146</v>
      </c>
      <c r="D5180" s="232" t="str">
        <f>IF(AND(A5180&lt;&gt;"",ISNUMBER(A5180)),VLOOKUP(A5180,Studies!A:BR,4,FALSE),"")</f>
        <v>Study I, Period 1 (single oral dose of 100 mg raltegravir)</v>
      </c>
      <c r="E5180" s="206" t="str">
        <f>IF(AND(A5180&lt;&gt;"",ISNUMBER(A5180)),VLOOKUP(A5180,Studies!A:BR,5,FALSE),"")</f>
        <v>Raltegravir</v>
      </c>
      <c r="F5180" s="207" t="str">
        <f>IF(AND(A5180&lt;&gt;"",ISNUMBER(A5180)),VLOOKUP(A5180,Studies!A:BR,6,FALSE),"")</f>
        <v>Plasma</v>
      </c>
      <c r="G5180" s="50">
        <v>0.5</v>
      </c>
      <c r="H5180" s="50" t="s">
        <v>60</v>
      </c>
      <c r="I5180" s="41">
        <v>240.1831</v>
      </c>
      <c r="J5180" s="41" t="s">
        <v>1058</v>
      </c>
      <c r="K5180" s="41" t="s">
        <v>116</v>
      </c>
    </row>
    <row r="5181" spans="1:11" x14ac:dyDescent="0.25">
      <c r="A5181" s="30">
        <v>570</v>
      </c>
      <c r="B5181" s="232" t="str">
        <f>IF(AND(A5181&lt;&gt;"",ISNUMBER(A5181)),VLOOKUP(A5181,Studies!A:BR,2,FALSE),"")</f>
        <v>Iwamoto 2008</v>
      </c>
      <c r="C5181" s="232" t="str">
        <f>IF(AND(A5181&lt;&gt;"",ISNUMBER(A5181)),VLOOKUP(A5181,Studies!A:BR,3,FALSE),"")</f>
        <v>https://www.ncbi.nlm.nih.gov/pubmed/18513146</v>
      </c>
      <c r="D5181" s="232" t="str">
        <f>IF(AND(A5181&lt;&gt;"",ISNUMBER(A5181)),VLOOKUP(A5181,Studies!A:BR,4,FALSE),"")</f>
        <v>Study I, Period 1 (single oral dose of 100 mg raltegravir)</v>
      </c>
      <c r="E5181" s="206" t="str">
        <f>IF(AND(A5181&lt;&gt;"",ISNUMBER(A5181)),VLOOKUP(A5181,Studies!A:BR,5,FALSE),"")</f>
        <v>Raltegravir</v>
      </c>
      <c r="F5181" s="207" t="str">
        <f>IF(AND(A5181&lt;&gt;"",ISNUMBER(A5181)),VLOOKUP(A5181,Studies!A:BR,6,FALSE),"")</f>
        <v>Plasma</v>
      </c>
      <c r="G5181" s="50">
        <v>1</v>
      </c>
      <c r="H5181" s="50" t="s">
        <v>60</v>
      </c>
      <c r="I5181" s="41">
        <v>647.77700000000004</v>
      </c>
      <c r="J5181" s="41" t="s">
        <v>1058</v>
      </c>
      <c r="K5181" s="41" t="s">
        <v>116</v>
      </c>
    </row>
    <row r="5182" spans="1:11" x14ac:dyDescent="0.25">
      <c r="A5182" s="30">
        <v>570</v>
      </c>
      <c r="B5182" s="232" t="str">
        <f>IF(AND(A5182&lt;&gt;"",ISNUMBER(A5182)),VLOOKUP(A5182,Studies!A:BR,2,FALSE),"")</f>
        <v>Iwamoto 2008</v>
      </c>
      <c r="C5182" s="232" t="str">
        <f>IF(AND(A5182&lt;&gt;"",ISNUMBER(A5182)),VLOOKUP(A5182,Studies!A:BR,3,FALSE),"")</f>
        <v>https://www.ncbi.nlm.nih.gov/pubmed/18513146</v>
      </c>
      <c r="D5182" s="232" t="str">
        <f>IF(AND(A5182&lt;&gt;"",ISNUMBER(A5182)),VLOOKUP(A5182,Studies!A:BR,4,FALSE),"")</f>
        <v>Study I, Period 1 (single oral dose of 100 mg raltegravir)</v>
      </c>
      <c r="E5182" s="206" t="str">
        <f>IF(AND(A5182&lt;&gt;"",ISNUMBER(A5182)),VLOOKUP(A5182,Studies!A:BR,5,FALSE),"")</f>
        <v>Raltegravir</v>
      </c>
      <c r="F5182" s="207" t="str">
        <f>IF(AND(A5182&lt;&gt;"",ISNUMBER(A5182)),VLOOKUP(A5182,Studies!A:BR,6,FALSE),"")</f>
        <v>Plasma</v>
      </c>
      <c r="G5182" s="50">
        <v>1.5</v>
      </c>
      <c r="H5182" s="50" t="s">
        <v>60</v>
      </c>
      <c r="I5182" s="41">
        <v>1122.335</v>
      </c>
      <c r="J5182" s="41" t="s">
        <v>1058</v>
      </c>
      <c r="K5182" s="41" t="s">
        <v>116</v>
      </c>
    </row>
    <row r="5183" spans="1:11" x14ac:dyDescent="0.25">
      <c r="A5183" s="30">
        <v>570</v>
      </c>
      <c r="B5183" s="232" t="str">
        <f>IF(AND(A5183&lt;&gt;"",ISNUMBER(A5183)),VLOOKUP(A5183,Studies!A:BR,2,FALSE),"")</f>
        <v>Iwamoto 2008</v>
      </c>
      <c r="C5183" s="232" t="str">
        <f>IF(AND(A5183&lt;&gt;"",ISNUMBER(A5183)),VLOOKUP(A5183,Studies!A:BR,3,FALSE),"")</f>
        <v>https://www.ncbi.nlm.nih.gov/pubmed/18513146</v>
      </c>
      <c r="D5183" s="232" t="str">
        <f>IF(AND(A5183&lt;&gt;"",ISNUMBER(A5183)),VLOOKUP(A5183,Studies!A:BR,4,FALSE),"")</f>
        <v>Study I, Period 1 (single oral dose of 100 mg raltegravir)</v>
      </c>
      <c r="E5183" s="206" t="str">
        <f>IF(AND(A5183&lt;&gt;"",ISNUMBER(A5183)),VLOOKUP(A5183,Studies!A:BR,5,FALSE),"")</f>
        <v>Raltegravir</v>
      </c>
      <c r="F5183" s="207" t="str">
        <f>IF(AND(A5183&lt;&gt;"",ISNUMBER(A5183)),VLOOKUP(A5183,Studies!A:BR,6,FALSE),"")</f>
        <v>Plasma</v>
      </c>
      <c r="G5183" s="50">
        <v>2</v>
      </c>
      <c r="H5183" s="50" t="s">
        <v>60</v>
      </c>
      <c r="I5183" s="41">
        <v>1557.8389999999999</v>
      </c>
      <c r="J5183" s="41" t="s">
        <v>1058</v>
      </c>
      <c r="K5183" s="41" t="s">
        <v>116</v>
      </c>
    </row>
    <row r="5184" spans="1:11" x14ac:dyDescent="0.25">
      <c r="A5184" s="30">
        <v>570</v>
      </c>
      <c r="B5184" s="232" t="str">
        <f>IF(AND(A5184&lt;&gt;"",ISNUMBER(A5184)),VLOOKUP(A5184,Studies!A:BR,2,FALSE),"")</f>
        <v>Iwamoto 2008</v>
      </c>
      <c r="C5184" s="232" t="str">
        <f>IF(AND(A5184&lt;&gt;"",ISNUMBER(A5184)),VLOOKUP(A5184,Studies!A:BR,3,FALSE),"")</f>
        <v>https://www.ncbi.nlm.nih.gov/pubmed/18513146</v>
      </c>
      <c r="D5184" s="232" t="str">
        <f>IF(AND(A5184&lt;&gt;"",ISNUMBER(A5184)),VLOOKUP(A5184,Studies!A:BR,4,FALSE),"")</f>
        <v>Study I, Period 1 (single oral dose of 100 mg raltegravir)</v>
      </c>
      <c r="E5184" s="206" t="str">
        <f>IF(AND(A5184&lt;&gt;"",ISNUMBER(A5184)),VLOOKUP(A5184,Studies!A:BR,5,FALSE),"")</f>
        <v>Raltegravir</v>
      </c>
      <c r="F5184" s="207" t="str">
        <f>IF(AND(A5184&lt;&gt;"",ISNUMBER(A5184)),VLOOKUP(A5184,Studies!A:BR,6,FALSE),"")</f>
        <v>Plasma</v>
      </c>
      <c r="G5184" s="50">
        <v>3</v>
      </c>
      <c r="H5184" s="50" t="s">
        <v>60</v>
      </c>
      <c r="I5184" s="41">
        <v>1390.902</v>
      </c>
      <c r="J5184" s="41" t="s">
        <v>1058</v>
      </c>
      <c r="K5184" s="41" t="s">
        <v>116</v>
      </c>
    </row>
    <row r="5185" spans="1:11" x14ac:dyDescent="0.25">
      <c r="A5185" s="30">
        <v>570</v>
      </c>
      <c r="B5185" s="232" t="str">
        <f>IF(AND(A5185&lt;&gt;"",ISNUMBER(A5185)),VLOOKUP(A5185,Studies!A:BR,2,FALSE),"")</f>
        <v>Iwamoto 2008</v>
      </c>
      <c r="C5185" s="232" t="str">
        <f>IF(AND(A5185&lt;&gt;"",ISNUMBER(A5185)),VLOOKUP(A5185,Studies!A:BR,3,FALSE),"")</f>
        <v>https://www.ncbi.nlm.nih.gov/pubmed/18513146</v>
      </c>
      <c r="D5185" s="232" t="str">
        <f>IF(AND(A5185&lt;&gt;"",ISNUMBER(A5185)),VLOOKUP(A5185,Studies!A:BR,4,FALSE),"")</f>
        <v>Study I, Period 1 (single oral dose of 100 mg raltegravir)</v>
      </c>
      <c r="E5185" s="206" t="str">
        <f>IF(AND(A5185&lt;&gt;"",ISNUMBER(A5185)),VLOOKUP(A5185,Studies!A:BR,5,FALSE),"")</f>
        <v>Raltegravir</v>
      </c>
      <c r="F5185" s="207" t="str">
        <f>IF(AND(A5185&lt;&gt;"",ISNUMBER(A5185)),VLOOKUP(A5185,Studies!A:BR,6,FALSE),"")</f>
        <v>Plasma</v>
      </c>
      <c r="G5185" s="50">
        <v>4</v>
      </c>
      <c r="H5185" s="50" t="s">
        <v>60</v>
      </c>
      <c r="I5185" s="41">
        <v>989.57169999999996</v>
      </c>
      <c r="J5185" s="41" t="s">
        <v>1058</v>
      </c>
      <c r="K5185" s="41" t="s">
        <v>116</v>
      </c>
    </row>
    <row r="5186" spans="1:11" x14ac:dyDescent="0.25">
      <c r="A5186" s="30">
        <v>570</v>
      </c>
      <c r="B5186" s="232" t="str">
        <f>IF(AND(A5186&lt;&gt;"",ISNUMBER(A5186)),VLOOKUP(A5186,Studies!A:BR,2,FALSE),"")</f>
        <v>Iwamoto 2008</v>
      </c>
      <c r="C5186" s="232" t="str">
        <f>IF(AND(A5186&lt;&gt;"",ISNUMBER(A5186)),VLOOKUP(A5186,Studies!A:BR,3,FALSE),"")</f>
        <v>https://www.ncbi.nlm.nih.gov/pubmed/18513146</v>
      </c>
      <c r="D5186" s="232" t="str">
        <f>IF(AND(A5186&lt;&gt;"",ISNUMBER(A5186)),VLOOKUP(A5186,Studies!A:BR,4,FALSE),"")</f>
        <v>Study I, Period 1 (single oral dose of 100 mg raltegravir)</v>
      </c>
      <c r="E5186" s="206" t="str">
        <f>IF(AND(A5186&lt;&gt;"",ISNUMBER(A5186)),VLOOKUP(A5186,Studies!A:BR,5,FALSE),"")</f>
        <v>Raltegravir</v>
      </c>
      <c r="F5186" s="207" t="str">
        <f>IF(AND(A5186&lt;&gt;"",ISNUMBER(A5186)),VLOOKUP(A5186,Studies!A:BR,6,FALSE),"")</f>
        <v>Plasma</v>
      </c>
      <c r="G5186" s="50">
        <v>5</v>
      </c>
      <c r="H5186" s="50" t="s">
        <v>60</v>
      </c>
      <c r="I5186" s="41">
        <v>493.38420000000002</v>
      </c>
      <c r="J5186" s="41" t="s">
        <v>1058</v>
      </c>
      <c r="K5186" s="41" t="s">
        <v>116</v>
      </c>
    </row>
    <row r="5187" spans="1:11" x14ac:dyDescent="0.25">
      <c r="A5187" s="30">
        <v>570</v>
      </c>
      <c r="B5187" s="232" t="str">
        <f>IF(AND(A5187&lt;&gt;"",ISNUMBER(A5187)),VLOOKUP(A5187,Studies!A:BR,2,FALSE),"")</f>
        <v>Iwamoto 2008</v>
      </c>
      <c r="C5187" s="232" t="str">
        <f>IF(AND(A5187&lt;&gt;"",ISNUMBER(A5187)),VLOOKUP(A5187,Studies!A:BR,3,FALSE),"")</f>
        <v>https://www.ncbi.nlm.nih.gov/pubmed/18513146</v>
      </c>
      <c r="D5187" s="232" t="str">
        <f>IF(AND(A5187&lt;&gt;"",ISNUMBER(A5187)),VLOOKUP(A5187,Studies!A:BR,4,FALSE),"")</f>
        <v>Study I, Period 1 (single oral dose of 100 mg raltegravir)</v>
      </c>
      <c r="E5187" s="206" t="str">
        <f>IF(AND(A5187&lt;&gt;"",ISNUMBER(A5187)),VLOOKUP(A5187,Studies!A:BR,5,FALSE),"")</f>
        <v>Raltegravir</v>
      </c>
      <c r="F5187" s="207" t="str">
        <f>IF(AND(A5187&lt;&gt;"",ISNUMBER(A5187)),VLOOKUP(A5187,Studies!A:BR,6,FALSE),"")</f>
        <v>Plasma</v>
      </c>
      <c r="G5187" s="50">
        <v>6</v>
      </c>
      <c r="H5187" s="50" t="s">
        <v>60</v>
      </c>
      <c r="I5187" s="41">
        <v>237.15199999999999</v>
      </c>
      <c r="J5187" s="41" t="s">
        <v>1058</v>
      </c>
      <c r="K5187" s="41" t="s">
        <v>116</v>
      </c>
    </row>
    <row r="5188" spans="1:11" x14ac:dyDescent="0.25">
      <c r="A5188" s="30">
        <v>570</v>
      </c>
      <c r="B5188" s="232" t="str">
        <f>IF(AND(A5188&lt;&gt;"",ISNUMBER(A5188)),VLOOKUP(A5188,Studies!A:BR,2,FALSE),"")</f>
        <v>Iwamoto 2008</v>
      </c>
      <c r="C5188" s="232" t="str">
        <f>IF(AND(A5188&lt;&gt;"",ISNUMBER(A5188)),VLOOKUP(A5188,Studies!A:BR,3,FALSE),"")</f>
        <v>https://www.ncbi.nlm.nih.gov/pubmed/18513146</v>
      </c>
      <c r="D5188" s="232" t="str">
        <f>IF(AND(A5188&lt;&gt;"",ISNUMBER(A5188)),VLOOKUP(A5188,Studies!A:BR,4,FALSE),"")</f>
        <v>Study I, Period 1 (single oral dose of 100 mg raltegravir)</v>
      </c>
      <c r="E5188" s="206" t="str">
        <f>IF(AND(A5188&lt;&gt;"",ISNUMBER(A5188)),VLOOKUP(A5188,Studies!A:BR,5,FALSE),"")</f>
        <v>Raltegravir</v>
      </c>
      <c r="F5188" s="207" t="str">
        <f>IF(AND(A5188&lt;&gt;"",ISNUMBER(A5188)),VLOOKUP(A5188,Studies!A:BR,6,FALSE),"")</f>
        <v>Plasma</v>
      </c>
      <c r="G5188" s="50">
        <v>8</v>
      </c>
      <c r="H5188" s="50" t="s">
        <v>60</v>
      </c>
      <c r="I5188" s="41">
        <v>115.3128</v>
      </c>
      <c r="J5188" s="41" t="s">
        <v>1058</v>
      </c>
      <c r="K5188" s="41" t="s">
        <v>116</v>
      </c>
    </row>
    <row r="5189" spans="1:11" x14ac:dyDescent="0.25">
      <c r="A5189" s="30">
        <v>570</v>
      </c>
      <c r="B5189" s="232" t="str">
        <f>IF(AND(A5189&lt;&gt;"",ISNUMBER(A5189)),VLOOKUP(A5189,Studies!A:BR,2,FALSE),"")</f>
        <v>Iwamoto 2008</v>
      </c>
      <c r="C5189" s="232" t="str">
        <f>IF(AND(A5189&lt;&gt;"",ISNUMBER(A5189)),VLOOKUP(A5189,Studies!A:BR,3,FALSE),"")</f>
        <v>https://www.ncbi.nlm.nih.gov/pubmed/18513146</v>
      </c>
      <c r="D5189" s="232" t="str">
        <f>IF(AND(A5189&lt;&gt;"",ISNUMBER(A5189)),VLOOKUP(A5189,Studies!A:BR,4,FALSE),"")</f>
        <v>Study I, Period 1 (single oral dose of 100 mg raltegravir)</v>
      </c>
      <c r="E5189" s="206" t="str">
        <f>IF(AND(A5189&lt;&gt;"",ISNUMBER(A5189)),VLOOKUP(A5189,Studies!A:BR,5,FALSE),"")</f>
        <v>Raltegravir</v>
      </c>
      <c r="F5189" s="207" t="str">
        <f>IF(AND(A5189&lt;&gt;"",ISNUMBER(A5189)),VLOOKUP(A5189,Studies!A:BR,6,FALSE),"")</f>
        <v>Plasma</v>
      </c>
      <c r="G5189" s="50">
        <v>10</v>
      </c>
      <c r="H5189" s="50" t="s">
        <v>60</v>
      </c>
      <c r="I5189" s="41">
        <v>71.607280000000003</v>
      </c>
      <c r="J5189" s="41" t="s">
        <v>1058</v>
      </c>
      <c r="K5189" s="41" t="s">
        <v>116</v>
      </c>
    </row>
    <row r="5190" spans="1:11" x14ac:dyDescent="0.25">
      <c r="A5190" s="30">
        <v>570</v>
      </c>
      <c r="B5190" s="232" t="str">
        <f>IF(AND(A5190&lt;&gt;"",ISNUMBER(A5190)),VLOOKUP(A5190,Studies!A:BR,2,FALSE),"")</f>
        <v>Iwamoto 2008</v>
      </c>
      <c r="C5190" s="232" t="str">
        <f>IF(AND(A5190&lt;&gt;"",ISNUMBER(A5190)),VLOOKUP(A5190,Studies!A:BR,3,FALSE),"")</f>
        <v>https://www.ncbi.nlm.nih.gov/pubmed/18513146</v>
      </c>
      <c r="D5190" s="232" t="str">
        <f>IF(AND(A5190&lt;&gt;"",ISNUMBER(A5190)),VLOOKUP(A5190,Studies!A:BR,4,FALSE),"")</f>
        <v>Study I, Period 1 (single oral dose of 100 mg raltegravir)</v>
      </c>
      <c r="E5190" s="206" t="str">
        <f>IF(AND(A5190&lt;&gt;"",ISNUMBER(A5190)),VLOOKUP(A5190,Studies!A:BR,5,FALSE),"")</f>
        <v>Raltegravir</v>
      </c>
      <c r="F5190" s="207" t="str">
        <f>IF(AND(A5190&lt;&gt;"",ISNUMBER(A5190)),VLOOKUP(A5190,Studies!A:BR,6,FALSE),"")</f>
        <v>Plasma</v>
      </c>
      <c r="G5190" s="50">
        <v>12</v>
      </c>
      <c r="H5190" s="50" t="s">
        <v>60</v>
      </c>
      <c r="I5190" s="41">
        <v>35.772910000000003</v>
      </c>
      <c r="J5190" s="41" t="s">
        <v>1058</v>
      </c>
      <c r="K5190" s="41" t="s">
        <v>116</v>
      </c>
    </row>
    <row r="5191" spans="1:11" x14ac:dyDescent="0.25">
      <c r="A5191" s="30">
        <v>570</v>
      </c>
      <c r="B5191" s="232" t="str">
        <f>IF(AND(A5191&lt;&gt;"",ISNUMBER(A5191)),VLOOKUP(A5191,Studies!A:BR,2,FALSE),"")</f>
        <v>Iwamoto 2008</v>
      </c>
      <c r="C5191" s="232" t="str">
        <f>IF(AND(A5191&lt;&gt;"",ISNUMBER(A5191)),VLOOKUP(A5191,Studies!A:BR,3,FALSE),"")</f>
        <v>https://www.ncbi.nlm.nih.gov/pubmed/18513146</v>
      </c>
      <c r="D5191" s="232" t="str">
        <f>IF(AND(A5191&lt;&gt;"",ISNUMBER(A5191)),VLOOKUP(A5191,Studies!A:BR,4,FALSE),"")</f>
        <v>Study I, Period 1 (single oral dose of 100 mg raltegravir)</v>
      </c>
      <c r="E5191" s="206" t="str">
        <f>IF(AND(A5191&lt;&gt;"",ISNUMBER(A5191)),VLOOKUP(A5191,Studies!A:BR,5,FALSE),"")</f>
        <v>Raltegravir</v>
      </c>
      <c r="F5191" s="207" t="str">
        <f>IF(AND(A5191&lt;&gt;"",ISNUMBER(A5191)),VLOOKUP(A5191,Studies!A:BR,6,FALSE),"")</f>
        <v>Plasma</v>
      </c>
      <c r="G5191" s="50">
        <v>16</v>
      </c>
      <c r="H5191" s="50" t="s">
        <v>60</v>
      </c>
      <c r="I5191" s="41">
        <v>10.03018</v>
      </c>
      <c r="J5191" s="41" t="s">
        <v>1058</v>
      </c>
      <c r="K5191" s="41" t="s">
        <v>116</v>
      </c>
    </row>
    <row r="5192" spans="1:11" x14ac:dyDescent="0.25">
      <c r="A5192" s="30">
        <v>570</v>
      </c>
      <c r="B5192" s="232" t="str">
        <f>IF(AND(A5192&lt;&gt;"",ISNUMBER(A5192)),VLOOKUP(A5192,Studies!A:BR,2,FALSE),"")</f>
        <v>Iwamoto 2008</v>
      </c>
      <c r="C5192" s="232" t="str">
        <f>IF(AND(A5192&lt;&gt;"",ISNUMBER(A5192)),VLOOKUP(A5192,Studies!A:BR,3,FALSE),"")</f>
        <v>https://www.ncbi.nlm.nih.gov/pubmed/18513146</v>
      </c>
      <c r="D5192" s="232" t="str">
        <f>IF(AND(A5192&lt;&gt;"",ISNUMBER(A5192)),VLOOKUP(A5192,Studies!A:BR,4,FALSE),"")</f>
        <v>Study I, Period 1 (single oral dose of 100 mg raltegravir)</v>
      </c>
      <c r="E5192" s="206" t="str">
        <f>IF(AND(A5192&lt;&gt;"",ISNUMBER(A5192)),VLOOKUP(A5192,Studies!A:BR,5,FALSE),"")</f>
        <v>Raltegravir</v>
      </c>
      <c r="F5192" s="207" t="str">
        <f>IF(AND(A5192&lt;&gt;"",ISNUMBER(A5192)),VLOOKUP(A5192,Studies!A:BR,6,FALSE),"")</f>
        <v>Plasma</v>
      </c>
      <c r="G5192" s="50">
        <v>24</v>
      </c>
      <c r="H5192" s="50" t="s">
        <v>60</v>
      </c>
      <c r="I5192" s="41">
        <v>2.115189</v>
      </c>
      <c r="J5192" s="41" t="s">
        <v>1058</v>
      </c>
      <c r="K5192" s="41" t="s">
        <v>116</v>
      </c>
    </row>
    <row r="5193" spans="1:11" x14ac:dyDescent="0.25">
      <c r="A5193" s="30">
        <v>571</v>
      </c>
      <c r="B5193" s="232" t="str">
        <f>IF(AND(A5193&lt;&gt;"",ISNUMBER(A5193)),VLOOKUP(A5193,Studies!A:BR,2,FALSE),"")</f>
        <v>Iwamoto 2008</v>
      </c>
      <c r="C5193" s="232" t="str">
        <f>IF(AND(A5193&lt;&gt;"",ISNUMBER(A5193)),VLOOKUP(A5193,Studies!A:BR,3,FALSE),"")</f>
        <v>https://www.ncbi.nlm.nih.gov/pubmed/18513146</v>
      </c>
      <c r="D5193" s="232" t="str">
        <f>IF(AND(A5193&lt;&gt;"",ISNUMBER(A5193)),VLOOKUP(A5193,Studies!A:BR,4,FALSE),"")</f>
        <v>Study I, Period 2 (single oral dose of 100 mg raltegravir with multiple doses of 400 mg atazanavir)</v>
      </c>
      <c r="E5193" s="206" t="str">
        <f>IF(AND(A5193&lt;&gt;"",ISNUMBER(A5193)),VLOOKUP(A5193,Studies!A:BR,5,FALSE),"")</f>
        <v>Raltegravir</v>
      </c>
      <c r="F5193" s="207" t="str">
        <f>IF(AND(A5193&lt;&gt;"",ISNUMBER(A5193)),VLOOKUP(A5193,Studies!A:BR,6,FALSE),"")</f>
        <v>Plasma</v>
      </c>
      <c r="G5193" s="50">
        <v>144.5</v>
      </c>
      <c r="H5193" s="50" t="s">
        <v>60</v>
      </c>
      <c r="I5193" s="41">
        <v>362.95100000000002</v>
      </c>
      <c r="J5193" s="41" t="s">
        <v>1058</v>
      </c>
      <c r="K5193" s="41" t="s">
        <v>116</v>
      </c>
    </row>
    <row r="5194" spans="1:11" x14ac:dyDescent="0.25">
      <c r="A5194" s="30">
        <v>571</v>
      </c>
      <c r="B5194" s="232" t="str">
        <f>IF(AND(A5194&lt;&gt;"",ISNUMBER(A5194)),VLOOKUP(A5194,Studies!A:BR,2,FALSE),"")</f>
        <v>Iwamoto 2008</v>
      </c>
      <c r="C5194" s="232" t="str">
        <f>IF(AND(A5194&lt;&gt;"",ISNUMBER(A5194)),VLOOKUP(A5194,Studies!A:BR,3,FALSE),"")</f>
        <v>https://www.ncbi.nlm.nih.gov/pubmed/18513146</v>
      </c>
      <c r="D5194" s="232" t="str">
        <f>IF(AND(A5194&lt;&gt;"",ISNUMBER(A5194)),VLOOKUP(A5194,Studies!A:BR,4,FALSE),"")</f>
        <v>Study I, Period 2 (single oral dose of 100 mg raltegravir with multiple doses of 400 mg atazanavir)</v>
      </c>
      <c r="E5194" s="206" t="str">
        <f>IF(AND(A5194&lt;&gt;"",ISNUMBER(A5194)),VLOOKUP(A5194,Studies!A:BR,5,FALSE),"")</f>
        <v>Raltegravir</v>
      </c>
      <c r="F5194" s="207" t="str">
        <f>IF(AND(A5194&lt;&gt;"",ISNUMBER(A5194)),VLOOKUP(A5194,Studies!A:BR,6,FALSE),"")</f>
        <v>Plasma</v>
      </c>
      <c r="G5194" s="50">
        <v>145</v>
      </c>
      <c r="H5194" s="50" t="s">
        <v>60</v>
      </c>
      <c r="I5194" s="41">
        <v>731.48230000000001</v>
      </c>
      <c r="J5194" s="41" t="s">
        <v>1058</v>
      </c>
      <c r="K5194" s="41" t="s">
        <v>116</v>
      </c>
    </row>
    <row r="5195" spans="1:11" x14ac:dyDescent="0.25">
      <c r="A5195" s="30">
        <v>571</v>
      </c>
      <c r="B5195" s="232" t="str">
        <f>IF(AND(A5195&lt;&gt;"",ISNUMBER(A5195)),VLOOKUP(A5195,Studies!A:BR,2,FALSE),"")</f>
        <v>Iwamoto 2008</v>
      </c>
      <c r="C5195" s="232" t="str">
        <f>IF(AND(A5195&lt;&gt;"",ISNUMBER(A5195)),VLOOKUP(A5195,Studies!A:BR,3,FALSE),"")</f>
        <v>https://www.ncbi.nlm.nih.gov/pubmed/18513146</v>
      </c>
      <c r="D5195" s="232" t="str">
        <f>IF(AND(A5195&lt;&gt;"",ISNUMBER(A5195)),VLOOKUP(A5195,Studies!A:BR,4,FALSE),"")</f>
        <v>Study I, Period 2 (single oral dose of 100 mg raltegravir with multiple doses of 400 mg atazanavir)</v>
      </c>
      <c r="E5195" s="206" t="str">
        <f>IF(AND(A5195&lt;&gt;"",ISNUMBER(A5195)),VLOOKUP(A5195,Studies!A:BR,5,FALSE),"")</f>
        <v>Raltegravir</v>
      </c>
      <c r="F5195" s="207" t="str">
        <f>IF(AND(A5195&lt;&gt;"",ISNUMBER(A5195)),VLOOKUP(A5195,Studies!A:BR,6,FALSE),"")</f>
        <v>Plasma</v>
      </c>
      <c r="G5195" s="50">
        <v>145.5</v>
      </c>
      <c r="H5195" s="50" t="s">
        <v>60</v>
      </c>
      <c r="I5195" s="41">
        <v>1083.2809999999999</v>
      </c>
      <c r="J5195" s="41" t="s">
        <v>1058</v>
      </c>
      <c r="K5195" s="41" t="s">
        <v>116</v>
      </c>
    </row>
    <row r="5196" spans="1:11" x14ac:dyDescent="0.25">
      <c r="A5196" s="30">
        <v>571</v>
      </c>
      <c r="B5196" s="232" t="str">
        <f>IF(AND(A5196&lt;&gt;"",ISNUMBER(A5196)),VLOOKUP(A5196,Studies!A:BR,2,FALSE),"")</f>
        <v>Iwamoto 2008</v>
      </c>
      <c r="C5196" s="232" t="str">
        <f>IF(AND(A5196&lt;&gt;"",ISNUMBER(A5196)),VLOOKUP(A5196,Studies!A:BR,3,FALSE),"")</f>
        <v>https://www.ncbi.nlm.nih.gov/pubmed/18513146</v>
      </c>
      <c r="D5196" s="232" t="str">
        <f>IF(AND(A5196&lt;&gt;"",ISNUMBER(A5196)),VLOOKUP(A5196,Studies!A:BR,4,FALSE),"")</f>
        <v>Study I, Period 2 (single oral dose of 100 mg raltegravir with multiple doses of 400 mg atazanavir)</v>
      </c>
      <c r="E5196" s="206" t="str">
        <f>IF(AND(A5196&lt;&gt;"",ISNUMBER(A5196)),VLOOKUP(A5196,Studies!A:BR,5,FALSE),"")</f>
        <v>Raltegravir</v>
      </c>
      <c r="F5196" s="207" t="str">
        <f>IF(AND(A5196&lt;&gt;"",ISNUMBER(A5196)),VLOOKUP(A5196,Studies!A:BR,6,FALSE),"")</f>
        <v>Plasma</v>
      </c>
      <c r="G5196" s="50">
        <v>146</v>
      </c>
      <c r="H5196" s="50" t="s">
        <v>60</v>
      </c>
      <c r="I5196" s="41">
        <v>2087.982</v>
      </c>
      <c r="J5196" s="41" t="s">
        <v>1058</v>
      </c>
      <c r="K5196" s="41" t="s">
        <v>116</v>
      </c>
    </row>
    <row r="5197" spans="1:11" x14ac:dyDescent="0.25">
      <c r="A5197" s="30">
        <v>571</v>
      </c>
      <c r="B5197" s="232" t="str">
        <f>IF(AND(A5197&lt;&gt;"",ISNUMBER(A5197)),VLOOKUP(A5197,Studies!A:BR,2,FALSE),"")</f>
        <v>Iwamoto 2008</v>
      </c>
      <c r="C5197" s="232" t="str">
        <f>IF(AND(A5197&lt;&gt;"",ISNUMBER(A5197)),VLOOKUP(A5197,Studies!A:BR,3,FALSE),"")</f>
        <v>https://www.ncbi.nlm.nih.gov/pubmed/18513146</v>
      </c>
      <c r="D5197" s="232" t="str">
        <f>IF(AND(A5197&lt;&gt;"",ISNUMBER(A5197)),VLOOKUP(A5197,Studies!A:BR,4,FALSE),"")</f>
        <v>Study I, Period 2 (single oral dose of 100 mg raltegravir with multiple doses of 400 mg atazanavir)</v>
      </c>
      <c r="E5197" s="206" t="str">
        <f>IF(AND(A5197&lt;&gt;"",ISNUMBER(A5197)),VLOOKUP(A5197,Studies!A:BR,5,FALSE),"")</f>
        <v>Raltegravir</v>
      </c>
      <c r="F5197" s="207" t="str">
        <f>IF(AND(A5197&lt;&gt;"",ISNUMBER(A5197)),VLOOKUP(A5197,Studies!A:BR,6,FALSE),"")</f>
        <v>Plasma</v>
      </c>
      <c r="G5197" s="50">
        <v>147</v>
      </c>
      <c r="H5197" s="50" t="s">
        <v>60</v>
      </c>
      <c r="I5197" s="41">
        <v>2077.2860000000001</v>
      </c>
      <c r="J5197" s="41" t="s">
        <v>1058</v>
      </c>
      <c r="K5197" s="41" t="s">
        <v>116</v>
      </c>
    </row>
    <row r="5198" spans="1:11" x14ac:dyDescent="0.25">
      <c r="A5198" s="30">
        <v>571</v>
      </c>
      <c r="B5198" s="232" t="str">
        <f>IF(AND(A5198&lt;&gt;"",ISNUMBER(A5198)),VLOOKUP(A5198,Studies!A:BR,2,FALSE),"")</f>
        <v>Iwamoto 2008</v>
      </c>
      <c r="C5198" s="232" t="str">
        <f>IF(AND(A5198&lt;&gt;"",ISNUMBER(A5198)),VLOOKUP(A5198,Studies!A:BR,3,FALSE),"")</f>
        <v>https://www.ncbi.nlm.nih.gov/pubmed/18513146</v>
      </c>
      <c r="D5198" s="232" t="str">
        <f>IF(AND(A5198&lt;&gt;"",ISNUMBER(A5198)),VLOOKUP(A5198,Studies!A:BR,4,FALSE),"")</f>
        <v>Study I, Period 2 (single oral dose of 100 mg raltegravir with multiple doses of 400 mg atazanavir)</v>
      </c>
      <c r="E5198" s="206" t="str">
        <f>IF(AND(A5198&lt;&gt;"",ISNUMBER(A5198)),VLOOKUP(A5198,Studies!A:BR,5,FALSE),"")</f>
        <v>Raltegravir</v>
      </c>
      <c r="F5198" s="207" t="str">
        <f>IF(AND(A5198&lt;&gt;"",ISNUMBER(A5198)),VLOOKUP(A5198,Studies!A:BR,6,FALSE),"")</f>
        <v>Plasma</v>
      </c>
      <c r="G5198" s="50">
        <v>148</v>
      </c>
      <c r="H5198" s="50" t="s">
        <v>60</v>
      </c>
      <c r="I5198" s="41">
        <v>1966.134</v>
      </c>
      <c r="J5198" s="41" t="s">
        <v>1058</v>
      </c>
      <c r="K5198" s="41" t="s">
        <v>116</v>
      </c>
    </row>
    <row r="5199" spans="1:11" x14ac:dyDescent="0.25">
      <c r="A5199" s="30">
        <v>571</v>
      </c>
      <c r="B5199" s="232" t="str">
        <f>IF(AND(A5199&lt;&gt;"",ISNUMBER(A5199)),VLOOKUP(A5199,Studies!A:BR,2,FALSE),"")</f>
        <v>Iwamoto 2008</v>
      </c>
      <c r="C5199" s="232" t="str">
        <f>IF(AND(A5199&lt;&gt;"",ISNUMBER(A5199)),VLOOKUP(A5199,Studies!A:BR,3,FALSE),"")</f>
        <v>https://www.ncbi.nlm.nih.gov/pubmed/18513146</v>
      </c>
      <c r="D5199" s="232" t="str">
        <f>IF(AND(A5199&lt;&gt;"",ISNUMBER(A5199)),VLOOKUP(A5199,Studies!A:BR,4,FALSE),"")</f>
        <v>Study I, Period 2 (single oral dose of 100 mg raltegravir with multiple doses of 400 mg atazanavir)</v>
      </c>
      <c r="E5199" s="206" t="str">
        <f>IF(AND(A5199&lt;&gt;"",ISNUMBER(A5199)),VLOOKUP(A5199,Studies!A:BR,5,FALSE),"")</f>
        <v>Raltegravir</v>
      </c>
      <c r="F5199" s="207" t="str">
        <f>IF(AND(A5199&lt;&gt;"",ISNUMBER(A5199)),VLOOKUP(A5199,Studies!A:BR,6,FALSE),"")</f>
        <v>Plasma</v>
      </c>
      <c r="G5199" s="50">
        <v>149</v>
      </c>
      <c r="H5199" s="50" t="s">
        <v>60</v>
      </c>
      <c r="I5199" s="41">
        <v>1319.2860000000001</v>
      </c>
      <c r="J5199" s="41" t="s">
        <v>1058</v>
      </c>
      <c r="K5199" s="41" t="s">
        <v>116</v>
      </c>
    </row>
    <row r="5200" spans="1:11" x14ac:dyDescent="0.25">
      <c r="A5200" s="30">
        <v>571</v>
      </c>
      <c r="B5200" s="232" t="str">
        <f>IF(AND(A5200&lt;&gt;"",ISNUMBER(A5200)),VLOOKUP(A5200,Studies!A:BR,2,FALSE),"")</f>
        <v>Iwamoto 2008</v>
      </c>
      <c r="C5200" s="232" t="str">
        <f>IF(AND(A5200&lt;&gt;"",ISNUMBER(A5200)),VLOOKUP(A5200,Studies!A:BR,3,FALSE),"")</f>
        <v>https://www.ncbi.nlm.nih.gov/pubmed/18513146</v>
      </c>
      <c r="D5200" s="232" t="str">
        <f>IF(AND(A5200&lt;&gt;"",ISNUMBER(A5200)),VLOOKUP(A5200,Studies!A:BR,4,FALSE),"")</f>
        <v>Study I, Period 2 (single oral dose of 100 mg raltegravir with multiple doses of 400 mg atazanavir)</v>
      </c>
      <c r="E5200" s="206" t="str">
        <f>IF(AND(A5200&lt;&gt;"",ISNUMBER(A5200)),VLOOKUP(A5200,Studies!A:BR,5,FALSE),"")</f>
        <v>Raltegravir</v>
      </c>
      <c r="F5200" s="207" t="str">
        <f>IF(AND(A5200&lt;&gt;"",ISNUMBER(A5200)),VLOOKUP(A5200,Studies!A:BR,6,FALSE),"")</f>
        <v>Plasma</v>
      </c>
      <c r="G5200" s="50">
        <v>150</v>
      </c>
      <c r="H5200" s="50" t="s">
        <v>60</v>
      </c>
      <c r="I5200" s="41">
        <v>689.16089999999997</v>
      </c>
      <c r="J5200" s="41" t="s">
        <v>1058</v>
      </c>
      <c r="K5200" s="41" t="s">
        <v>116</v>
      </c>
    </row>
    <row r="5201" spans="1:16" x14ac:dyDescent="0.25">
      <c r="A5201" s="30">
        <v>571</v>
      </c>
      <c r="B5201" s="232" t="str">
        <f>IF(AND(A5201&lt;&gt;"",ISNUMBER(A5201)),VLOOKUP(A5201,Studies!A:BR,2,FALSE),"")</f>
        <v>Iwamoto 2008</v>
      </c>
      <c r="C5201" s="232" t="str">
        <f>IF(AND(A5201&lt;&gt;"",ISNUMBER(A5201)),VLOOKUP(A5201,Studies!A:BR,3,FALSE),"")</f>
        <v>https://www.ncbi.nlm.nih.gov/pubmed/18513146</v>
      </c>
      <c r="D5201" s="232" t="str">
        <f>IF(AND(A5201&lt;&gt;"",ISNUMBER(A5201)),VLOOKUP(A5201,Studies!A:BR,4,FALSE),"")</f>
        <v>Study I, Period 2 (single oral dose of 100 mg raltegravir with multiple doses of 400 mg atazanavir)</v>
      </c>
      <c r="E5201" s="206" t="str">
        <f>IF(AND(A5201&lt;&gt;"",ISNUMBER(A5201)),VLOOKUP(A5201,Studies!A:BR,5,FALSE),"")</f>
        <v>Raltegravir</v>
      </c>
      <c r="F5201" s="207" t="str">
        <f>IF(AND(A5201&lt;&gt;"",ISNUMBER(A5201)),VLOOKUP(A5201,Studies!A:BR,6,FALSE),"")</f>
        <v>Plasma</v>
      </c>
      <c r="G5201" s="50">
        <v>152</v>
      </c>
      <c r="H5201" s="50" t="s">
        <v>60</v>
      </c>
      <c r="I5201" s="41">
        <v>265.99119999999999</v>
      </c>
      <c r="J5201" s="41" t="s">
        <v>1058</v>
      </c>
      <c r="K5201" s="41" t="s">
        <v>116</v>
      </c>
    </row>
    <row r="5202" spans="1:16" x14ac:dyDescent="0.25">
      <c r="A5202" s="30">
        <v>571</v>
      </c>
      <c r="B5202" s="232" t="str">
        <f>IF(AND(A5202&lt;&gt;"",ISNUMBER(A5202)),VLOOKUP(A5202,Studies!A:BR,2,FALSE),"")</f>
        <v>Iwamoto 2008</v>
      </c>
      <c r="C5202" s="232" t="str">
        <f>IF(AND(A5202&lt;&gt;"",ISNUMBER(A5202)),VLOOKUP(A5202,Studies!A:BR,3,FALSE),"")</f>
        <v>https://www.ncbi.nlm.nih.gov/pubmed/18513146</v>
      </c>
      <c r="D5202" s="232" t="str">
        <f>IF(AND(A5202&lt;&gt;"",ISNUMBER(A5202)),VLOOKUP(A5202,Studies!A:BR,4,FALSE),"")</f>
        <v>Study I, Period 2 (single oral dose of 100 mg raltegravir with multiple doses of 400 mg atazanavir)</v>
      </c>
      <c r="E5202" s="206" t="str">
        <f>IF(AND(A5202&lt;&gt;"",ISNUMBER(A5202)),VLOOKUP(A5202,Studies!A:BR,5,FALSE),"")</f>
        <v>Raltegravir</v>
      </c>
      <c r="F5202" s="207" t="str">
        <f>IF(AND(A5202&lt;&gt;"",ISNUMBER(A5202)),VLOOKUP(A5202,Studies!A:BR,6,FALSE),"")</f>
        <v>Plasma</v>
      </c>
      <c r="G5202" s="50">
        <v>154</v>
      </c>
      <c r="H5202" s="50" t="s">
        <v>60</v>
      </c>
      <c r="I5202" s="41">
        <v>138.57159999999999</v>
      </c>
      <c r="J5202" s="41" t="s">
        <v>1058</v>
      </c>
      <c r="K5202" s="41" t="s">
        <v>116</v>
      </c>
    </row>
    <row r="5203" spans="1:16" x14ac:dyDescent="0.25">
      <c r="A5203" s="30">
        <v>571</v>
      </c>
      <c r="B5203" s="232" t="str">
        <f>IF(AND(A5203&lt;&gt;"",ISNUMBER(A5203)),VLOOKUP(A5203,Studies!A:BR,2,FALSE),"")</f>
        <v>Iwamoto 2008</v>
      </c>
      <c r="C5203" s="232" t="str">
        <f>IF(AND(A5203&lt;&gt;"",ISNUMBER(A5203)),VLOOKUP(A5203,Studies!A:BR,3,FALSE),"")</f>
        <v>https://www.ncbi.nlm.nih.gov/pubmed/18513146</v>
      </c>
      <c r="D5203" s="232" t="str">
        <f>IF(AND(A5203&lt;&gt;"",ISNUMBER(A5203)),VLOOKUP(A5203,Studies!A:BR,4,FALSE),"")</f>
        <v>Study I, Period 2 (single oral dose of 100 mg raltegravir with multiple doses of 400 mg atazanavir)</v>
      </c>
      <c r="E5203" s="206" t="str">
        <f>IF(AND(A5203&lt;&gt;"",ISNUMBER(A5203)),VLOOKUP(A5203,Studies!A:BR,5,FALSE),"")</f>
        <v>Raltegravir</v>
      </c>
      <c r="F5203" s="207" t="str">
        <f>IF(AND(A5203&lt;&gt;"",ISNUMBER(A5203)),VLOOKUP(A5203,Studies!A:BR,6,FALSE),"")</f>
        <v>Plasma</v>
      </c>
      <c r="G5203" s="50">
        <v>156</v>
      </c>
      <c r="H5203" s="50" t="s">
        <v>60</v>
      </c>
      <c r="I5203" s="41">
        <v>65.8429</v>
      </c>
      <c r="J5203" s="41" t="s">
        <v>1058</v>
      </c>
      <c r="K5203" s="41" t="s">
        <v>116</v>
      </c>
    </row>
    <row r="5204" spans="1:16" x14ac:dyDescent="0.25">
      <c r="A5204" s="30">
        <v>571</v>
      </c>
      <c r="B5204" s="232" t="str">
        <f>IF(AND(A5204&lt;&gt;"",ISNUMBER(A5204)),VLOOKUP(A5204,Studies!A:BR,2,FALSE),"")</f>
        <v>Iwamoto 2008</v>
      </c>
      <c r="C5204" s="232" t="str">
        <f>IF(AND(A5204&lt;&gt;"",ISNUMBER(A5204)),VLOOKUP(A5204,Studies!A:BR,3,FALSE),"")</f>
        <v>https://www.ncbi.nlm.nih.gov/pubmed/18513146</v>
      </c>
      <c r="D5204" s="232" t="str">
        <f>IF(AND(A5204&lt;&gt;"",ISNUMBER(A5204)),VLOOKUP(A5204,Studies!A:BR,4,FALSE),"")</f>
        <v>Study I, Period 2 (single oral dose of 100 mg raltegravir with multiple doses of 400 mg atazanavir)</v>
      </c>
      <c r="E5204" s="206" t="str">
        <f>IF(AND(A5204&lt;&gt;"",ISNUMBER(A5204)),VLOOKUP(A5204,Studies!A:BR,5,FALSE),"")</f>
        <v>Raltegravir</v>
      </c>
      <c r="F5204" s="207" t="str">
        <f>IF(AND(A5204&lt;&gt;"",ISNUMBER(A5204)),VLOOKUP(A5204,Studies!A:BR,6,FALSE),"")</f>
        <v>Plasma</v>
      </c>
      <c r="G5204" s="50">
        <v>160</v>
      </c>
      <c r="H5204" s="50" t="s">
        <v>60</v>
      </c>
      <c r="I5204" s="41">
        <v>16.8765</v>
      </c>
      <c r="J5204" s="41" t="s">
        <v>1058</v>
      </c>
      <c r="K5204" s="41" t="s">
        <v>116</v>
      </c>
    </row>
    <row r="5205" spans="1:16" x14ac:dyDescent="0.25">
      <c r="A5205" s="30">
        <v>571</v>
      </c>
      <c r="B5205" s="232" t="str">
        <f>IF(AND(A5205&lt;&gt;"",ISNUMBER(A5205)),VLOOKUP(A5205,Studies!A:BR,2,FALSE),"")</f>
        <v>Iwamoto 2008</v>
      </c>
      <c r="C5205" s="232" t="str">
        <f>IF(AND(A5205&lt;&gt;"",ISNUMBER(A5205)),VLOOKUP(A5205,Studies!A:BR,3,FALSE),"")</f>
        <v>https://www.ncbi.nlm.nih.gov/pubmed/18513146</v>
      </c>
      <c r="D5205" s="232" t="str">
        <f>IF(AND(A5205&lt;&gt;"",ISNUMBER(A5205)),VLOOKUP(A5205,Studies!A:BR,4,FALSE),"")</f>
        <v>Study I, Period 2 (single oral dose of 100 mg raltegravir with multiple doses of 400 mg atazanavir)</v>
      </c>
      <c r="E5205" s="206" t="str">
        <f>IF(AND(A5205&lt;&gt;"",ISNUMBER(A5205)),VLOOKUP(A5205,Studies!A:BR,5,FALSE),"")</f>
        <v>Raltegravir</v>
      </c>
      <c r="F5205" s="207" t="str">
        <f>IF(AND(A5205&lt;&gt;"",ISNUMBER(A5205)),VLOOKUP(A5205,Studies!A:BR,6,FALSE),"")</f>
        <v>Plasma</v>
      </c>
      <c r="G5205" s="50">
        <v>168</v>
      </c>
      <c r="H5205" s="50" t="s">
        <v>60</v>
      </c>
      <c r="I5205" s="41">
        <v>4.8280430000000001</v>
      </c>
      <c r="J5205" s="41" t="s">
        <v>1058</v>
      </c>
      <c r="K5205" s="41" t="s">
        <v>116</v>
      </c>
    </row>
    <row r="5206" spans="1:16" x14ac:dyDescent="0.25">
      <c r="A5206" s="30">
        <v>571</v>
      </c>
      <c r="B5206" s="232" t="str">
        <f>IF(AND(A5206&lt;&gt;"",ISNUMBER(A5206)),VLOOKUP(A5206,Studies!A:BR,2,FALSE),"")</f>
        <v>Iwamoto 2008</v>
      </c>
      <c r="C5206" s="232" t="str">
        <f>IF(AND(A5206&lt;&gt;"",ISNUMBER(A5206)),VLOOKUP(A5206,Studies!A:BR,3,FALSE),"")</f>
        <v>https://www.ncbi.nlm.nih.gov/pubmed/18513146</v>
      </c>
      <c r="D5206" s="232" t="str">
        <f>IF(AND(A5206&lt;&gt;"",ISNUMBER(A5206)),VLOOKUP(A5206,Studies!A:BR,4,FALSE),"")</f>
        <v>Study I, Period 2 (single oral dose of 100 mg raltegravir with multiple doses of 400 mg atazanavir)</v>
      </c>
      <c r="E5206" s="206" t="str">
        <f>IF(AND(A5206&lt;&gt;"",ISNUMBER(A5206)),VLOOKUP(A5206,Studies!A:BR,5,FALSE),"")</f>
        <v>Raltegravir</v>
      </c>
      <c r="F5206" s="207" t="str">
        <f>IF(AND(A5206&lt;&gt;"",ISNUMBER(A5206)),VLOOKUP(A5206,Studies!A:BR,6,FALSE),"")</f>
        <v>Plasma</v>
      </c>
      <c r="G5206" s="50">
        <v>176</v>
      </c>
      <c r="H5206" s="50" t="s">
        <v>60</v>
      </c>
      <c r="I5206" s="41">
        <v>1.4317390000000001</v>
      </c>
      <c r="J5206" s="41" t="s">
        <v>1058</v>
      </c>
      <c r="K5206" s="41" t="s">
        <v>116</v>
      </c>
    </row>
    <row r="5207" spans="1:16" x14ac:dyDescent="0.25">
      <c r="A5207" s="30">
        <v>572</v>
      </c>
      <c r="B5207" s="232" t="str">
        <f>IF(AND(A5207&lt;&gt;"",ISNUMBER(A5207)),VLOOKUP(A5207,Studies!A:BR,2,FALSE),"")</f>
        <v>Neely 2010</v>
      </c>
      <c r="C5207" s="232" t="str">
        <f>IF(AND(A5207&lt;&gt;"",ISNUMBER(A5207)),VLOOKUP(A5207,Studies!A:BR,3,FALSE),"")</f>
        <v>https://www.ncbi.nlm.nih.gov/pubmed/20823282</v>
      </c>
      <c r="D5207" s="232" t="str">
        <f>IF(AND(A5207&lt;&gt;"",ISNUMBER(A5207)),VLOOKUP(A5207,Studies!A:BR,4,FALSE),"")</f>
        <v>Study arm A (Raltegravir 400mg twice daily)</v>
      </c>
      <c r="E5207" s="206" t="str">
        <f>IF(AND(A5207&lt;&gt;"",ISNUMBER(A5207)),VLOOKUP(A5207,Studies!A:BR,5,FALSE),"")</f>
        <v>Raltegravir</v>
      </c>
      <c r="F5207" s="207" t="str">
        <f>IF(AND(A5207&lt;&gt;"",ISNUMBER(A5207)),VLOOKUP(A5207,Studies!A:BR,6,FALSE),"")</f>
        <v>Plasma</v>
      </c>
      <c r="G5207" s="50">
        <v>168</v>
      </c>
      <c r="H5207" s="50" t="s">
        <v>60</v>
      </c>
      <c r="I5207" s="41">
        <v>263.80290000000002</v>
      </c>
      <c r="J5207" s="41" t="s">
        <v>1025</v>
      </c>
      <c r="K5207" s="41" t="s">
        <v>1064</v>
      </c>
      <c r="P5207" s="42" t="s">
        <v>1641</v>
      </c>
    </row>
    <row r="5208" spans="1:16" x14ac:dyDescent="0.25">
      <c r="A5208" s="30">
        <v>572</v>
      </c>
      <c r="B5208" s="232" t="str">
        <f>IF(AND(A5208&lt;&gt;"",ISNUMBER(A5208)),VLOOKUP(A5208,Studies!A:BR,2,FALSE),"")</f>
        <v>Neely 2010</v>
      </c>
      <c r="C5208" s="232" t="str">
        <f>IF(AND(A5208&lt;&gt;"",ISNUMBER(A5208)),VLOOKUP(A5208,Studies!A:BR,3,FALSE),"")</f>
        <v>https://www.ncbi.nlm.nih.gov/pubmed/20823282</v>
      </c>
      <c r="D5208" s="232" t="str">
        <f>IF(AND(A5208&lt;&gt;"",ISNUMBER(A5208)),VLOOKUP(A5208,Studies!A:BR,4,FALSE),"")</f>
        <v>Study arm A (Raltegravir 400mg twice daily)</v>
      </c>
      <c r="E5208" s="206" t="str">
        <f>IF(AND(A5208&lt;&gt;"",ISNUMBER(A5208)),VLOOKUP(A5208,Studies!A:BR,5,FALSE),"")</f>
        <v>Raltegravir</v>
      </c>
      <c r="F5208" s="207" t="str">
        <f>IF(AND(A5208&lt;&gt;"",ISNUMBER(A5208)),VLOOKUP(A5208,Studies!A:BR,6,FALSE),"")</f>
        <v>Plasma</v>
      </c>
      <c r="G5208" s="50">
        <v>169</v>
      </c>
      <c r="H5208" s="50" t="s">
        <v>60</v>
      </c>
      <c r="I5208" s="41">
        <v>676.24760000000003</v>
      </c>
      <c r="J5208" s="41" t="s">
        <v>1025</v>
      </c>
      <c r="K5208" s="41" t="s">
        <v>1064</v>
      </c>
      <c r="P5208" s="42" t="s">
        <v>1641</v>
      </c>
    </row>
    <row r="5209" spans="1:16" x14ac:dyDescent="0.25">
      <c r="A5209" s="30">
        <v>572</v>
      </c>
      <c r="B5209" s="232" t="str">
        <f>IF(AND(A5209&lt;&gt;"",ISNUMBER(A5209)),VLOOKUP(A5209,Studies!A:BR,2,FALSE),"")</f>
        <v>Neely 2010</v>
      </c>
      <c r="C5209" s="232" t="str">
        <f>IF(AND(A5209&lt;&gt;"",ISNUMBER(A5209)),VLOOKUP(A5209,Studies!A:BR,3,FALSE),"")</f>
        <v>https://www.ncbi.nlm.nih.gov/pubmed/20823282</v>
      </c>
      <c r="D5209" s="232" t="str">
        <f>IF(AND(A5209&lt;&gt;"",ISNUMBER(A5209)),VLOOKUP(A5209,Studies!A:BR,4,FALSE),"")</f>
        <v>Study arm A (Raltegravir 400mg twice daily)</v>
      </c>
      <c r="E5209" s="206" t="str">
        <f>IF(AND(A5209&lt;&gt;"",ISNUMBER(A5209)),VLOOKUP(A5209,Studies!A:BR,5,FALSE),"")</f>
        <v>Raltegravir</v>
      </c>
      <c r="F5209" s="207" t="str">
        <f>IF(AND(A5209&lt;&gt;"",ISNUMBER(A5209)),VLOOKUP(A5209,Studies!A:BR,6,FALSE),"")</f>
        <v>Plasma</v>
      </c>
      <c r="G5209" s="50">
        <v>170</v>
      </c>
      <c r="H5209" s="50" t="s">
        <v>60</v>
      </c>
      <c r="I5209" s="41">
        <v>637.20809999999994</v>
      </c>
      <c r="J5209" s="41" t="s">
        <v>1025</v>
      </c>
      <c r="K5209" s="41" t="s">
        <v>1064</v>
      </c>
      <c r="P5209" s="42" t="s">
        <v>1641</v>
      </c>
    </row>
    <row r="5210" spans="1:16" x14ac:dyDescent="0.25">
      <c r="A5210" s="30">
        <v>572</v>
      </c>
      <c r="B5210" s="232" t="str">
        <f>IF(AND(A5210&lt;&gt;"",ISNUMBER(A5210)),VLOOKUP(A5210,Studies!A:BR,2,FALSE),"")</f>
        <v>Neely 2010</v>
      </c>
      <c r="C5210" s="232" t="str">
        <f>IF(AND(A5210&lt;&gt;"",ISNUMBER(A5210)),VLOOKUP(A5210,Studies!A:BR,3,FALSE),"")</f>
        <v>https://www.ncbi.nlm.nih.gov/pubmed/20823282</v>
      </c>
      <c r="D5210" s="232" t="str">
        <f>IF(AND(A5210&lt;&gt;"",ISNUMBER(A5210)),VLOOKUP(A5210,Studies!A:BR,4,FALSE),"")</f>
        <v>Study arm A (Raltegravir 400mg twice daily)</v>
      </c>
      <c r="E5210" s="206" t="str">
        <f>IF(AND(A5210&lt;&gt;"",ISNUMBER(A5210)),VLOOKUP(A5210,Studies!A:BR,5,FALSE),"")</f>
        <v>Raltegravir</v>
      </c>
      <c r="F5210" s="207" t="str">
        <f>IF(AND(A5210&lt;&gt;"",ISNUMBER(A5210)),VLOOKUP(A5210,Studies!A:BR,6,FALSE),"")</f>
        <v>Plasma</v>
      </c>
      <c r="G5210" s="50">
        <v>172</v>
      </c>
      <c r="H5210" s="50" t="s">
        <v>60</v>
      </c>
      <c r="I5210" s="41">
        <v>282.4502</v>
      </c>
      <c r="J5210" s="41" t="s">
        <v>1025</v>
      </c>
      <c r="K5210" s="41" t="s">
        <v>1064</v>
      </c>
      <c r="P5210" s="42" t="s">
        <v>1641</v>
      </c>
    </row>
    <row r="5211" spans="1:16" x14ac:dyDescent="0.25">
      <c r="A5211" s="30">
        <v>572</v>
      </c>
      <c r="B5211" s="232" t="str">
        <f>IF(AND(A5211&lt;&gt;"",ISNUMBER(A5211)),VLOOKUP(A5211,Studies!A:BR,2,FALSE),"")</f>
        <v>Neely 2010</v>
      </c>
      <c r="C5211" s="232" t="str">
        <f>IF(AND(A5211&lt;&gt;"",ISNUMBER(A5211)),VLOOKUP(A5211,Studies!A:BR,3,FALSE),"")</f>
        <v>https://www.ncbi.nlm.nih.gov/pubmed/20823282</v>
      </c>
      <c r="D5211" s="232" t="str">
        <f>IF(AND(A5211&lt;&gt;"",ISNUMBER(A5211)),VLOOKUP(A5211,Studies!A:BR,4,FALSE),"")</f>
        <v>Study arm A (Raltegravir 400mg twice daily)</v>
      </c>
      <c r="E5211" s="206" t="str">
        <f>IF(AND(A5211&lt;&gt;"",ISNUMBER(A5211)),VLOOKUP(A5211,Studies!A:BR,5,FALSE),"")</f>
        <v>Raltegravir</v>
      </c>
      <c r="F5211" s="207" t="str">
        <f>IF(AND(A5211&lt;&gt;"",ISNUMBER(A5211)),VLOOKUP(A5211,Studies!A:BR,6,FALSE),"")</f>
        <v>Plasma</v>
      </c>
      <c r="G5211" s="50">
        <v>176</v>
      </c>
      <c r="H5211" s="50" t="s">
        <v>60</v>
      </c>
      <c r="I5211" s="41">
        <v>106.0531</v>
      </c>
      <c r="J5211" s="41" t="s">
        <v>1025</v>
      </c>
      <c r="K5211" s="41" t="s">
        <v>1064</v>
      </c>
      <c r="P5211" s="42" t="s">
        <v>1641</v>
      </c>
    </row>
    <row r="5212" spans="1:16" x14ac:dyDescent="0.25">
      <c r="A5212" s="30">
        <v>572</v>
      </c>
      <c r="B5212" s="232" t="str">
        <f>IF(AND(A5212&lt;&gt;"",ISNUMBER(A5212)),VLOOKUP(A5212,Studies!A:BR,2,FALSE),"")</f>
        <v>Neely 2010</v>
      </c>
      <c r="C5212" s="232" t="str">
        <f>IF(AND(A5212&lt;&gt;"",ISNUMBER(A5212)),VLOOKUP(A5212,Studies!A:BR,3,FALSE),"")</f>
        <v>https://www.ncbi.nlm.nih.gov/pubmed/20823282</v>
      </c>
      <c r="D5212" s="232" t="str">
        <f>IF(AND(A5212&lt;&gt;"",ISNUMBER(A5212)),VLOOKUP(A5212,Studies!A:BR,4,FALSE),"")</f>
        <v>Study arm A (Raltegravir 400mg twice daily)</v>
      </c>
      <c r="E5212" s="206" t="str">
        <f>IF(AND(A5212&lt;&gt;"",ISNUMBER(A5212)),VLOOKUP(A5212,Studies!A:BR,5,FALSE),"")</f>
        <v>Raltegravir</v>
      </c>
      <c r="F5212" s="207" t="str">
        <f>IF(AND(A5212&lt;&gt;"",ISNUMBER(A5212)),VLOOKUP(A5212,Studies!A:BR,6,FALSE),"")</f>
        <v>Plasma</v>
      </c>
      <c r="G5212" s="50">
        <v>180</v>
      </c>
      <c r="H5212" s="50" t="s">
        <v>60</v>
      </c>
      <c r="I5212" s="41">
        <v>46.404029999999999</v>
      </c>
      <c r="J5212" s="41" t="s">
        <v>1025</v>
      </c>
      <c r="K5212" s="41" t="s">
        <v>1064</v>
      </c>
      <c r="P5212" s="42" t="s">
        <v>1641</v>
      </c>
    </row>
    <row r="5213" spans="1:16" x14ac:dyDescent="0.25">
      <c r="A5213" s="30">
        <v>573</v>
      </c>
      <c r="B5213" s="232" t="str">
        <f>IF(AND(A5213&lt;&gt;"",ISNUMBER(A5213)),VLOOKUP(A5213,Studies!A:BR,2,FALSE),"")</f>
        <v>Neely 2010</v>
      </c>
      <c r="C5213" s="232" t="str">
        <f>IF(AND(A5213&lt;&gt;"",ISNUMBER(A5213)),VLOOKUP(A5213,Studies!A:BR,3,FALSE),"")</f>
        <v>https://www.ncbi.nlm.nih.gov/pubmed/20823282</v>
      </c>
      <c r="D5213" s="232" t="str">
        <f>IF(AND(A5213&lt;&gt;"",ISNUMBER(A5213)),VLOOKUP(A5213,Studies!A:BR,4,FALSE),"")</f>
        <v>Study arm B (Raltegravir 400mg + Atazanavir 400 mg once daily)</v>
      </c>
      <c r="E5213" s="206" t="str">
        <f>IF(AND(A5213&lt;&gt;"",ISNUMBER(A5213)),VLOOKUP(A5213,Studies!A:BR,5,FALSE),"")</f>
        <v>Raltegravir</v>
      </c>
      <c r="F5213" s="207" t="str">
        <f>IF(AND(A5213&lt;&gt;"",ISNUMBER(A5213)),VLOOKUP(A5213,Studies!A:BR,6,FALSE),"")</f>
        <v>Plasma</v>
      </c>
      <c r="G5213" s="50">
        <v>168</v>
      </c>
      <c r="H5213" s="50" t="s">
        <v>60</v>
      </c>
      <c r="I5213" s="41">
        <v>23.057770000000001</v>
      </c>
      <c r="J5213" s="41" t="s">
        <v>1025</v>
      </c>
      <c r="K5213" s="41" t="s">
        <v>1064</v>
      </c>
      <c r="P5213" s="42" t="s">
        <v>1641</v>
      </c>
    </row>
    <row r="5214" spans="1:16" x14ac:dyDescent="0.25">
      <c r="A5214" s="30">
        <v>573</v>
      </c>
      <c r="B5214" s="232" t="str">
        <f>IF(AND(A5214&lt;&gt;"",ISNUMBER(A5214)),VLOOKUP(A5214,Studies!A:BR,2,FALSE),"")</f>
        <v>Neely 2010</v>
      </c>
      <c r="C5214" s="232" t="str">
        <f>IF(AND(A5214&lt;&gt;"",ISNUMBER(A5214)),VLOOKUP(A5214,Studies!A:BR,3,FALSE),"")</f>
        <v>https://www.ncbi.nlm.nih.gov/pubmed/20823282</v>
      </c>
      <c r="D5214" s="232" t="str">
        <f>IF(AND(A5214&lt;&gt;"",ISNUMBER(A5214)),VLOOKUP(A5214,Studies!A:BR,4,FALSE),"")</f>
        <v>Study arm B (Raltegravir 400mg + Atazanavir 400 mg once daily)</v>
      </c>
      <c r="E5214" s="206" t="str">
        <f>IF(AND(A5214&lt;&gt;"",ISNUMBER(A5214)),VLOOKUP(A5214,Studies!A:BR,5,FALSE),"")</f>
        <v>Raltegravir</v>
      </c>
      <c r="F5214" s="207" t="str">
        <f>IF(AND(A5214&lt;&gt;"",ISNUMBER(A5214)),VLOOKUP(A5214,Studies!A:BR,6,FALSE),"")</f>
        <v>Plasma</v>
      </c>
      <c r="G5214" s="50">
        <v>169</v>
      </c>
      <c r="H5214" s="50" t="s">
        <v>60</v>
      </c>
      <c r="I5214" s="41">
        <v>962.81500000000005</v>
      </c>
      <c r="J5214" s="41" t="s">
        <v>1025</v>
      </c>
      <c r="K5214" s="41" t="s">
        <v>1064</v>
      </c>
      <c r="P5214" s="42" t="s">
        <v>1641</v>
      </c>
    </row>
    <row r="5215" spans="1:16" x14ac:dyDescent="0.25">
      <c r="A5215" s="30">
        <v>573</v>
      </c>
      <c r="B5215" s="232" t="str">
        <f>IF(AND(A5215&lt;&gt;"",ISNUMBER(A5215)),VLOOKUP(A5215,Studies!A:BR,2,FALSE),"")</f>
        <v>Neely 2010</v>
      </c>
      <c r="C5215" s="232" t="str">
        <f>IF(AND(A5215&lt;&gt;"",ISNUMBER(A5215)),VLOOKUP(A5215,Studies!A:BR,3,FALSE),"")</f>
        <v>https://www.ncbi.nlm.nih.gov/pubmed/20823282</v>
      </c>
      <c r="D5215" s="232" t="str">
        <f>IF(AND(A5215&lt;&gt;"",ISNUMBER(A5215)),VLOOKUP(A5215,Studies!A:BR,4,FALSE),"")</f>
        <v>Study arm B (Raltegravir 400mg + Atazanavir 400 mg once daily)</v>
      </c>
      <c r="E5215" s="206" t="str">
        <f>IF(AND(A5215&lt;&gt;"",ISNUMBER(A5215)),VLOOKUP(A5215,Studies!A:BR,5,FALSE),"")</f>
        <v>Raltegravir</v>
      </c>
      <c r="F5215" s="207" t="str">
        <f>IF(AND(A5215&lt;&gt;"",ISNUMBER(A5215)),VLOOKUP(A5215,Studies!A:BR,6,FALSE),"")</f>
        <v>Plasma</v>
      </c>
      <c r="G5215" s="50">
        <v>170</v>
      </c>
      <c r="H5215" s="50" t="s">
        <v>60</v>
      </c>
      <c r="I5215" s="41">
        <v>797.0018</v>
      </c>
      <c r="J5215" s="41" t="s">
        <v>1025</v>
      </c>
      <c r="K5215" s="41" t="s">
        <v>1064</v>
      </c>
      <c r="P5215" s="42" t="s">
        <v>1641</v>
      </c>
    </row>
    <row r="5216" spans="1:16" x14ac:dyDescent="0.25">
      <c r="A5216" s="30">
        <v>573</v>
      </c>
      <c r="B5216" s="232" t="str">
        <f>IF(AND(A5216&lt;&gt;"",ISNUMBER(A5216)),VLOOKUP(A5216,Studies!A:BR,2,FALSE),"")</f>
        <v>Neely 2010</v>
      </c>
      <c r="C5216" s="232" t="str">
        <f>IF(AND(A5216&lt;&gt;"",ISNUMBER(A5216)),VLOOKUP(A5216,Studies!A:BR,3,FALSE),"")</f>
        <v>https://www.ncbi.nlm.nih.gov/pubmed/20823282</v>
      </c>
      <c r="D5216" s="232" t="str">
        <f>IF(AND(A5216&lt;&gt;"",ISNUMBER(A5216)),VLOOKUP(A5216,Studies!A:BR,4,FALSE),"")</f>
        <v>Study arm B (Raltegravir 400mg + Atazanavir 400 mg once daily)</v>
      </c>
      <c r="E5216" s="206" t="str">
        <f>IF(AND(A5216&lt;&gt;"",ISNUMBER(A5216)),VLOOKUP(A5216,Studies!A:BR,5,FALSE),"")</f>
        <v>Raltegravir</v>
      </c>
      <c r="F5216" s="207" t="str">
        <f>IF(AND(A5216&lt;&gt;"",ISNUMBER(A5216)),VLOOKUP(A5216,Studies!A:BR,6,FALSE),"")</f>
        <v>Plasma</v>
      </c>
      <c r="G5216" s="50">
        <v>172</v>
      </c>
      <c r="H5216" s="50" t="s">
        <v>60</v>
      </c>
      <c r="I5216" s="41">
        <v>388.11180000000002</v>
      </c>
      <c r="J5216" s="41" t="s">
        <v>1025</v>
      </c>
      <c r="K5216" s="41" t="s">
        <v>1064</v>
      </c>
      <c r="P5216" s="42" t="s">
        <v>1641</v>
      </c>
    </row>
    <row r="5217" spans="1:16" x14ac:dyDescent="0.25">
      <c r="A5217" s="30">
        <v>573</v>
      </c>
      <c r="B5217" s="232" t="str">
        <f>IF(AND(A5217&lt;&gt;"",ISNUMBER(A5217)),VLOOKUP(A5217,Studies!A:BR,2,FALSE),"")</f>
        <v>Neely 2010</v>
      </c>
      <c r="C5217" s="232" t="str">
        <f>IF(AND(A5217&lt;&gt;"",ISNUMBER(A5217)),VLOOKUP(A5217,Studies!A:BR,3,FALSE),"")</f>
        <v>https://www.ncbi.nlm.nih.gov/pubmed/20823282</v>
      </c>
      <c r="D5217" s="232" t="str">
        <f>IF(AND(A5217&lt;&gt;"",ISNUMBER(A5217)),VLOOKUP(A5217,Studies!A:BR,4,FALSE),"")</f>
        <v>Study arm B (Raltegravir 400mg + Atazanavir 400 mg once daily)</v>
      </c>
      <c r="E5217" s="206" t="str">
        <f>IF(AND(A5217&lt;&gt;"",ISNUMBER(A5217)),VLOOKUP(A5217,Studies!A:BR,5,FALSE),"")</f>
        <v>Raltegravir</v>
      </c>
      <c r="F5217" s="207" t="str">
        <f>IF(AND(A5217&lt;&gt;"",ISNUMBER(A5217)),VLOOKUP(A5217,Studies!A:BR,6,FALSE),"")</f>
        <v>Plasma</v>
      </c>
      <c r="G5217" s="50">
        <v>176</v>
      </c>
      <c r="H5217" s="50" t="s">
        <v>60</v>
      </c>
      <c r="I5217" s="41">
        <v>125.0545</v>
      </c>
      <c r="J5217" s="41" t="s">
        <v>1025</v>
      </c>
      <c r="K5217" s="41" t="s">
        <v>1064</v>
      </c>
      <c r="P5217" s="42" t="s">
        <v>1641</v>
      </c>
    </row>
    <row r="5218" spans="1:16" x14ac:dyDescent="0.25">
      <c r="A5218" s="30">
        <v>573</v>
      </c>
      <c r="B5218" s="232" t="str">
        <f>IF(AND(A5218&lt;&gt;"",ISNUMBER(A5218)),VLOOKUP(A5218,Studies!A:BR,2,FALSE),"")</f>
        <v>Neely 2010</v>
      </c>
      <c r="C5218" s="232" t="str">
        <f>IF(AND(A5218&lt;&gt;"",ISNUMBER(A5218)),VLOOKUP(A5218,Studies!A:BR,3,FALSE),"")</f>
        <v>https://www.ncbi.nlm.nih.gov/pubmed/20823282</v>
      </c>
      <c r="D5218" s="232" t="str">
        <f>IF(AND(A5218&lt;&gt;"",ISNUMBER(A5218)),VLOOKUP(A5218,Studies!A:BR,4,FALSE),"")</f>
        <v>Study arm B (Raltegravir 400mg + Atazanavir 400 mg once daily)</v>
      </c>
      <c r="E5218" s="206" t="str">
        <f>IF(AND(A5218&lt;&gt;"",ISNUMBER(A5218)),VLOOKUP(A5218,Studies!A:BR,5,FALSE),"")</f>
        <v>Raltegravir</v>
      </c>
      <c r="F5218" s="207" t="str">
        <f>IF(AND(A5218&lt;&gt;"",ISNUMBER(A5218)),VLOOKUP(A5218,Studies!A:BR,6,FALSE),"")</f>
        <v>Plasma</v>
      </c>
      <c r="G5218" s="50">
        <v>180</v>
      </c>
      <c r="H5218" s="50" t="s">
        <v>60</v>
      </c>
      <c r="I5218" s="41">
        <v>68.430719999999994</v>
      </c>
      <c r="J5218" s="41" t="s">
        <v>1025</v>
      </c>
      <c r="K5218" s="41" t="s">
        <v>1064</v>
      </c>
      <c r="P5218" s="42" t="s">
        <v>1641</v>
      </c>
    </row>
    <row r="5219" spans="1:16" x14ac:dyDescent="0.25">
      <c r="A5219" s="30">
        <v>573</v>
      </c>
      <c r="B5219" s="232" t="str">
        <f>IF(AND(A5219&lt;&gt;"",ISNUMBER(A5219)),VLOOKUP(A5219,Studies!A:BR,2,FALSE),"")</f>
        <v>Neely 2010</v>
      </c>
      <c r="C5219" s="232" t="str">
        <f>IF(AND(A5219&lt;&gt;"",ISNUMBER(A5219)),VLOOKUP(A5219,Studies!A:BR,3,FALSE),"")</f>
        <v>https://www.ncbi.nlm.nih.gov/pubmed/20823282</v>
      </c>
      <c r="D5219" s="232" t="str">
        <f>IF(AND(A5219&lt;&gt;"",ISNUMBER(A5219)),VLOOKUP(A5219,Studies!A:BR,4,FALSE),"")</f>
        <v>Study arm B (Raltegravir 400mg + Atazanavir 400 mg once daily)</v>
      </c>
      <c r="E5219" s="206" t="str">
        <f>IF(AND(A5219&lt;&gt;"",ISNUMBER(A5219)),VLOOKUP(A5219,Studies!A:BR,5,FALSE),"")</f>
        <v>Raltegravir</v>
      </c>
      <c r="F5219" s="207" t="str">
        <f>IF(AND(A5219&lt;&gt;"",ISNUMBER(A5219)),VLOOKUP(A5219,Studies!A:BR,6,FALSE),"")</f>
        <v>Plasma</v>
      </c>
      <c r="G5219" s="50">
        <v>192</v>
      </c>
      <c r="H5219" s="50" t="s">
        <v>60</v>
      </c>
      <c r="I5219" s="41">
        <v>17.341609999999999</v>
      </c>
      <c r="J5219" s="41" t="s">
        <v>1025</v>
      </c>
      <c r="K5219" s="41" t="s">
        <v>1064</v>
      </c>
      <c r="P5219" s="42" t="s">
        <v>1641</v>
      </c>
    </row>
    <row r="5220" spans="1:16" x14ac:dyDescent="0.25">
      <c r="A5220" s="30">
        <v>574</v>
      </c>
      <c r="B5220" s="232" t="str">
        <f>IF(AND(A5220&lt;&gt;"",ISNUMBER(A5220)),VLOOKUP(A5220,Studies!A:BR,2,FALSE),"")</f>
        <v>Krishna 2016</v>
      </c>
      <c r="C5220" s="232" t="str">
        <f>IF(AND(A5220&lt;&gt;"",ISNUMBER(A5220)),VLOOKUP(A5220,Studies!A:BR,3,FALSE),"")</f>
        <v>https://www.ncbi.nlm.nih.gov/pubmed/27696440</v>
      </c>
      <c r="D5220" s="232" t="str">
        <f>IF(AND(A5220&lt;&gt;"",ISNUMBER(A5220)),VLOOKUP(A5220,Studies!A:BR,4,FALSE),"")</f>
        <v>Period 1, Day 1 (single oral dose of 1200 mg raltegravir)</v>
      </c>
      <c r="E5220" s="206" t="str">
        <f>IF(AND(A5220&lt;&gt;"",ISNUMBER(A5220)),VLOOKUP(A5220,Studies!A:BR,5,FALSE),"")</f>
        <v>Raltegravir</v>
      </c>
      <c r="F5220" s="207" t="str">
        <f>IF(AND(A5220&lt;&gt;"",ISNUMBER(A5220)),VLOOKUP(A5220,Studies!A:BR,6,FALSE),"")</f>
        <v>Plasma</v>
      </c>
      <c r="G5220" s="50">
        <v>0.5</v>
      </c>
      <c r="H5220" s="50" t="s">
        <v>60</v>
      </c>
      <c r="I5220" s="41">
        <v>4438.5110000000004</v>
      </c>
      <c r="J5220" s="41" t="s">
        <v>1058</v>
      </c>
      <c r="K5220" s="41" t="s">
        <v>116</v>
      </c>
    </row>
    <row r="5221" spans="1:16" x14ac:dyDescent="0.25">
      <c r="A5221" s="30">
        <v>574</v>
      </c>
      <c r="B5221" s="232" t="str">
        <f>IF(AND(A5221&lt;&gt;"",ISNUMBER(A5221)),VLOOKUP(A5221,Studies!A:BR,2,FALSE),"")</f>
        <v>Krishna 2016</v>
      </c>
      <c r="C5221" s="232" t="str">
        <f>IF(AND(A5221&lt;&gt;"",ISNUMBER(A5221)),VLOOKUP(A5221,Studies!A:BR,3,FALSE),"")</f>
        <v>https://www.ncbi.nlm.nih.gov/pubmed/27696440</v>
      </c>
      <c r="D5221" s="232" t="str">
        <f>IF(AND(A5221&lt;&gt;"",ISNUMBER(A5221)),VLOOKUP(A5221,Studies!A:BR,4,FALSE),"")</f>
        <v>Period 1, Day 1 (single oral dose of 1200 mg raltegravir)</v>
      </c>
      <c r="E5221" s="206" t="str">
        <f>IF(AND(A5221&lt;&gt;"",ISNUMBER(A5221)),VLOOKUP(A5221,Studies!A:BR,5,FALSE),"")</f>
        <v>Raltegravir</v>
      </c>
      <c r="F5221" s="207" t="str">
        <f>IF(AND(A5221&lt;&gt;"",ISNUMBER(A5221)),VLOOKUP(A5221,Studies!A:BR,6,FALSE),"")</f>
        <v>Plasma</v>
      </c>
      <c r="G5221" s="50">
        <v>1</v>
      </c>
      <c r="H5221" s="50" t="s">
        <v>60</v>
      </c>
      <c r="I5221" s="41">
        <v>6503.3549999999996</v>
      </c>
      <c r="J5221" s="41" t="s">
        <v>1058</v>
      </c>
      <c r="K5221" s="41" t="s">
        <v>116</v>
      </c>
    </row>
    <row r="5222" spans="1:16" x14ac:dyDescent="0.25">
      <c r="A5222" s="30">
        <v>574</v>
      </c>
      <c r="B5222" s="232" t="str">
        <f>IF(AND(A5222&lt;&gt;"",ISNUMBER(A5222)),VLOOKUP(A5222,Studies!A:BR,2,FALSE),"")</f>
        <v>Krishna 2016</v>
      </c>
      <c r="C5222" s="232" t="str">
        <f>IF(AND(A5222&lt;&gt;"",ISNUMBER(A5222)),VLOOKUP(A5222,Studies!A:BR,3,FALSE),"")</f>
        <v>https://www.ncbi.nlm.nih.gov/pubmed/27696440</v>
      </c>
      <c r="D5222" s="232" t="str">
        <f>IF(AND(A5222&lt;&gt;"",ISNUMBER(A5222)),VLOOKUP(A5222,Studies!A:BR,4,FALSE),"")</f>
        <v>Period 1, Day 1 (single oral dose of 1200 mg raltegravir)</v>
      </c>
      <c r="E5222" s="206" t="str">
        <f>IF(AND(A5222&lt;&gt;"",ISNUMBER(A5222)),VLOOKUP(A5222,Studies!A:BR,5,FALSE),"")</f>
        <v>Raltegravir</v>
      </c>
      <c r="F5222" s="207" t="str">
        <f>IF(AND(A5222&lt;&gt;"",ISNUMBER(A5222)),VLOOKUP(A5222,Studies!A:BR,6,FALSE),"")</f>
        <v>Plasma</v>
      </c>
      <c r="G5222" s="50">
        <v>1.5</v>
      </c>
      <c r="H5222" s="50" t="s">
        <v>60</v>
      </c>
      <c r="I5222" s="41">
        <v>9900.6890000000003</v>
      </c>
      <c r="J5222" s="41" t="s">
        <v>1058</v>
      </c>
      <c r="K5222" s="41" t="s">
        <v>116</v>
      </c>
    </row>
    <row r="5223" spans="1:16" x14ac:dyDescent="0.25">
      <c r="A5223" s="30">
        <v>574</v>
      </c>
      <c r="B5223" s="232" t="str">
        <f>IF(AND(A5223&lt;&gt;"",ISNUMBER(A5223)),VLOOKUP(A5223,Studies!A:BR,2,FALSE),"")</f>
        <v>Krishna 2016</v>
      </c>
      <c r="C5223" s="232" t="str">
        <f>IF(AND(A5223&lt;&gt;"",ISNUMBER(A5223)),VLOOKUP(A5223,Studies!A:BR,3,FALSE),"")</f>
        <v>https://www.ncbi.nlm.nih.gov/pubmed/27696440</v>
      </c>
      <c r="D5223" s="232" t="str">
        <f>IF(AND(A5223&lt;&gt;"",ISNUMBER(A5223)),VLOOKUP(A5223,Studies!A:BR,4,FALSE),"")</f>
        <v>Period 1, Day 1 (single oral dose of 1200 mg raltegravir)</v>
      </c>
      <c r="E5223" s="206" t="str">
        <f>IF(AND(A5223&lt;&gt;"",ISNUMBER(A5223)),VLOOKUP(A5223,Studies!A:BR,5,FALSE),"")</f>
        <v>Raltegravir</v>
      </c>
      <c r="F5223" s="207" t="str">
        <f>IF(AND(A5223&lt;&gt;"",ISNUMBER(A5223)),VLOOKUP(A5223,Studies!A:BR,6,FALSE),"")</f>
        <v>Plasma</v>
      </c>
      <c r="G5223" s="50">
        <v>2</v>
      </c>
      <c r="H5223" s="50" t="s">
        <v>60</v>
      </c>
      <c r="I5223" s="41">
        <v>12214.1</v>
      </c>
      <c r="J5223" s="41" t="s">
        <v>1058</v>
      </c>
      <c r="K5223" s="41" t="s">
        <v>116</v>
      </c>
    </row>
    <row r="5224" spans="1:16" x14ac:dyDescent="0.25">
      <c r="A5224" s="30">
        <v>574</v>
      </c>
      <c r="B5224" s="232" t="str">
        <f>IF(AND(A5224&lt;&gt;"",ISNUMBER(A5224)),VLOOKUP(A5224,Studies!A:BR,2,FALSE),"")</f>
        <v>Krishna 2016</v>
      </c>
      <c r="C5224" s="232" t="str">
        <f>IF(AND(A5224&lt;&gt;"",ISNUMBER(A5224)),VLOOKUP(A5224,Studies!A:BR,3,FALSE),"")</f>
        <v>https://www.ncbi.nlm.nih.gov/pubmed/27696440</v>
      </c>
      <c r="D5224" s="232" t="str">
        <f>IF(AND(A5224&lt;&gt;"",ISNUMBER(A5224)),VLOOKUP(A5224,Studies!A:BR,4,FALSE),"")</f>
        <v>Period 1, Day 1 (single oral dose of 1200 mg raltegravir)</v>
      </c>
      <c r="E5224" s="206" t="str">
        <f>IF(AND(A5224&lt;&gt;"",ISNUMBER(A5224)),VLOOKUP(A5224,Studies!A:BR,5,FALSE),"")</f>
        <v>Raltegravir</v>
      </c>
      <c r="F5224" s="207" t="str">
        <f>IF(AND(A5224&lt;&gt;"",ISNUMBER(A5224)),VLOOKUP(A5224,Studies!A:BR,6,FALSE),"")</f>
        <v>Plasma</v>
      </c>
      <c r="G5224" s="50">
        <v>3</v>
      </c>
      <c r="H5224" s="50" t="s">
        <v>60</v>
      </c>
      <c r="I5224" s="41">
        <v>12445.84</v>
      </c>
      <c r="J5224" s="41" t="s">
        <v>1058</v>
      </c>
      <c r="K5224" s="41" t="s">
        <v>116</v>
      </c>
      <c r="L5224" s="52">
        <v>8094.8220000000001</v>
      </c>
      <c r="M5224" s="52" t="s">
        <v>1058</v>
      </c>
      <c r="N5224" s="52" t="s">
        <v>534</v>
      </c>
    </row>
    <row r="5225" spans="1:16" x14ac:dyDescent="0.25">
      <c r="A5225" s="30">
        <v>574</v>
      </c>
      <c r="B5225" s="232" t="str">
        <f>IF(AND(A5225&lt;&gt;"",ISNUMBER(A5225)),VLOOKUP(A5225,Studies!A:BR,2,FALSE),"")</f>
        <v>Krishna 2016</v>
      </c>
      <c r="C5225" s="232" t="str">
        <f>IF(AND(A5225&lt;&gt;"",ISNUMBER(A5225)),VLOOKUP(A5225,Studies!A:BR,3,FALSE),"")</f>
        <v>https://www.ncbi.nlm.nih.gov/pubmed/27696440</v>
      </c>
      <c r="D5225" s="232" t="str">
        <f>IF(AND(A5225&lt;&gt;"",ISNUMBER(A5225)),VLOOKUP(A5225,Studies!A:BR,4,FALSE),"")</f>
        <v>Period 1, Day 1 (single oral dose of 1200 mg raltegravir)</v>
      </c>
      <c r="E5225" s="206" t="str">
        <f>IF(AND(A5225&lt;&gt;"",ISNUMBER(A5225)),VLOOKUP(A5225,Studies!A:BR,5,FALSE),"")</f>
        <v>Raltegravir</v>
      </c>
      <c r="F5225" s="207" t="str">
        <f>IF(AND(A5225&lt;&gt;"",ISNUMBER(A5225)),VLOOKUP(A5225,Studies!A:BR,6,FALSE),"")</f>
        <v>Plasma</v>
      </c>
      <c r="G5225" s="50">
        <v>4</v>
      </c>
      <c r="H5225" s="50" t="s">
        <v>60</v>
      </c>
      <c r="I5225" s="41">
        <v>7286.5519999999997</v>
      </c>
      <c r="J5225" s="41" t="s">
        <v>1058</v>
      </c>
      <c r="K5225" s="41" t="s">
        <v>116</v>
      </c>
      <c r="L5225" s="52">
        <v>4690.1459999999997</v>
      </c>
      <c r="M5225" s="52" t="s">
        <v>1058</v>
      </c>
      <c r="N5225" s="52" t="s">
        <v>534</v>
      </c>
    </row>
    <row r="5226" spans="1:16" x14ac:dyDescent="0.25">
      <c r="A5226" s="30">
        <v>574</v>
      </c>
      <c r="B5226" s="232" t="str">
        <f>IF(AND(A5226&lt;&gt;"",ISNUMBER(A5226)),VLOOKUP(A5226,Studies!A:BR,2,FALSE),"")</f>
        <v>Krishna 2016</v>
      </c>
      <c r="C5226" s="232" t="str">
        <f>IF(AND(A5226&lt;&gt;"",ISNUMBER(A5226)),VLOOKUP(A5226,Studies!A:BR,3,FALSE),"")</f>
        <v>https://www.ncbi.nlm.nih.gov/pubmed/27696440</v>
      </c>
      <c r="D5226" s="232" t="str">
        <f>IF(AND(A5226&lt;&gt;"",ISNUMBER(A5226)),VLOOKUP(A5226,Studies!A:BR,4,FALSE),"")</f>
        <v>Period 1, Day 1 (single oral dose of 1200 mg raltegravir)</v>
      </c>
      <c r="E5226" s="206" t="str">
        <f>IF(AND(A5226&lt;&gt;"",ISNUMBER(A5226)),VLOOKUP(A5226,Studies!A:BR,5,FALSE),"")</f>
        <v>Raltegravir</v>
      </c>
      <c r="F5226" s="207" t="str">
        <f>IF(AND(A5226&lt;&gt;"",ISNUMBER(A5226)),VLOOKUP(A5226,Studies!A:BR,6,FALSE),"")</f>
        <v>Plasma</v>
      </c>
      <c r="G5226" s="50">
        <v>6</v>
      </c>
      <c r="H5226" s="50" t="s">
        <v>60</v>
      </c>
      <c r="I5226" s="41">
        <v>2695.9580000000001</v>
      </c>
      <c r="J5226" s="41" t="s">
        <v>1058</v>
      </c>
      <c r="K5226" s="41" t="s">
        <v>116</v>
      </c>
      <c r="L5226" s="52">
        <v>2423.7860000000001</v>
      </c>
      <c r="M5226" s="52" t="s">
        <v>1058</v>
      </c>
      <c r="N5226" s="52" t="s">
        <v>534</v>
      </c>
    </row>
    <row r="5227" spans="1:16" x14ac:dyDescent="0.25">
      <c r="A5227" s="30">
        <v>574</v>
      </c>
      <c r="B5227" s="232" t="str">
        <f>IF(AND(A5227&lt;&gt;"",ISNUMBER(A5227)),VLOOKUP(A5227,Studies!A:BR,2,FALSE),"")</f>
        <v>Krishna 2016</v>
      </c>
      <c r="C5227" s="232" t="str">
        <f>IF(AND(A5227&lt;&gt;"",ISNUMBER(A5227)),VLOOKUP(A5227,Studies!A:BR,3,FALSE),"")</f>
        <v>https://www.ncbi.nlm.nih.gov/pubmed/27696440</v>
      </c>
      <c r="D5227" s="232" t="str">
        <f>IF(AND(A5227&lt;&gt;"",ISNUMBER(A5227)),VLOOKUP(A5227,Studies!A:BR,4,FALSE),"")</f>
        <v>Period 1, Day 1 (single oral dose of 1200 mg raltegravir)</v>
      </c>
      <c r="E5227" s="206" t="str">
        <f>IF(AND(A5227&lt;&gt;"",ISNUMBER(A5227)),VLOOKUP(A5227,Studies!A:BR,5,FALSE),"")</f>
        <v>Raltegravir</v>
      </c>
      <c r="F5227" s="207" t="str">
        <f>IF(AND(A5227&lt;&gt;"",ISNUMBER(A5227)),VLOOKUP(A5227,Studies!A:BR,6,FALSE),"")</f>
        <v>Plasma</v>
      </c>
      <c r="G5227" s="50">
        <v>8</v>
      </c>
      <c r="H5227" s="50" t="s">
        <v>60</v>
      </c>
      <c r="I5227" s="41">
        <v>763.34529999999995</v>
      </c>
      <c r="J5227" s="41" t="s">
        <v>1058</v>
      </c>
      <c r="K5227" s="41" t="s">
        <v>116</v>
      </c>
      <c r="L5227" s="52">
        <v>581.25070000000005</v>
      </c>
      <c r="M5227" s="52" t="s">
        <v>1058</v>
      </c>
      <c r="N5227" s="52" t="s">
        <v>534</v>
      </c>
    </row>
    <row r="5228" spans="1:16" x14ac:dyDescent="0.25">
      <c r="A5228" s="30">
        <v>574</v>
      </c>
      <c r="B5228" s="232" t="str">
        <f>IF(AND(A5228&lt;&gt;"",ISNUMBER(A5228)),VLOOKUP(A5228,Studies!A:BR,2,FALSE),"")</f>
        <v>Krishna 2016</v>
      </c>
      <c r="C5228" s="232" t="str">
        <f>IF(AND(A5228&lt;&gt;"",ISNUMBER(A5228)),VLOOKUP(A5228,Studies!A:BR,3,FALSE),"")</f>
        <v>https://www.ncbi.nlm.nih.gov/pubmed/27696440</v>
      </c>
      <c r="D5228" s="232" t="str">
        <f>IF(AND(A5228&lt;&gt;"",ISNUMBER(A5228)),VLOOKUP(A5228,Studies!A:BR,4,FALSE),"")</f>
        <v>Period 1, Day 1 (single oral dose of 1200 mg raltegravir)</v>
      </c>
      <c r="E5228" s="206" t="str">
        <f>IF(AND(A5228&lt;&gt;"",ISNUMBER(A5228)),VLOOKUP(A5228,Studies!A:BR,5,FALSE),"")</f>
        <v>Raltegravir</v>
      </c>
      <c r="F5228" s="207" t="str">
        <f>IF(AND(A5228&lt;&gt;"",ISNUMBER(A5228)),VLOOKUP(A5228,Studies!A:BR,6,FALSE),"")</f>
        <v>Plasma</v>
      </c>
      <c r="G5228" s="50">
        <v>12</v>
      </c>
      <c r="H5228" s="50" t="s">
        <v>60</v>
      </c>
      <c r="I5228" s="41">
        <v>211.91329999999999</v>
      </c>
      <c r="J5228" s="41" t="s">
        <v>1058</v>
      </c>
      <c r="K5228" s="41" t="s">
        <v>116</v>
      </c>
      <c r="L5228" s="52">
        <v>101.25879999999999</v>
      </c>
      <c r="M5228" s="52" t="s">
        <v>1058</v>
      </c>
      <c r="N5228" s="52" t="s">
        <v>534</v>
      </c>
    </row>
    <row r="5229" spans="1:16" x14ac:dyDescent="0.25">
      <c r="A5229" s="30">
        <v>574</v>
      </c>
      <c r="B5229" s="232" t="str">
        <f>IF(AND(A5229&lt;&gt;"",ISNUMBER(A5229)),VLOOKUP(A5229,Studies!A:BR,2,FALSE),"")</f>
        <v>Krishna 2016</v>
      </c>
      <c r="C5229" s="232" t="str">
        <f>IF(AND(A5229&lt;&gt;"",ISNUMBER(A5229)),VLOOKUP(A5229,Studies!A:BR,3,FALSE),"")</f>
        <v>https://www.ncbi.nlm.nih.gov/pubmed/27696440</v>
      </c>
      <c r="D5229" s="232" t="str">
        <f>IF(AND(A5229&lt;&gt;"",ISNUMBER(A5229)),VLOOKUP(A5229,Studies!A:BR,4,FALSE),"")</f>
        <v>Period 1, Day 1 (single oral dose of 1200 mg raltegravir)</v>
      </c>
      <c r="E5229" s="206" t="str">
        <f>IF(AND(A5229&lt;&gt;"",ISNUMBER(A5229)),VLOOKUP(A5229,Studies!A:BR,5,FALSE),"")</f>
        <v>Raltegravir</v>
      </c>
      <c r="F5229" s="207" t="str">
        <f>IF(AND(A5229&lt;&gt;"",ISNUMBER(A5229)),VLOOKUP(A5229,Studies!A:BR,6,FALSE),"")</f>
        <v>Plasma</v>
      </c>
      <c r="G5229" s="50">
        <v>16</v>
      </c>
      <c r="H5229" s="50" t="s">
        <v>60</v>
      </c>
      <c r="I5229" s="41">
        <v>136.3725</v>
      </c>
      <c r="J5229" s="41" t="s">
        <v>1058</v>
      </c>
      <c r="K5229" s="41" t="s">
        <v>116</v>
      </c>
      <c r="L5229" s="52">
        <v>81.87773</v>
      </c>
      <c r="M5229" s="52" t="s">
        <v>1058</v>
      </c>
      <c r="N5229" s="52" t="s">
        <v>534</v>
      </c>
    </row>
    <row r="5230" spans="1:16" x14ac:dyDescent="0.25">
      <c r="A5230" s="30">
        <v>574</v>
      </c>
      <c r="B5230" s="232" t="str">
        <f>IF(AND(A5230&lt;&gt;"",ISNUMBER(A5230)),VLOOKUP(A5230,Studies!A:BR,2,FALSE),"")</f>
        <v>Krishna 2016</v>
      </c>
      <c r="C5230" s="232" t="str">
        <f>IF(AND(A5230&lt;&gt;"",ISNUMBER(A5230)),VLOOKUP(A5230,Studies!A:BR,3,FALSE),"")</f>
        <v>https://www.ncbi.nlm.nih.gov/pubmed/27696440</v>
      </c>
      <c r="D5230" s="232" t="str">
        <f>IF(AND(A5230&lt;&gt;"",ISNUMBER(A5230)),VLOOKUP(A5230,Studies!A:BR,4,FALSE),"")</f>
        <v>Period 1, Day 1 (single oral dose of 1200 mg raltegravir)</v>
      </c>
      <c r="E5230" s="206" t="str">
        <f>IF(AND(A5230&lt;&gt;"",ISNUMBER(A5230)),VLOOKUP(A5230,Studies!A:BR,5,FALSE),"")</f>
        <v>Raltegravir</v>
      </c>
      <c r="F5230" s="207" t="str">
        <f>IF(AND(A5230&lt;&gt;"",ISNUMBER(A5230)),VLOOKUP(A5230,Studies!A:BR,6,FALSE),"")</f>
        <v>Plasma</v>
      </c>
      <c r="G5230" s="50">
        <v>24</v>
      </c>
      <c r="H5230" s="50" t="s">
        <v>60</v>
      </c>
      <c r="I5230" s="41">
        <v>100.19070000000001</v>
      </c>
      <c r="J5230" s="41" t="s">
        <v>1058</v>
      </c>
      <c r="K5230" s="41" t="s">
        <v>116</v>
      </c>
      <c r="L5230" s="52">
        <v>56.971069999999997</v>
      </c>
      <c r="M5230" s="52" t="s">
        <v>1058</v>
      </c>
      <c r="N5230" s="52" t="s">
        <v>534</v>
      </c>
    </row>
    <row r="5231" spans="1:16" x14ac:dyDescent="0.25">
      <c r="A5231" s="30">
        <v>574</v>
      </c>
      <c r="B5231" s="232" t="str">
        <f>IF(AND(A5231&lt;&gt;"",ISNUMBER(A5231)),VLOOKUP(A5231,Studies!A:BR,2,FALSE),"")</f>
        <v>Krishna 2016</v>
      </c>
      <c r="C5231" s="232" t="str">
        <f>IF(AND(A5231&lt;&gt;"",ISNUMBER(A5231)),VLOOKUP(A5231,Studies!A:BR,3,FALSE),"")</f>
        <v>https://www.ncbi.nlm.nih.gov/pubmed/27696440</v>
      </c>
      <c r="D5231" s="232" t="str">
        <f>IF(AND(A5231&lt;&gt;"",ISNUMBER(A5231)),VLOOKUP(A5231,Studies!A:BR,4,FALSE),"")</f>
        <v>Period 1, Day 1 (single oral dose of 1200 mg raltegravir)</v>
      </c>
      <c r="E5231" s="206" t="str">
        <f>IF(AND(A5231&lt;&gt;"",ISNUMBER(A5231)),VLOOKUP(A5231,Studies!A:BR,5,FALSE),"")</f>
        <v>Raltegravir</v>
      </c>
      <c r="F5231" s="207" t="str">
        <f>IF(AND(A5231&lt;&gt;"",ISNUMBER(A5231)),VLOOKUP(A5231,Studies!A:BR,6,FALSE),"")</f>
        <v>Plasma</v>
      </c>
      <c r="G5231" s="50">
        <v>48</v>
      </c>
      <c r="H5231" s="50" t="s">
        <v>60</v>
      </c>
      <c r="I5231" s="41">
        <v>45.422069999999998</v>
      </c>
      <c r="J5231" s="41" t="s">
        <v>1058</v>
      </c>
      <c r="K5231" s="41" t="s">
        <v>116</v>
      </c>
    </row>
    <row r="5232" spans="1:16" x14ac:dyDescent="0.25">
      <c r="A5232" s="30">
        <v>574</v>
      </c>
      <c r="B5232" s="232" t="str">
        <f>IF(AND(A5232&lt;&gt;"",ISNUMBER(A5232)),VLOOKUP(A5232,Studies!A:BR,2,FALSE),"")</f>
        <v>Krishna 2016</v>
      </c>
      <c r="C5232" s="232" t="str">
        <f>IF(AND(A5232&lt;&gt;"",ISNUMBER(A5232)),VLOOKUP(A5232,Studies!A:BR,3,FALSE),"")</f>
        <v>https://www.ncbi.nlm.nih.gov/pubmed/27696440</v>
      </c>
      <c r="D5232" s="232" t="str">
        <f>IF(AND(A5232&lt;&gt;"",ISNUMBER(A5232)),VLOOKUP(A5232,Studies!A:BR,4,FALSE),"")</f>
        <v>Period 1, Day 1 (single oral dose of 1200 mg raltegravir)</v>
      </c>
      <c r="E5232" s="206" t="str">
        <f>IF(AND(A5232&lt;&gt;"",ISNUMBER(A5232)),VLOOKUP(A5232,Studies!A:BR,5,FALSE),"")</f>
        <v>Raltegravir</v>
      </c>
      <c r="F5232" s="207" t="str">
        <f>IF(AND(A5232&lt;&gt;"",ISNUMBER(A5232)),VLOOKUP(A5232,Studies!A:BR,6,FALSE),"")</f>
        <v>Plasma</v>
      </c>
      <c r="G5232" s="50">
        <v>72</v>
      </c>
      <c r="H5232" s="50" t="s">
        <v>60</v>
      </c>
      <c r="I5232" s="41">
        <v>29.6052</v>
      </c>
      <c r="J5232" s="41" t="s">
        <v>1058</v>
      </c>
      <c r="K5232" s="41" t="s">
        <v>116</v>
      </c>
    </row>
    <row r="5233" spans="1:14" x14ac:dyDescent="0.25">
      <c r="A5233" s="30">
        <v>575</v>
      </c>
      <c r="B5233" s="232" t="str">
        <f>IF(AND(A5233&lt;&gt;"",ISNUMBER(A5233)),VLOOKUP(A5233,Studies!A:BR,2,FALSE),"")</f>
        <v>Krishna 2016</v>
      </c>
      <c r="C5233" s="232" t="str">
        <f>IF(AND(A5233&lt;&gt;"",ISNUMBER(A5233)),VLOOKUP(A5233,Studies!A:BR,3,FALSE),"")</f>
        <v>https://www.ncbi.nlm.nih.gov/pubmed/27696440</v>
      </c>
      <c r="D5233" s="232" t="str">
        <f>IF(AND(A5233&lt;&gt;"",ISNUMBER(A5233)),VLOOKUP(A5233,Studies!A:BR,4,FALSE),"")</f>
        <v>Period 2, Day 7 (single oral dose of 1200 mg raltegravir with multiple oral QD doses of 400 mg atazanavir)</v>
      </c>
      <c r="E5233" s="206" t="str">
        <f>IF(AND(A5233&lt;&gt;"",ISNUMBER(A5233)),VLOOKUP(A5233,Studies!A:BR,5,FALSE),"")</f>
        <v>Raltegravir</v>
      </c>
      <c r="F5233" s="207" t="str">
        <f>IF(AND(A5233&lt;&gt;"",ISNUMBER(A5233)),VLOOKUP(A5233,Studies!A:BR,6,FALSE),"")</f>
        <v>Plasma</v>
      </c>
      <c r="G5233" s="50">
        <v>144.5</v>
      </c>
      <c r="H5233" s="50" t="s">
        <v>60</v>
      </c>
      <c r="I5233" s="41">
        <v>4272.3810000000003</v>
      </c>
      <c r="J5233" s="41" t="s">
        <v>1058</v>
      </c>
      <c r="K5233" s="41" t="s">
        <v>116</v>
      </c>
    </row>
    <row r="5234" spans="1:14" x14ac:dyDescent="0.25">
      <c r="A5234" s="30">
        <v>575</v>
      </c>
      <c r="B5234" s="232" t="str">
        <f>IF(AND(A5234&lt;&gt;"",ISNUMBER(A5234)),VLOOKUP(A5234,Studies!A:BR,2,FALSE),"")</f>
        <v>Krishna 2016</v>
      </c>
      <c r="C5234" s="232" t="str">
        <f>IF(AND(A5234&lt;&gt;"",ISNUMBER(A5234)),VLOOKUP(A5234,Studies!A:BR,3,FALSE),"")</f>
        <v>https://www.ncbi.nlm.nih.gov/pubmed/27696440</v>
      </c>
      <c r="D5234" s="232" t="str">
        <f>IF(AND(A5234&lt;&gt;"",ISNUMBER(A5234)),VLOOKUP(A5234,Studies!A:BR,4,FALSE),"")</f>
        <v>Period 2, Day 7 (single oral dose of 1200 mg raltegravir with multiple oral QD doses of 400 mg atazanavir)</v>
      </c>
      <c r="E5234" s="206" t="str">
        <f>IF(AND(A5234&lt;&gt;"",ISNUMBER(A5234)),VLOOKUP(A5234,Studies!A:BR,5,FALSE),"")</f>
        <v>Raltegravir</v>
      </c>
      <c r="F5234" s="207" t="str">
        <f>IF(AND(A5234&lt;&gt;"",ISNUMBER(A5234)),VLOOKUP(A5234,Studies!A:BR,6,FALSE),"")</f>
        <v>Plasma</v>
      </c>
      <c r="G5234" s="50">
        <v>145</v>
      </c>
      <c r="H5234" s="50" t="s">
        <v>60</v>
      </c>
      <c r="I5234" s="41">
        <v>7434.3689999999997</v>
      </c>
      <c r="J5234" s="41" t="s">
        <v>1058</v>
      </c>
      <c r="K5234" s="41" t="s">
        <v>116</v>
      </c>
    </row>
    <row r="5235" spans="1:14" x14ac:dyDescent="0.25">
      <c r="A5235" s="30">
        <v>575</v>
      </c>
      <c r="B5235" s="232" t="str">
        <f>IF(AND(A5235&lt;&gt;"",ISNUMBER(A5235)),VLOOKUP(A5235,Studies!A:BR,2,FALSE),"")</f>
        <v>Krishna 2016</v>
      </c>
      <c r="C5235" s="232" t="str">
        <f>IF(AND(A5235&lt;&gt;"",ISNUMBER(A5235)),VLOOKUP(A5235,Studies!A:BR,3,FALSE),"")</f>
        <v>https://www.ncbi.nlm.nih.gov/pubmed/27696440</v>
      </c>
      <c r="D5235" s="232" t="str">
        <f>IF(AND(A5235&lt;&gt;"",ISNUMBER(A5235)),VLOOKUP(A5235,Studies!A:BR,4,FALSE),"")</f>
        <v>Period 2, Day 7 (single oral dose of 1200 mg raltegravir with multiple oral QD doses of 400 mg atazanavir)</v>
      </c>
      <c r="E5235" s="206" t="str">
        <f>IF(AND(A5235&lt;&gt;"",ISNUMBER(A5235)),VLOOKUP(A5235,Studies!A:BR,5,FALSE),"")</f>
        <v>Raltegravir</v>
      </c>
      <c r="F5235" s="207" t="str">
        <f>IF(AND(A5235&lt;&gt;"",ISNUMBER(A5235)),VLOOKUP(A5235,Studies!A:BR,6,FALSE),"")</f>
        <v>Plasma</v>
      </c>
      <c r="G5235" s="50">
        <v>145.5</v>
      </c>
      <c r="H5235" s="50" t="s">
        <v>60</v>
      </c>
      <c r="I5235" s="41">
        <v>11317.27</v>
      </c>
      <c r="J5235" s="41" t="s">
        <v>1058</v>
      </c>
      <c r="K5235" s="41" t="s">
        <v>116</v>
      </c>
    </row>
    <row r="5236" spans="1:14" x14ac:dyDescent="0.25">
      <c r="A5236" s="30">
        <v>575</v>
      </c>
      <c r="B5236" s="232" t="str">
        <f>IF(AND(A5236&lt;&gt;"",ISNUMBER(A5236)),VLOOKUP(A5236,Studies!A:BR,2,FALSE),"")</f>
        <v>Krishna 2016</v>
      </c>
      <c r="C5236" s="232" t="str">
        <f>IF(AND(A5236&lt;&gt;"",ISNUMBER(A5236)),VLOOKUP(A5236,Studies!A:BR,3,FALSE),"")</f>
        <v>https://www.ncbi.nlm.nih.gov/pubmed/27696440</v>
      </c>
      <c r="D5236" s="232" t="str">
        <f>IF(AND(A5236&lt;&gt;"",ISNUMBER(A5236)),VLOOKUP(A5236,Studies!A:BR,4,FALSE),"")</f>
        <v>Period 2, Day 7 (single oral dose of 1200 mg raltegravir with multiple oral QD doses of 400 mg atazanavir)</v>
      </c>
      <c r="E5236" s="206" t="str">
        <f>IF(AND(A5236&lt;&gt;"",ISNUMBER(A5236)),VLOOKUP(A5236,Studies!A:BR,5,FALSE),"")</f>
        <v>Raltegravir</v>
      </c>
      <c r="F5236" s="207" t="str">
        <f>IF(AND(A5236&lt;&gt;"",ISNUMBER(A5236)),VLOOKUP(A5236,Studies!A:BR,6,FALSE),"")</f>
        <v>Plasma</v>
      </c>
      <c r="G5236" s="50">
        <v>146</v>
      </c>
      <c r="H5236" s="50" t="s">
        <v>60</v>
      </c>
      <c r="I5236" s="41">
        <v>12935.19</v>
      </c>
      <c r="J5236" s="41" t="s">
        <v>1058</v>
      </c>
      <c r="K5236" s="41" t="s">
        <v>116</v>
      </c>
    </row>
    <row r="5237" spans="1:14" x14ac:dyDescent="0.25">
      <c r="A5237" s="30">
        <v>575</v>
      </c>
      <c r="B5237" s="232" t="str">
        <f>IF(AND(A5237&lt;&gt;"",ISNUMBER(A5237)),VLOOKUP(A5237,Studies!A:BR,2,FALSE),"")</f>
        <v>Krishna 2016</v>
      </c>
      <c r="C5237" s="232" t="str">
        <f>IF(AND(A5237&lt;&gt;"",ISNUMBER(A5237)),VLOOKUP(A5237,Studies!A:BR,3,FALSE),"")</f>
        <v>https://www.ncbi.nlm.nih.gov/pubmed/27696440</v>
      </c>
      <c r="D5237" s="232" t="str">
        <f>IF(AND(A5237&lt;&gt;"",ISNUMBER(A5237)),VLOOKUP(A5237,Studies!A:BR,4,FALSE),"")</f>
        <v>Period 2, Day 7 (single oral dose of 1200 mg raltegravir with multiple oral QD doses of 400 mg atazanavir)</v>
      </c>
      <c r="E5237" s="206" t="str">
        <f>IF(AND(A5237&lt;&gt;"",ISNUMBER(A5237)),VLOOKUP(A5237,Studies!A:BR,5,FALSE),"")</f>
        <v>Raltegravir</v>
      </c>
      <c r="F5237" s="207" t="str">
        <f>IF(AND(A5237&lt;&gt;"",ISNUMBER(A5237)),VLOOKUP(A5237,Studies!A:BR,6,FALSE),"")</f>
        <v>Plasma</v>
      </c>
      <c r="G5237" s="50">
        <v>147</v>
      </c>
      <c r="H5237" s="50" t="s">
        <v>60</v>
      </c>
      <c r="I5237" s="41">
        <v>14780.8</v>
      </c>
      <c r="J5237" s="41" t="s">
        <v>1058</v>
      </c>
      <c r="K5237" s="41" t="s">
        <v>116</v>
      </c>
      <c r="L5237" s="52">
        <v>8155.9</v>
      </c>
      <c r="M5237" s="52" t="s">
        <v>1058</v>
      </c>
      <c r="N5237" s="52" t="s">
        <v>534</v>
      </c>
    </row>
    <row r="5238" spans="1:14" x14ac:dyDescent="0.25">
      <c r="A5238" s="30">
        <v>575</v>
      </c>
      <c r="B5238" s="232" t="str">
        <f>IF(AND(A5238&lt;&gt;"",ISNUMBER(A5238)),VLOOKUP(A5238,Studies!A:BR,2,FALSE),"")</f>
        <v>Krishna 2016</v>
      </c>
      <c r="C5238" s="232" t="str">
        <f>IF(AND(A5238&lt;&gt;"",ISNUMBER(A5238)),VLOOKUP(A5238,Studies!A:BR,3,FALSE),"")</f>
        <v>https://www.ncbi.nlm.nih.gov/pubmed/27696440</v>
      </c>
      <c r="D5238" s="232" t="str">
        <f>IF(AND(A5238&lt;&gt;"",ISNUMBER(A5238)),VLOOKUP(A5238,Studies!A:BR,4,FALSE),"")</f>
        <v>Period 2, Day 7 (single oral dose of 1200 mg raltegravir with multiple oral QD doses of 400 mg atazanavir)</v>
      </c>
      <c r="E5238" s="206" t="str">
        <f>IF(AND(A5238&lt;&gt;"",ISNUMBER(A5238)),VLOOKUP(A5238,Studies!A:BR,5,FALSE),"")</f>
        <v>Raltegravir</v>
      </c>
      <c r="F5238" s="207" t="str">
        <f>IF(AND(A5238&lt;&gt;"",ISNUMBER(A5238)),VLOOKUP(A5238,Studies!A:BR,6,FALSE),"")</f>
        <v>Plasma</v>
      </c>
      <c r="G5238" s="50">
        <v>148</v>
      </c>
      <c r="H5238" s="50" t="s">
        <v>60</v>
      </c>
      <c r="I5238" s="41">
        <v>14776.69</v>
      </c>
      <c r="J5238" s="41" t="s">
        <v>1058</v>
      </c>
      <c r="K5238" s="41" t="s">
        <v>116</v>
      </c>
      <c r="L5238" s="52">
        <v>7295.817</v>
      </c>
      <c r="M5238" s="52" t="s">
        <v>1058</v>
      </c>
      <c r="N5238" s="52" t="s">
        <v>534</v>
      </c>
    </row>
    <row r="5239" spans="1:14" x14ac:dyDescent="0.25">
      <c r="A5239" s="30">
        <v>575</v>
      </c>
      <c r="B5239" s="232" t="str">
        <f>IF(AND(A5239&lt;&gt;"",ISNUMBER(A5239)),VLOOKUP(A5239,Studies!A:BR,2,FALSE),"")</f>
        <v>Krishna 2016</v>
      </c>
      <c r="C5239" s="232" t="str">
        <f>IF(AND(A5239&lt;&gt;"",ISNUMBER(A5239)),VLOOKUP(A5239,Studies!A:BR,3,FALSE),"")</f>
        <v>https://www.ncbi.nlm.nih.gov/pubmed/27696440</v>
      </c>
      <c r="D5239" s="232" t="str">
        <f>IF(AND(A5239&lt;&gt;"",ISNUMBER(A5239)),VLOOKUP(A5239,Studies!A:BR,4,FALSE),"")</f>
        <v>Period 2, Day 7 (single oral dose of 1200 mg raltegravir with multiple oral QD doses of 400 mg atazanavir)</v>
      </c>
      <c r="E5239" s="206" t="str">
        <f>IF(AND(A5239&lt;&gt;"",ISNUMBER(A5239)),VLOOKUP(A5239,Studies!A:BR,5,FALSE),"")</f>
        <v>Raltegravir</v>
      </c>
      <c r="F5239" s="207" t="str">
        <f>IF(AND(A5239&lt;&gt;"",ISNUMBER(A5239)),VLOOKUP(A5239,Studies!A:BR,6,FALSE),"")</f>
        <v>Plasma</v>
      </c>
      <c r="G5239" s="50">
        <v>150</v>
      </c>
      <c r="H5239" s="50" t="s">
        <v>60</v>
      </c>
      <c r="I5239" s="41">
        <v>8648.4650000000001</v>
      </c>
      <c r="J5239" s="41" t="s">
        <v>1058</v>
      </c>
      <c r="K5239" s="41" t="s">
        <v>116</v>
      </c>
      <c r="L5239" s="52">
        <v>6463.6670000000004</v>
      </c>
      <c r="M5239" s="52" t="s">
        <v>1058</v>
      </c>
      <c r="N5239" s="52" t="s">
        <v>534</v>
      </c>
    </row>
    <row r="5240" spans="1:14" x14ac:dyDescent="0.25">
      <c r="A5240" s="30">
        <v>575</v>
      </c>
      <c r="B5240" s="232" t="str">
        <f>IF(AND(A5240&lt;&gt;"",ISNUMBER(A5240)),VLOOKUP(A5240,Studies!A:BR,2,FALSE),"")</f>
        <v>Krishna 2016</v>
      </c>
      <c r="C5240" s="232" t="str">
        <f>IF(AND(A5240&lt;&gt;"",ISNUMBER(A5240)),VLOOKUP(A5240,Studies!A:BR,3,FALSE),"")</f>
        <v>https://www.ncbi.nlm.nih.gov/pubmed/27696440</v>
      </c>
      <c r="D5240" s="232" t="str">
        <f>IF(AND(A5240&lt;&gt;"",ISNUMBER(A5240)),VLOOKUP(A5240,Studies!A:BR,4,FALSE),"")</f>
        <v>Period 2, Day 7 (single oral dose of 1200 mg raltegravir with multiple oral QD doses of 400 mg atazanavir)</v>
      </c>
      <c r="E5240" s="206" t="str">
        <f>IF(AND(A5240&lt;&gt;"",ISNUMBER(A5240)),VLOOKUP(A5240,Studies!A:BR,5,FALSE),"")</f>
        <v>Raltegravir</v>
      </c>
      <c r="F5240" s="207" t="str">
        <f>IF(AND(A5240&lt;&gt;"",ISNUMBER(A5240)),VLOOKUP(A5240,Studies!A:BR,6,FALSE),"")</f>
        <v>Plasma</v>
      </c>
      <c r="G5240" s="50">
        <v>152</v>
      </c>
      <c r="H5240" s="50" t="s">
        <v>60</v>
      </c>
      <c r="I5240" s="41">
        <v>2799.23</v>
      </c>
      <c r="J5240" s="41" t="s">
        <v>1058</v>
      </c>
      <c r="K5240" s="41" t="s">
        <v>116</v>
      </c>
      <c r="L5240" s="52">
        <v>2035.8579999999999</v>
      </c>
      <c r="M5240" s="52" t="s">
        <v>1058</v>
      </c>
      <c r="N5240" s="52" t="s">
        <v>534</v>
      </c>
    </row>
    <row r="5241" spans="1:14" x14ac:dyDescent="0.25">
      <c r="A5241" s="30">
        <v>575</v>
      </c>
      <c r="B5241" s="232" t="str">
        <f>IF(AND(A5241&lt;&gt;"",ISNUMBER(A5241)),VLOOKUP(A5241,Studies!A:BR,2,FALSE),"")</f>
        <v>Krishna 2016</v>
      </c>
      <c r="C5241" s="232" t="str">
        <f>IF(AND(A5241&lt;&gt;"",ISNUMBER(A5241)),VLOOKUP(A5241,Studies!A:BR,3,FALSE),"")</f>
        <v>https://www.ncbi.nlm.nih.gov/pubmed/27696440</v>
      </c>
      <c r="D5241" s="232" t="str">
        <f>IF(AND(A5241&lt;&gt;"",ISNUMBER(A5241)),VLOOKUP(A5241,Studies!A:BR,4,FALSE),"")</f>
        <v>Period 2, Day 7 (single oral dose of 1200 mg raltegravir with multiple oral QD doses of 400 mg atazanavir)</v>
      </c>
      <c r="E5241" s="206" t="str">
        <f>IF(AND(A5241&lt;&gt;"",ISNUMBER(A5241)),VLOOKUP(A5241,Studies!A:BR,5,FALSE),"")</f>
        <v>Raltegravir</v>
      </c>
      <c r="F5241" s="207" t="str">
        <f>IF(AND(A5241&lt;&gt;"",ISNUMBER(A5241)),VLOOKUP(A5241,Studies!A:BR,6,FALSE),"")</f>
        <v>Plasma</v>
      </c>
      <c r="G5241" s="50">
        <v>156</v>
      </c>
      <c r="H5241" s="50" t="s">
        <v>60</v>
      </c>
      <c r="I5241" s="41">
        <v>491.23540000000003</v>
      </c>
      <c r="J5241" s="41" t="s">
        <v>1058</v>
      </c>
      <c r="K5241" s="41" t="s">
        <v>116</v>
      </c>
      <c r="L5241" s="52">
        <v>234.72749999999999</v>
      </c>
      <c r="M5241" s="52" t="s">
        <v>1058</v>
      </c>
      <c r="N5241" s="52" t="s">
        <v>534</v>
      </c>
    </row>
    <row r="5242" spans="1:14" x14ac:dyDescent="0.25">
      <c r="A5242" s="30">
        <v>575</v>
      </c>
      <c r="B5242" s="232" t="str">
        <f>IF(AND(A5242&lt;&gt;"",ISNUMBER(A5242)),VLOOKUP(A5242,Studies!A:BR,2,FALSE),"")</f>
        <v>Krishna 2016</v>
      </c>
      <c r="C5242" s="232" t="str">
        <f>IF(AND(A5242&lt;&gt;"",ISNUMBER(A5242)),VLOOKUP(A5242,Studies!A:BR,3,FALSE),"")</f>
        <v>https://www.ncbi.nlm.nih.gov/pubmed/27696440</v>
      </c>
      <c r="D5242" s="232" t="str">
        <f>IF(AND(A5242&lt;&gt;"",ISNUMBER(A5242)),VLOOKUP(A5242,Studies!A:BR,4,FALSE),"")</f>
        <v>Period 2, Day 7 (single oral dose of 1200 mg raltegravir with multiple oral QD doses of 400 mg atazanavir)</v>
      </c>
      <c r="E5242" s="206" t="str">
        <f>IF(AND(A5242&lt;&gt;"",ISNUMBER(A5242)),VLOOKUP(A5242,Studies!A:BR,5,FALSE),"")</f>
        <v>Raltegravir</v>
      </c>
      <c r="F5242" s="207" t="str">
        <f>IF(AND(A5242&lt;&gt;"",ISNUMBER(A5242)),VLOOKUP(A5242,Studies!A:BR,6,FALSE),"")</f>
        <v>Plasma</v>
      </c>
      <c r="G5242" s="50">
        <v>160</v>
      </c>
      <c r="H5242" s="50" t="s">
        <v>60</v>
      </c>
      <c r="I5242" s="41">
        <v>237.34299999999999</v>
      </c>
      <c r="J5242" s="41" t="s">
        <v>1058</v>
      </c>
      <c r="K5242" s="41" t="s">
        <v>116</v>
      </c>
      <c r="L5242" s="52">
        <v>103.88</v>
      </c>
      <c r="M5242" s="52" t="s">
        <v>1058</v>
      </c>
      <c r="N5242" s="52" t="s">
        <v>534</v>
      </c>
    </row>
    <row r="5243" spans="1:14" x14ac:dyDescent="0.25">
      <c r="A5243" s="30">
        <v>575</v>
      </c>
      <c r="B5243" s="232" t="str">
        <f>IF(AND(A5243&lt;&gt;"",ISNUMBER(A5243)),VLOOKUP(A5243,Studies!A:BR,2,FALSE),"")</f>
        <v>Krishna 2016</v>
      </c>
      <c r="C5243" s="232" t="str">
        <f>IF(AND(A5243&lt;&gt;"",ISNUMBER(A5243)),VLOOKUP(A5243,Studies!A:BR,3,FALSE),"")</f>
        <v>https://www.ncbi.nlm.nih.gov/pubmed/27696440</v>
      </c>
      <c r="D5243" s="232" t="str">
        <f>IF(AND(A5243&lt;&gt;"",ISNUMBER(A5243)),VLOOKUP(A5243,Studies!A:BR,4,FALSE),"")</f>
        <v>Period 2, Day 7 (single oral dose of 1200 mg raltegravir with multiple oral QD doses of 400 mg atazanavir)</v>
      </c>
      <c r="E5243" s="206" t="str">
        <f>IF(AND(A5243&lt;&gt;"",ISNUMBER(A5243)),VLOOKUP(A5243,Studies!A:BR,5,FALSE),"")</f>
        <v>Raltegravir</v>
      </c>
      <c r="F5243" s="207" t="str">
        <f>IF(AND(A5243&lt;&gt;"",ISNUMBER(A5243)),VLOOKUP(A5243,Studies!A:BR,6,FALSE),"")</f>
        <v>Plasma</v>
      </c>
      <c r="G5243" s="50">
        <v>168</v>
      </c>
      <c r="H5243" s="50" t="s">
        <v>60</v>
      </c>
      <c r="I5243" s="41">
        <v>136.0264</v>
      </c>
      <c r="J5243" s="41" t="s">
        <v>1058</v>
      </c>
      <c r="K5243" s="41" t="s">
        <v>116</v>
      </c>
      <c r="L5243" s="52">
        <v>71.469830000000002</v>
      </c>
      <c r="M5243" s="52" t="s">
        <v>1058</v>
      </c>
      <c r="N5243" s="52" t="s">
        <v>534</v>
      </c>
    </row>
    <row r="5244" spans="1:14" x14ac:dyDescent="0.25">
      <c r="A5244" s="30">
        <v>575</v>
      </c>
      <c r="B5244" s="232" t="str">
        <f>IF(AND(A5244&lt;&gt;"",ISNUMBER(A5244)),VLOOKUP(A5244,Studies!A:BR,2,FALSE),"")</f>
        <v>Krishna 2016</v>
      </c>
      <c r="C5244" s="232" t="str">
        <f>IF(AND(A5244&lt;&gt;"",ISNUMBER(A5244)),VLOOKUP(A5244,Studies!A:BR,3,FALSE),"")</f>
        <v>https://www.ncbi.nlm.nih.gov/pubmed/27696440</v>
      </c>
      <c r="D5244" s="232" t="str">
        <f>IF(AND(A5244&lt;&gt;"",ISNUMBER(A5244)),VLOOKUP(A5244,Studies!A:BR,4,FALSE),"")</f>
        <v>Period 2, Day 7 (single oral dose of 1200 mg raltegravir with multiple oral QD doses of 400 mg atazanavir)</v>
      </c>
      <c r="E5244" s="206" t="str">
        <f>IF(AND(A5244&lt;&gt;"",ISNUMBER(A5244)),VLOOKUP(A5244,Studies!A:BR,5,FALSE),"")</f>
        <v>Raltegravir</v>
      </c>
      <c r="F5244" s="207" t="str">
        <f>IF(AND(A5244&lt;&gt;"",ISNUMBER(A5244)),VLOOKUP(A5244,Studies!A:BR,6,FALSE),"")</f>
        <v>Plasma</v>
      </c>
      <c r="G5244" s="50">
        <v>192</v>
      </c>
      <c r="H5244" s="50" t="s">
        <v>60</v>
      </c>
      <c r="I5244" s="41">
        <v>54.98442</v>
      </c>
      <c r="J5244" s="41" t="s">
        <v>1058</v>
      </c>
      <c r="K5244" s="41" t="s">
        <v>116</v>
      </c>
    </row>
    <row r="5245" spans="1:14" x14ac:dyDescent="0.25">
      <c r="A5245" s="30">
        <v>575</v>
      </c>
      <c r="B5245" s="232" t="str">
        <f>IF(AND(A5245&lt;&gt;"",ISNUMBER(A5245)),VLOOKUP(A5245,Studies!A:BR,2,FALSE),"")</f>
        <v>Krishna 2016</v>
      </c>
      <c r="C5245" s="232" t="str">
        <f>IF(AND(A5245&lt;&gt;"",ISNUMBER(A5245)),VLOOKUP(A5245,Studies!A:BR,3,FALSE),"")</f>
        <v>https://www.ncbi.nlm.nih.gov/pubmed/27696440</v>
      </c>
      <c r="D5245" s="232" t="str">
        <f>IF(AND(A5245&lt;&gt;"",ISNUMBER(A5245)),VLOOKUP(A5245,Studies!A:BR,4,FALSE),"")</f>
        <v>Period 2, Day 7 (single oral dose of 1200 mg raltegravir with multiple oral QD doses of 400 mg atazanavir)</v>
      </c>
      <c r="E5245" s="206" t="str">
        <f>IF(AND(A5245&lt;&gt;"",ISNUMBER(A5245)),VLOOKUP(A5245,Studies!A:BR,5,FALSE),"")</f>
        <v>Raltegravir</v>
      </c>
      <c r="F5245" s="207" t="str">
        <f>IF(AND(A5245&lt;&gt;"",ISNUMBER(A5245)),VLOOKUP(A5245,Studies!A:BR,6,FALSE),"")</f>
        <v>Plasma</v>
      </c>
      <c r="G5245" s="50">
        <v>216</v>
      </c>
      <c r="H5245" s="50" t="s">
        <v>60</v>
      </c>
      <c r="I5245" s="41">
        <v>20.988910000000001</v>
      </c>
      <c r="J5245" s="41" t="s">
        <v>1058</v>
      </c>
      <c r="K5245" s="41" t="s">
        <v>116</v>
      </c>
    </row>
    <row r="5246" spans="1:14" x14ac:dyDescent="0.25">
      <c r="A5246" s="30">
        <v>576</v>
      </c>
      <c r="B5246" s="232" t="str">
        <f>IF(AND(A5246&lt;&gt;"",ISNUMBER(A5246)),VLOOKUP(A5246,Studies!A:BR,2,FALSE),"")</f>
        <v>Zhu 2010</v>
      </c>
      <c r="C5246" s="232" t="str">
        <f>IF(AND(A5246&lt;&gt;"",ISNUMBER(A5246)),VLOOKUP(A5246,Studies!A:BR,3,FALSE),"")</f>
        <v>https://www.ncbi.nlm.nih.gov/pubmed/21149917</v>
      </c>
      <c r="D5246" s="232" t="str">
        <f>IF(AND(A5246&lt;&gt;"",ISNUMBER(A5246)),VLOOKUP(A5246,Studies!A:BR,4,FALSE),"")</f>
        <v>Atazanvir 300 mg twice daily</v>
      </c>
      <c r="E5246" s="206" t="str">
        <f>IF(AND(A5246&lt;&gt;"",ISNUMBER(A5246)),VLOOKUP(A5246,Studies!A:BR,5,FALSE),"")</f>
        <v>Atazanavir</v>
      </c>
      <c r="F5246" s="207" t="str">
        <f>IF(AND(A5246&lt;&gt;"",ISNUMBER(A5246)),VLOOKUP(A5246,Studies!A:BR,6,FALSE),"")</f>
        <v>Plasma</v>
      </c>
      <c r="G5246" s="50">
        <v>264</v>
      </c>
      <c r="H5246" s="50" t="s">
        <v>60</v>
      </c>
      <c r="I5246" s="41">
        <v>1587.1120000000001</v>
      </c>
      <c r="J5246" s="41" t="s">
        <v>1025</v>
      </c>
      <c r="K5246" s="41" t="s">
        <v>116</v>
      </c>
      <c r="L5246" s="52">
        <v>534.60619999999994</v>
      </c>
      <c r="M5246" s="52" t="s">
        <v>1025</v>
      </c>
      <c r="N5246" s="52" t="s">
        <v>534</v>
      </c>
    </row>
    <row r="5247" spans="1:14" x14ac:dyDescent="0.25">
      <c r="A5247" s="30">
        <v>576</v>
      </c>
      <c r="B5247" s="232" t="str">
        <f>IF(AND(A5247&lt;&gt;"",ISNUMBER(A5247)),VLOOKUP(A5247,Studies!A:BR,2,FALSE),"")</f>
        <v>Zhu 2010</v>
      </c>
      <c r="C5247" s="232" t="str">
        <f>IF(AND(A5247&lt;&gt;"",ISNUMBER(A5247)),VLOOKUP(A5247,Studies!A:BR,3,FALSE),"")</f>
        <v>https://www.ncbi.nlm.nih.gov/pubmed/21149917</v>
      </c>
      <c r="D5247" s="232" t="str">
        <f>IF(AND(A5247&lt;&gt;"",ISNUMBER(A5247)),VLOOKUP(A5247,Studies!A:BR,4,FALSE),"")</f>
        <v>Atazanvir 300 mg twice daily</v>
      </c>
      <c r="E5247" s="206" t="str">
        <f>IF(AND(A5247&lt;&gt;"",ISNUMBER(A5247)),VLOOKUP(A5247,Studies!A:BR,5,FALSE),"")</f>
        <v>Atazanavir</v>
      </c>
      <c r="F5247" s="207" t="str">
        <f>IF(AND(A5247&lt;&gt;"",ISNUMBER(A5247)),VLOOKUP(A5247,Studies!A:BR,6,FALSE),"")</f>
        <v>Plasma</v>
      </c>
      <c r="G5247" s="50">
        <v>265</v>
      </c>
      <c r="H5247" s="50" t="s">
        <v>60</v>
      </c>
      <c r="I5247" s="41">
        <v>2455.8470000000002</v>
      </c>
      <c r="J5247" s="41" t="s">
        <v>1025</v>
      </c>
      <c r="K5247" s="41" t="s">
        <v>116</v>
      </c>
      <c r="L5247" s="52">
        <v>1219.5709999999999</v>
      </c>
      <c r="M5247" s="52" t="s">
        <v>1025</v>
      </c>
      <c r="N5247" s="52" t="s">
        <v>534</v>
      </c>
    </row>
    <row r="5248" spans="1:14" x14ac:dyDescent="0.25">
      <c r="A5248" s="30">
        <v>576</v>
      </c>
      <c r="B5248" s="232" t="str">
        <f>IF(AND(A5248&lt;&gt;"",ISNUMBER(A5248)),VLOOKUP(A5248,Studies!A:BR,2,FALSE),"")</f>
        <v>Zhu 2010</v>
      </c>
      <c r="C5248" s="232" t="str">
        <f>IF(AND(A5248&lt;&gt;"",ISNUMBER(A5248)),VLOOKUP(A5248,Studies!A:BR,3,FALSE),"")</f>
        <v>https://www.ncbi.nlm.nih.gov/pubmed/21149917</v>
      </c>
      <c r="D5248" s="232" t="str">
        <f>IF(AND(A5248&lt;&gt;"",ISNUMBER(A5248)),VLOOKUP(A5248,Studies!A:BR,4,FALSE),"")</f>
        <v>Atazanvir 300 mg twice daily</v>
      </c>
      <c r="E5248" s="206" t="str">
        <f>IF(AND(A5248&lt;&gt;"",ISNUMBER(A5248)),VLOOKUP(A5248,Studies!A:BR,5,FALSE),"")</f>
        <v>Atazanavir</v>
      </c>
      <c r="F5248" s="207" t="str">
        <f>IF(AND(A5248&lt;&gt;"",ISNUMBER(A5248)),VLOOKUP(A5248,Studies!A:BR,6,FALSE),"")</f>
        <v>Plasma</v>
      </c>
      <c r="G5248" s="50">
        <v>266</v>
      </c>
      <c r="H5248" s="50" t="s">
        <v>60</v>
      </c>
      <c r="I5248" s="41">
        <v>5229.1170000000002</v>
      </c>
      <c r="J5248" s="41" t="s">
        <v>1025</v>
      </c>
      <c r="K5248" s="41" t="s">
        <v>116</v>
      </c>
      <c r="L5248" s="52">
        <v>1436.7539999999999</v>
      </c>
      <c r="M5248" s="52" t="s">
        <v>1025</v>
      </c>
      <c r="N5248" s="52" t="s">
        <v>534</v>
      </c>
    </row>
    <row r="5249" spans="1:14" x14ac:dyDescent="0.25">
      <c r="A5249" s="30">
        <v>576</v>
      </c>
      <c r="B5249" s="232" t="str">
        <f>IF(AND(A5249&lt;&gt;"",ISNUMBER(A5249)),VLOOKUP(A5249,Studies!A:BR,2,FALSE),"")</f>
        <v>Zhu 2010</v>
      </c>
      <c r="C5249" s="232" t="str">
        <f>IF(AND(A5249&lt;&gt;"",ISNUMBER(A5249)),VLOOKUP(A5249,Studies!A:BR,3,FALSE),"")</f>
        <v>https://www.ncbi.nlm.nih.gov/pubmed/21149917</v>
      </c>
      <c r="D5249" s="232" t="str">
        <f>IF(AND(A5249&lt;&gt;"",ISNUMBER(A5249)),VLOOKUP(A5249,Studies!A:BR,4,FALSE),"")</f>
        <v>Atazanvir 300 mg twice daily</v>
      </c>
      <c r="E5249" s="206" t="str">
        <f>IF(AND(A5249&lt;&gt;"",ISNUMBER(A5249)),VLOOKUP(A5249,Studies!A:BR,5,FALSE),"")</f>
        <v>Atazanavir</v>
      </c>
      <c r="F5249" s="207" t="str">
        <f>IF(AND(A5249&lt;&gt;"",ISNUMBER(A5249)),VLOOKUP(A5249,Studies!A:BR,6,FALSE),"")</f>
        <v>Plasma</v>
      </c>
      <c r="G5249" s="50">
        <v>267</v>
      </c>
      <c r="H5249" s="50" t="s">
        <v>60</v>
      </c>
      <c r="I5249" s="41">
        <v>4560.8590000000004</v>
      </c>
      <c r="J5249" s="41" t="s">
        <v>1025</v>
      </c>
      <c r="K5249" s="41" t="s">
        <v>116</v>
      </c>
      <c r="L5249" s="52">
        <v>852.02880000000005</v>
      </c>
      <c r="M5249" s="52" t="s">
        <v>1025</v>
      </c>
      <c r="N5249" s="52" t="s">
        <v>534</v>
      </c>
    </row>
    <row r="5250" spans="1:14" x14ac:dyDescent="0.25">
      <c r="A5250" s="30">
        <v>576</v>
      </c>
      <c r="B5250" s="232" t="str">
        <f>IF(AND(A5250&lt;&gt;"",ISNUMBER(A5250)),VLOOKUP(A5250,Studies!A:BR,2,FALSE),"")</f>
        <v>Zhu 2010</v>
      </c>
      <c r="C5250" s="232" t="str">
        <f>IF(AND(A5250&lt;&gt;"",ISNUMBER(A5250)),VLOOKUP(A5250,Studies!A:BR,3,FALSE),"")</f>
        <v>https://www.ncbi.nlm.nih.gov/pubmed/21149917</v>
      </c>
      <c r="D5250" s="232" t="str">
        <f>IF(AND(A5250&lt;&gt;"",ISNUMBER(A5250)),VLOOKUP(A5250,Studies!A:BR,4,FALSE),"")</f>
        <v>Atazanvir 300 mg twice daily</v>
      </c>
      <c r="E5250" s="206" t="str">
        <f>IF(AND(A5250&lt;&gt;"",ISNUMBER(A5250)),VLOOKUP(A5250,Studies!A:BR,5,FALSE),"")</f>
        <v>Atazanavir</v>
      </c>
      <c r="F5250" s="207" t="str">
        <f>IF(AND(A5250&lt;&gt;"",ISNUMBER(A5250)),VLOOKUP(A5250,Studies!A:BR,6,FALSE),"")</f>
        <v>Plasma</v>
      </c>
      <c r="G5250" s="50">
        <v>268</v>
      </c>
      <c r="H5250" s="50" t="s">
        <v>60</v>
      </c>
      <c r="I5250" s="41">
        <v>3976.134</v>
      </c>
      <c r="J5250" s="41" t="s">
        <v>1025</v>
      </c>
      <c r="K5250" s="41" t="s">
        <v>116</v>
      </c>
      <c r="L5250" s="52">
        <v>701.67020000000002</v>
      </c>
      <c r="M5250" s="52" t="s">
        <v>1025</v>
      </c>
      <c r="N5250" s="52" t="s">
        <v>534</v>
      </c>
    </row>
    <row r="5251" spans="1:14" x14ac:dyDescent="0.25">
      <c r="A5251" s="30">
        <v>576</v>
      </c>
      <c r="B5251" s="232" t="str">
        <f>IF(AND(A5251&lt;&gt;"",ISNUMBER(A5251)),VLOOKUP(A5251,Studies!A:BR,2,FALSE),"")</f>
        <v>Zhu 2010</v>
      </c>
      <c r="C5251" s="232" t="str">
        <f>IF(AND(A5251&lt;&gt;"",ISNUMBER(A5251)),VLOOKUP(A5251,Studies!A:BR,3,FALSE),"")</f>
        <v>https://www.ncbi.nlm.nih.gov/pubmed/21149917</v>
      </c>
      <c r="D5251" s="232" t="str">
        <f>IF(AND(A5251&lt;&gt;"",ISNUMBER(A5251)),VLOOKUP(A5251,Studies!A:BR,4,FALSE),"")</f>
        <v>Atazanvir 300 mg twice daily</v>
      </c>
      <c r="E5251" s="206" t="str">
        <f>IF(AND(A5251&lt;&gt;"",ISNUMBER(A5251)),VLOOKUP(A5251,Studies!A:BR,5,FALSE),"")</f>
        <v>Atazanavir</v>
      </c>
      <c r="F5251" s="207" t="str">
        <f>IF(AND(A5251&lt;&gt;"",ISNUMBER(A5251)),VLOOKUP(A5251,Studies!A:BR,6,FALSE),"")</f>
        <v>Plasma</v>
      </c>
      <c r="G5251" s="50">
        <v>270</v>
      </c>
      <c r="H5251" s="50" t="s">
        <v>60</v>
      </c>
      <c r="I5251" s="41">
        <v>2522.6729999999998</v>
      </c>
      <c r="J5251" s="41" t="s">
        <v>1025</v>
      </c>
      <c r="K5251" s="41" t="s">
        <v>116</v>
      </c>
      <c r="L5251" s="52">
        <v>467.78030000000001</v>
      </c>
      <c r="M5251" s="52" t="s">
        <v>1025</v>
      </c>
      <c r="N5251" s="52" t="s">
        <v>534</v>
      </c>
    </row>
    <row r="5252" spans="1:14" x14ac:dyDescent="0.25">
      <c r="A5252" s="30">
        <v>576</v>
      </c>
      <c r="B5252" s="232" t="str">
        <f>IF(AND(A5252&lt;&gt;"",ISNUMBER(A5252)),VLOOKUP(A5252,Studies!A:BR,2,FALSE),"")</f>
        <v>Zhu 2010</v>
      </c>
      <c r="C5252" s="232" t="str">
        <f>IF(AND(A5252&lt;&gt;"",ISNUMBER(A5252)),VLOOKUP(A5252,Studies!A:BR,3,FALSE),"")</f>
        <v>https://www.ncbi.nlm.nih.gov/pubmed/21149917</v>
      </c>
      <c r="D5252" s="232" t="str">
        <f>IF(AND(A5252&lt;&gt;"",ISNUMBER(A5252)),VLOOKUP(A5252,Studies!A:BR,4,FALSE),"")</f>
        <v>Atazanvir 300 mg twice daily</v>
      </c>
      <c r="E5252" s="206" t="str">
        <f>IF(AND(A5252&lt;&gt;"",ISNUMBER(A5252)),VLOOKUP(A5252,Studies!A:BR,5,FALSE),"")</f>
        <v>Atazanavir</v>
      </c>
      <c r="F5252" s="207" t="str">
        <f>IF(AND(A5252&lt;&gt;"",ISNUMBER(A5252)),VLOOKUP(A5252,Studies!A:BR,6,FALSE),"")</f>
        <v>Plasma</v>
      </c>
      <c r="G5252" s="50">
        <v>272</v>
      </c>
      <c r="H5252" s="50" t="s">
        <v>60</v>
      </c>
      <c r="I5252" s="41">
        <v>1937.9480000000001</v>
      </c>
      <c r="J5252" s="41" t="s">
        <v>1025</v>
      </c>
      <c r="K5252" s="41" t="s">
        <v>116</v>
      </c>
      <c r="L5252" s="52">
        <v>467.78</v>
      </c>
      <c r="M5252" s="52" t="s">
        <v>1025</v>
      </c>
      <c r="N5252" s="52" t="s">
        <v>534</v>
      </c>
    </row>
    <row r="5253" spans="1:14" x14ac:dyDescent="0.25">
      <c r="A5253" s="30">
        <v>576</v>
      </c>
      <c r="B5253" s="232" t="str">
        <f>IF(AND(A5253&lt;&gt;"",ISNUMBER(A5253)),VLOOKUP(A5253,Studies!A:BR,2,FALSE),"")</f>
        <v>Zhu 2010</v>
      </c>
      <c r="C5253" s="232" t="str">
        <f>IF(AND(A5253&lt;&gt;"",ISNUMBER(A5253)),VLOOKUP(A5253,Studies!A:BR,3,FALSE),"")</f>
        <v>https://www.ncbi.nlm.nih.gov/pubmed/21149917</v>
      </c>
      <c r="D5253" s="232" t="str">
        <f>IF(AND(A5253&lt;&gt;"",ISNUMBER(A5253)),VLOOKUP(A5253,Studies!A:BR,4,FALSE),"")</f>
        <v>Atazanvir 300 mg twice daily</v>
      </c>
      <c r="E5253" s="206" t="str">
        <f>IF(AND(A5253&lt;&gt;"",ISNUMBER(A5253)),VLOOKUP(A5253,Studies!A:BR,5,FALSE),"")</f>
        <v>Atazanavir</v>
      </c>
      <c r="F5253" s="207" t="str">
        <f>IF(AND(A5253&lt;&gt;"",ISNUMBER(A5253)),VLOOKUP(A5253,Studies!A:BR,6,FALSE),"")</f>
        <v>Plasma</v>
      </c>
      <c r="G5253" s="50">
        <v>276</v>
      </c>
      <c r="H5253" s="50" t="s">
        <v>60</v>
      </c>
      <c r="I5253" s="41">
        <v>1269.69</v>
      </c>
      <c r="J5253" s="41" t="s">
        <v>1025</v>
      </c>
      <c r="K5253" s="41" t="s">
        <v>116</v>
      </c>
      <c r="L5253" s="52">
        <v>400.9545</v>
      </c>
      <c r="M5253" s="52" t="s">
        <v>1025</v>
      </c>
      <c r="N5253" s="52" t="s">
        <v>534</v>
      </c>
    </row>
    <row r="5254" spans="1:14" x14ac:dyDescent="0.25">
      <c r="A5254" s="30">
        <v>577</v>
      </c>
      <c r="B5254" s="232" t="str">
        <f>IF(AND(A5254&lt;&gt;"",ISNUMBER(A5254)),VLOOKUP(A5254,Studies!A:BR,2,FALSE),"")</f>
        <v>Zhu 2010</v>
      </c>
      <c r="C5254" s="232" t="str">
        <f>IF(AND(A5254&lt;&gt;"",ISNUMBER(A5254)),VLOOKUP(A5254,Studies!A:BR,3,FALSE),"")</f>
        <v>https://www.ncbi.nlm.nih.gov/pubmed/21149917</v>
      </c>
      <c r="D5254" s="232" t="str">
        <f>IF(AND(A5254&lt;&gt;"",ISNUMBER(A5254)),VLOOKUP(A5254,Studies!A:BR,4,FALSE),"")</f>
        <v>Atazanvir 300 mg twice daily plus raltegravir 400 mg twice daily</v>
      </c>
      <c r="E5254" s="206" t="str">
        <f>IF(AND(A5254&lt;&gt;"",ISNUMBER(A5254)),VLOOKUP(A5254,Studies!A:BR,5,FALSE),"")</f>
        <v>Atazanavir</v>
      </c>
      <c r="F5254" s="207" t="str">
        <f>IF(AND(A5254&lt;&gt;"",ISNUMBER(A5254)),VLOOKUP(A5254,Studies!A:BR,6,FALSE),"")</f>
        <v>Plasma</v>
      </c>
      <c r="G5254" s="50">
        <v>600</v>
      </c>
      <c r="H5254" s="50" t="s">
        <v>60</v>
      </c>
      <c r="I5254" s="41">
        <v>1286.396</v>
      </c>
      <c r="J5254" s="41" t="s">
        <v>1025</v>
      </c>
      <c r="K5254" s="41" t="s">
        <v>116</v>
      </c>
      <c r="L5254" s="52">
        <v>467.78059999999999</v>
      </c>
      <c r="M5254" s="52" t="s">
        <v>1025</v>
      </c>
      <c r="N5254" s="52" t="s">
        <v>534</v>
      </c>
    </row>
    <row r="5255" spans="1:14" x14ac:dyDescent="0.25">
      <c r="A5255" s="30">
        <v>577</v>
      </c>
      <c r="B5255" s="232" t="str">
        <f>IF(AND(A5255&lt;&gt;"",ISNUMBER(A5255)),VLOOKUP(A5255,Studies!A:BR,2,FALSE),"")</f>
        <v>Zhu 2010</v>
      </c>
      <c r="C5255" s="232" t="str">
        <f>IF(AND(A5255&lt;&gt;"",ISNUMBER(A5255)),VLOOKUP(A5255,Studies!A:BR,3,FALSE),"")</f>
        <v>https://www.ncbi.nlm.nih.gov/pubmed/21149917</v>
      </c>
      <c r="D5255" s="232" t="str">
        <f>IF(AND(A5255&lt;&gt;"",ISNUMBER(A5255)),VLOOKUP(A5255,Studies!A:BR,4,FALSE),"")</f>
        <v>Atazanvir 300 mg twice daily plus raltegravir 400 mg twice daily</v>
      </c>
      <c r="E5255" s="206" t="str">
        <f>IF(AND(A5255&lt;&gt;"",ISNUMBER(A5255)),VLOOKUP(A5255,Studies!A:BR,5,FALSE),"")</f>
        <v>Atazanavir</v>
      </c>
      <c r="F5255" s="207" t="str">
        <f>IF(AND(A5255&lt;&gt;"",ISNUMBER(A5255)),VLOOKUP(A5255,Studies!A:BR,6,FALSE),"")</f>
        <v>Plasma</v>
      </c>
      <c r="G5255" s="50">
        <v>601</v>
      </c>
      <c r="H5255" s="50" t="s">
        <v>60</v>
      </c>
      <c r="I5255" s="41">
        <v>2505.9670000000001</v>
      </c>
      <c r="J5255" s="41" t="s">
        <v>1025</v>
      </c>
      <c r="K5255" s="41" t="s">
        <v>116</v>
      </c>
      <c r="L5255" s="52">
        <v>1603.818</v>
      </c>
      <c r="M5255" s="52" t="s">
        <v>1025</v>
      </c>
      <c r="N5255" s="52" t="s">
        <v>534</v>
      </c>
    </row>
    <row r="5256" spans="1:14" x14ac:dyDescent="0.25">
      <c r="A5256" s="30">
        <v>577</v>
      </c>
      <c r="B5256" s="232" t="str">
        <f>IF(AND(A5256&lt;&gt;"",ISNUMBER(A5256)),VLOOKUP(A5256,Studies!A:BR,2,FALSE),"")</f>
        <v>Zhu 2010</v>
      </c>
      <c r="C5256" s="232" t="str">
        <f>IF(AND(A5256&lt;&gt;"",ISNUMBER(A5256)),VLOOKUP(A5256,Studies!A:BR,3,FALSE),"")</f>
        <v>https://www.ncbi.nlm.nih.gov/pubmed/21149917</v>
      </c>
      <c r="D5256" s="232" t="str">
        <f>IF(AND(A5256&lt;&gt;"",ISNUMBER(A5256)),VLOOKUP(A5256,Studies!A:BR,4,FALSE),"")</f>
        <v>Atazanvir 300 mg twice daily plus raltegravir 400 mg twice daily</v>
      </c>
      <c r="E5256" s="206" t="str">
        <f>IF(AND(A5256&lt;&gt;"",ISNUMBER(A5256)),VLOOKUP(A5256,Studies!A:BR,5,FALSE),"")</f>
        <v>Atazanavir</v>
      </c>
      <c r="F5256" s="207" t="str">
        <f>IF(AND(A5256&lt;&gt;"",ISNUMBER(A5256)),VLOOKUP(A5256,Studies!A:BR,6,FALSE),"")</f>
        <v>Plasma</v>
      </c>
      <c r="G5256" s="50">
        <v>602</v>
      </c>
      <c r="H5256" s="50" t="s">
        <v>60</v>
      </c>
      <c r="I5256" s="41">
        <v>4343.6750000000002</v>
      </c>
      <c r="J5256" s="41" t="s">
        <v>1025</v>
      </c>
      <c r="K5256" s="41" t="s">
        <v>116</v>
      </c>
      <c r="L5256" s="52">
        <v>1620.5260000000001</v>
      </c>
      <c r="M5256" s="52" t="s">
        <v>1025</v>
      </c>
      <c r="N5256" s="52" t="s">
        <v>534</v>
      </c>
    </row>
    <row r="5257" spans="1:14" x14ac:dyDescent="0.25">
      <c r="A5257" s="30">
        <v>577</v>
      </c>
      <c r="B5257" s="232" t="str">
        <f>IF(AND(A5257&lt;&gt;"",ISNUMBER(A5257)),VLOOKUP(A5257,Studies!A:BR,2,FALSE),"")</f>
        <v>Zhu 2010</v>
      </c>
      <c r="C5257" s="232" t="str">
        <f>IF(AND(A5257&lt;&gt;"",ISNUMBER(A5257)),VLOOKUP(A5257,Studies!A:BR,3,FALSE),"")</f>
        <v>https://www.ncbi.nlm.nih.gov/pubmed/21149917</v>
      </c>
      <c r="D5257" s="232" t="str">
        <f>IF(AND(A5257&lt;&gt;"",ISNUMBER(A5257)),VLOOKUP(A5257,Studies!A:BR,4,FALSE),"")</f>
        <v>Atazanvir 300 mg twice daily plus raltegravir 400 mg twice daily</v>
      </c>
      <c r="E5257" s="206" t="str">
        <f>IF(AND(A5257&lt;&gt;"",ISNUMBER(A5257)),VLOOKUP(A5257,Studies!A:BR,5,FALSE),"")</f>
        <v>Atazanavir</v>
      </c>
      <c r="F5257" s="207" t="str">
        <f>IF(AND(A5257&lt;&gt;"",ISNUMBER(A5257)),VLOOKUP(A5257,Studies!A:BR,6,FALSE),"")</f>
        <v>Plasma</v>
      </c>
      <c r="G5257" s="50">
        <v>603</v>
      </c>
      <c r="H5257" s="50" t="s">
        <v>60</v>
      </c>
      <c r="I5257" s="41">
        <v>4042.9589999999998</v>
      </c>
      <c r="J5257" s="41" t="s">
        <v>1025</v>
      </c>
      <c r="K5257" s="41" t="s">
        <v>116</v>
      </c>
      <c r="L5257" s="52">
        <v>1035.8</v>
      </c>
      <c r="M5257" s="52" t="s">
        <v>1025</v>
      </c>
      <c r="N5257" s="52" t="s">
        <v>534</v>
      </c>
    </row>
    <row r="5258" spans="1:14" x14ac:dyDescent="0.25">
      <c r="A5258" s="30">
        <v>577</v>
      </c>
      <c r="B5258" s="232" t="str">
        <f>IF(AND(A5258&lt;&gt;"",ISNUMBER(A5258)),VLOOKUP(A5258,Studies!A:BR,2,FALSE),"")</f>
        <v>Zhu 2010</v>
      </c>
      <c r="C5258" s="232" t="str">
        <f>IF(AND(A5258&lt;&gt;"",ISNUMBER(A5258)),VLOOKUP(A5258,Studies!A:BR,3,FALSE),"")</f>
        <v>https://www.ncbi.nlm.nih.gov/pubmed/21149917</v>
      </c>
      <c r="D5258" s="232" t="str">
        <f>IF(AND(A5258&lt;&gt;"",ISNUMBER(A5258)),VLOOKUP(A5258,Studies!A:BR,4,FALSE),"")</f>
        <v>Atazanvir 300 mg twice daily plus raltegravir 400 mg twice daily</v>
      </c>
      <c r="E5258" s="206" t="str">
        <f>IF(AND(A5258&lt;&gt;"",ISNUMBER(A5258)),VLOOKUP(A5258,Studies!A:BR,5,FALSE),"")</f>
        <v>Atazanavir</v>
      </c>
      <c r="F5258" s="207" t="str">
        <f>IF(AND(A5258&lt;&gt;"",ISNUMBER(A5258)),VLOOKUP(A5258,Studies!A:BR,6,FALSE),"")</f>
        <v>Plasma</v>
      </c>
      <c r="G5258" s="50">
        <v>604</v>
      </c>
      <c r="H5258" s="50" t="s">
        <v>60</v>
      </c>
      <c r="I5258" s="41">
        <v>3458.2339999999999</v>
      </c>
      <c r="J5258" s="41" t="s">
        <v>1025</v>
      </c>
      <c r="K5258" s="41" t="s">
        <v>116</v>
      </c>
      <c r="L5258" s="52">
        <v>835.32230000000004</v>
      </c>
      <c r="M5258" s="52" t="s">
        <v>1025</v>
      </c>
      <c r="N5258" s="52" t="s">
        <v>534</v>
      </c>
    </row>
    <row r="5259" spans="1:14" x14ac:dyDescent="0.25">
      <c r="A5259" s="30">
        <v>577</v>
      </c>
      <c r="B5259" s="232" t="str">
        <f>IF(AND(A5259&lt;&gt;"",ISNUMBER(A5259)),VLOOKUP(A5259,Studies!A:BR,2,FALSE),"")</f>
        <v>Zhu 2010</v>
      </c>
      <c r="C5259" s="232" t="str">
        <f>IF(AND(A5259&lt;&gt;"",ISNUMBER(A5259)),VLOOKUP(A5259,Studies!A:BR,3,FALSE),"")</f>
        <v>https://www.ncbi.nlm.nih.gov/pubmed/21149917</v>
      </c>
      <c r="D5259" s="232" t="str">
        <f>IF(AND(A5259&lt;&gt;"",ISNUMBER(A5259)),VLOOKUP(A5259,Studies!A:BR,4,FALSE),"")</f>
        <v>Atazanvir 300 mg twice daily plus raltegravir 400 mg twice daily</v>
      </c>
      <c r="E5259" s="206" t="str">
        <f>IF(AND(A5259&lt;&gt;"",ISNUMBER(A5259)),VLOOKUP(A5259,Studies!A:BR,5,FALSE),"")</f>
        <v>Atazanavir</v>
      </c>
      <c r="F5259" s="207" t="str">
        <f>IF(AND(A5259&lt;&gt;"",ISNUMBER(A5259)),VLOOKUP(A5259,Studies!A:BR,6,FALSE),"")</f>
        <v>Plasma</v>
      </c>
      <c r="G5259" s="50">
        <v>606</v>
      </c>
      <c r="H5259" s="50" t="s">
        <v>60</v>
      </c>
      <c r="I5259" s="41">
        <v>2038.1859999999999</v>
      </c>
      <c r="J5259" s="41" t="s">
        <v>1025</v>
      </c>
      <c r="K5259" s="41" t="s">
        <v>116</v>
      </c>
    </row>
    <row r="5260" spans="1:14" x14ac:dyDescent="0.25">
      <c r="A5260" s="30">
        <v>577</v>
      </c>
      <c r="B5260" s="232" t="str">
        <f>IF(AND(A5260&lt;&gt;"",ISNUMBER(A5260)),VLOOKUP(A5260,Studies!A:BR,2,FALSE),"")</f>
        <v>Zhu 2010</v>
      </c>
      <c r="C5260" s="232" t="str">
        <f>IF(AND(A5260&lt;&gt;"",ISNUMBER(A5260)),VLOOKUP(A5260,Studies!A:BR,3,FALSE),"")</f>
        <v>https://www.ncbi.nlm.nih.gov/pubmed/21149917</v>
      </c>
      <c r="D5260" s="232" t="str">
        <f>IF(AND(A5260&lt;&gt;"",ISNUMBER(A5260)),VLOOKUP(A5260,Studies!A:BR,4,FALSE),"")</f>
        <v>Atazanvir 300 mg twice daily plus raltegravir 400 mg twice daily</v>
      </c>
      <c r="E5260" s="206" t="str">
        <f>IF(AND(A5260&lt;&gt;"",ISNUMBER(A5260)),VLOOKUP(A5260,Studies!A:BR,5,FALSE),"")</f>
        <v>Atazanavir</v>
      </c>
      <c r="F5260" s="207" t="str">
        <f>IF(AND(A5260&lt;&gt;"",ISNUMBER(A5260)),VLOOKUP(A5260,Studies!A:BR,6,FALSE),"")</f>
        <v>Plasma</v>
      </c>
      <c r="G5260" s="50">
        <v>608</v>
      </c>
      <c r="H5260" s="50" t="s">
        <v>60</v>
      </c>
      <c r="I5260" s="41">
        <v>1536.9929999999999</v>
      </c>
      <c r="J5260" s="41" t="s">
        <v>1025</v>
      </c>
      <c r="K5260" s="41" t="s">
        <v>116</v>
      </c>
    </row>
    <row r="5261" spans="1:14" x14ac:dyDescent="0.25">
      <c r="A5261" s="30">
        <v>577</v>
      </c>
      <c r="B5261" s="232" t="str">
        <f>IF(AND(A5261&lt;&gt;"",ISNUMBER(A5261)),VLOOKUP(A5261,Studies!A:BR,2,FALSE),"")</f>
        <v>Zhu 2010</v>
      </c>
      <c r="C5261" s="232" t="str">
        <f>IF(AND(A5261&lt;&gt;"",ISNUMBER(A5261)),VLOOKUP(A5261,Studies!A:BR,3,FALSE),"")</f>
        <v>https://www.ncbi.nlm.nih.gov/pubmed/21149917</v>
      </c>
      <c r="D5261" s="232" t="str">
        <f>IF(AND(A5261&lt;&gt;"",ISNUMBER(A5261)),VLOOKUP(A5261,Studies!A:BR,4,FALSE),"")</f>
        <v>Atazanvir 300 mg twice daily plus raltegravir 400 mg twice daily</v>
      </c>
      <c r="E5261" s="206" t="str">
        <f>IF(AND(A5261&lt;&gt;"",ISNUMBER(A5261)),VLOOKUP(A5261,Studies!A:BR,5,FALSE),"")</f>
        <v>Atazanavir</v>
      </c>
      <c r="F5261" s="207" t="str">
        <f>IF(AND(A5261&lt;&gt;"",ISNUMBER(A5261)),VLOOKUP(A5261,Studies!A:BR,6,FALSE),"")</f>
        <v>Plasma</v>
      </c>
      <c r="G5261" s="50">
        <v>612</v>
      </c>
      <c r="H5261" s="50" t="s">
        <v>60</v>
      </c>
      <c r="I5261" s="41">
        <v>902.14790000000005</v>
      </c>
      <c r="J5261" s="41" t="s">
        <v>1025</v>
      </c>
      <c r="K5261" s="41" t="s">
        <v>116</v>
      </c>
    </row>
    <row r="5262" spans="1:14" x14ac:dyDescent="0.25">
      <c r="A5262" s="30">
        <v>578</v>
      </c>
      <c r="B5262" s="232" t="str">
        <f>IF(AND(A5262&lt;&gt;"",ISNUMBER(A5262)),VLOOKUP(A5262,Studies!A:BR,2,FALSE),"")</f>
        <v>Zhu 2010</v>
      </c>
      <c r="C5262" s="232" t="str">
        <f>IF(AND(A5262&lt;&gt;"",ISNUMBER(A5262)),VLOOKUP(A5262,Studies!A:BR,3,FALSE),"")</f>
        <v>https://www.ncbi.nlm.nih.gov/pubmed/21149917</v>
      </c>
      <c r="D5262" s="232" t="str">
        <f>IF(AND(A5262&lt;&gt;"",ISNUMBER(A5262)),VLOOKUP(A5262,Studies!A:BR,4,FALSE),"")</f>
        <v>Raltegravir 400 mg twice daily</v>
      </c>
      <c r="E5262" s="206" t="str">
        <f>IF(AND(A5262&lt;&gt;"",ISNUMBER(A5262)),VLOOKUP(A5262,Studies!A:BR,5,FALSE),"")</f>
        <v>Raltegravir</v>
      </c>
      <c r="F5262" s="207" t="str">
        <f>IF(AND(A5262&lt;&gt;"",ISNUMBER(A5262)),VLOOKUP(A5262,Studies!A:BR,6,FALSE),"")</f>
        <v>Plasma</v>
      </c>
      <c r="G5262" s="50">
        <v>96</v>
      </c>
      <c r="H5262" s="50" t="s">
        <v>60</v>
      </c>
      <c r="I5262" s="41">
        <v>165.8905</v>
      </c>
      <c r="J5262" s="41" t="s">
        <v>1025</v>
      </c>
      <c r="K5262" s="41" t="s">
        <v>116</v>
      </c>
    </row>
    <row r="5263" spans="1:14" x14ac:dyDescent="0.25">
      <c r="A5263" s="30">
        <v>578</v>
      </c>
      <c r="B5263" s="232" t="str">
        <f>IF(AND(A5263&lt;&gt;"",ISNUMBER(A5263)),VLOOKUP(A5263,Studies!A:BR,2,FALSE),"")</f>
        <v>Zhu 2010</v>
      </c>
      <c r="C5263" s="232" t="str">
        <f>IF(AND(A5263&lt;&gt;"",ISNUMBER(A5263)),VLOOKUP(A5263,Studies!A:BR,3,FALSE),"")</f>
        <v>https://www.ncbi.nlm.nih.gov/pubmed/21149917</v>
      </c>
      <c r="D5263" s="232" t="str">
        <f>IF(AND(A5263&lt;&gt;"",ISNUMBER(A5263)),VLOOKUP(A5263,Studies!A:BR,4,FALSE),"")</f>
        <v>Raltegravir 400 mg twice daily</v>
      </c>
      <c r="E5263" s="206" t="str">
        <f>IF(AND(A5263&lt;&gt;"",ISNUMBER(A5263)),VLOOKUP(A5263,Studies!A:BR,5,FALSE),"")</f>
        <v>Raltegravir</v>
      </c>
      <c r="F5263" s="207" t="str">
        <f>IF(AND(A5263&lt;&gt;"",ISNUMBER(A5263)),VLOOKUP(A5263,Studies!A:BR,6,FALSE),"")</f>
        <v>Plasma</v>
      </c>
      <c r="G5263" s="50">
        <v>97</v>
      </c>
      <c r="H5263" s="50" t="s">
        <v>60</v>
      </c>
      <c r="I5263" s="41">
        <v>365.64060000000001</v>
      </c>
      <c r="J5263" s="41" t="s">
        <v>1025</v>
      </c>
      <c r="K5263" s="41" t="s">
        <v>116</v>
      </c>
      <c r="L5263" s="52">
        <v>373.2364</v>
      </c>
      <c r="M5263" s="52" t="s">
        <v>1025</v>
      </c>
      <c r="N5263" s="52" t="s">
        <v>534</v>
      </c>
    </row>
    <row r="5264" spans="1:14" x14ac:dyDescent="0.25">
      <c r="A5264" s="30">
        <v>578</v>
      </c>
      <c r="B5264" s="232" t="str">
        <f>IF(AND(A5264&lt;&gt;"",ISNUMBER(A5264)),VLOOKUP(A5264,Studies!A:BR,2,FALSE),"")</f>
        <v>Zhu 2010</v>
      </c>
      <c r="C5264" s="232" t="str">
        <f>IF(AND(A5264&lt;&gt;"",ISNUMBER(A5264)),VLOOKUP(A5264,Studies!A:BR,3,FALSE),"")</f>
        <v>https://www.ncbi.nlm.nih.gov/pubmed/21149917</v>
      </c>
      <c r="D5264" s="232" t="str">
        <f>IF(AND(A5264&lt;&gt;"",ISNUMBER(A5264)),VLOOKUP(A5264,Studies!A:BR,4,FALSE),"")</f>
        <v>Raltegravir 400 mg twice daily</v>
      </c>
      <c r="E5264" s="206" t="str">
        <f>IF(AND(A5264&lt;&gt;"",ISNUMBER(A5264)),VLOOKUP(A5264,Studies!A:BR,5,FALSE),"")</f>
        <v>Raltegravir</v>
      </c>
      <c r="F5264" s="207" t="str">
        <f>IF(AND(A5264&lt;&gt;"",ISNUMBER(A5264)),VLOOKUP(A5264,Studies!A:BR,6,FALSE),"")</f>
        <v>Plasma</v>
      </c>
      <c r="G5264" s="50">
        <v>98</v>
      </c>
      <c r="H5264" s="50" t="s">
        <v>60</v>
      </c>
      <c r="I5264" s="41">
        <v>424.3954</v>
      </c>
      <c r="J5264" s="41" t="s">
        <v>1025</v>
      </c>
      <c r="K5264" s="41" t="s">
        <v>116</v>
      </c>
    </row>
    <row r="5265" spans="1:14" x14ac:dyDescent="0.25">
      <c r="A5265" s="30">
        <v>578</v>
      </c>
      <c r="B5265" s="232" t="str">
        <f>IF(AND(A5265&lt;&gt;"",ISNUMBER(A5265)),VLOOKUP(A5265,Studies!A:BR,2,FALSE),"")</f>
        <v>Zhu 2010</v>
      </c>
      <c r="C5265" s="232" t="str">
        <f>IF(AND(A5265&lt;&gt;"",ISNUMBER(A5265)),VLOOKUP(A5265,Studies!A:BR,3,FALSE),"")</f>
        <v>https://www.ncbi.nlm.nih.gov/pubmed/21149917</v>
      </c>
      <c r="D5265" s="232" t="str">
        <f>IF(AND(A5265&lt;&gt;"",ISNUMBER(A5265)),VLOOKUP(A5265,Studies!A:BR,4,FALSE),"")</f>
        <v>Raltegravir 400 mg twice daily</v>
      </c>
      <c r="E5265" s="206" t="str">
        <f>IF(AND(A5265&lt;&gt;"",ISNUMBER(A5265)),VLOOKUP(A5265,Studies!A:BR,5,FALSE),"")</f>
        <v>Raltegravir</v>
      </c>
      <c r="F5265" s="207" t="str">
        <f>IF(AND(A5265&lt;&gt;"",ISNUMBER(A5265)),VLOOKUP(A5265,Studies!A:BR,6,FALSE),"")</f>
        <v>Plasma</v>
      </c>
      <c r="G5265" s="50">
        <v>99</v>
      </c>
      <c r="H5265" s="50" t="s">
        <v>60</v>
      </c>
      <c r="I5265" s="41">
        <v>342.14139999999998</v>
      </c>
      <c r="J5265" s="41" t="s">
        <v>1025</v>
      </c>
      <c r="K5265" s="41" t="s">
        <v>116</v>
      </c>
    </row>
    <row r="5266" spans="1:14" x14ac:dyDescent="0.25">
      <c r="A5266" s="30">
        <v>578</v>
      </c>
      <c r="B5266" s="232" t="str">
        <f>IF(AND(A5266&lt;&gt;"",ISNUMBER(A5266)),VLOOKUP(A5266,Studies!A:BR,2,FALSE),"")</f>
        <v>Zhu 2010</v>
      </c>
      <c r="C5266" s="232" t="str">
        <f>IF(AND(A5266&lt;&gt;"",ISNUMBER(A5266)),VLOOKUP(A5266,Studies!A:BR,3,FALSE),"")</f>
        <v>https://www.ncbi.nlm.nih.gov/pubmed/21149917</v>
      </c>
      <c r="D5266" s="232" t="str">
        <f>IF(AND(A5266&lt;&gt;"",ISNUMBER(A5266)),VLOOKUP(A5266,Studies!A:BR,4,FALSE),"")</f>
        <v>Raltegravir 400 mg twice daily</v>
      </c>
      <c r="E5266" s="206" t="str">
        <f>IF(AND(A5266&lt;&gt;"",ISNUMBER(A5266)),VLOOKUP(A5266,Studies!A:BR,5,FALSE),"")</f>
        <v>Raltegravir</v>
      </c>
      <c r="F5266" s="207" t="str">
        <f>IF(AND(A5266&lt;&gt;"",ISNUMBER(A5266)),VLOOKUP(A5266,Studies!A:BR,6,FALSE),"")</f>
        <v>Plasma</v>
      </c>
      <c r="G5266" s="50">
        <v>100</v>
      </c>
      <c r="H5266" s="50" t="s">
        <v>60</v>
      </c>
      <c r="I5266" s="41">
        <v>293.06270000000001</v>
      </c>
      <c r="J5266" s="41" t="s">
        <v>1025</v>
      </c>
      <c r="K5266" s="41" t="s">
        <v>116</v>
      </c>
    </row>
    <row r="5267" spans="1:14" x14ac:dyDescent="0.25">
      <c r="A5267" s="30">
        <v>578</v>
      </c>
      <c r="B5267" s="232" t="str">
        <f>IF(AND(A5267&lt;&gt;"",ISNUMBER(A5267)),VLOOKUP(A5267,Studies!A:BR,2,FALSE),"")</f>
        <v>Zhu 2010</v>
      </c>
      <c r="C5267" s="232" t="str">
        <f>IF(AND(A5267&lt;&gt;"",ISNUMBER(A5267)),VLOOKUP(A5267,Studies!A:BR,3,FALSE),"")</f>
        <v>https://www.ncbi.nlm.nih.gov/pubmed/21149917</v>
      </c>
      <c r="D5267" s="232" t="str">
        <f>IF(AND(A5267&lt;&gt;"",ISNUMBER(A5267)),VLOOKUP(A5267,Studies!A:BR,4,FALSE),"")</f>
        <v>Raltegravir 400 mg twice daily</v>
      </c>
      <c r="E5267" s="206" t="str">
        <f>IF(AND(A5267&lt;&gt;"",ISNUMBER(A5267)),VLOOKUP(A5267,Studies!A:BR,5,FALSE),"")</f>
        <v>Raltegravir</v>
      </c>
      <c r="F5267" s="207" t="str">
        <f>IF(AND(A5267&lt;&gt;"",ISNUMBER(A5267)),VLOOKUP(A5267,Studies!A:BR,6,FALSE),"")</f>
        <v>Plasma</v>
      </c>
      <c r="G5267" s="50">
        <v>102</v>
      </c>
      <c r="H5267" s="50" t="s">
        <v>60</v>
      </c>
      <c r="I5267" s="41">
        <v>1057.492</v>
      </c>
      <c r="J5267" s="41" t="s">
        <v>1025</v>
      </c>
      <c r="K5267" s="41" t="s">
        <v>116</v>
      </c>
      <c r="L5267" s="52">
        <v>2272.5120000000002</v>
      </c>
      <c r="M5267" s="52" t="s">
        <v>1025</v>
      </c>
      <c r="N5267" s="52" t="s">
        <v>534</v>
      </c>
    </row>
    <row r="5268" spans="1:14" x14ac:dyDescent="0.25">
      <c r="A5268" s="30">
        <v>578</v>
      </c>
      <c r="B5268" s="232" t="str">
        <f>IF(AND(A5268&lt;&gt;"",ISNUMBER(A5268)),VLOOKUP(A5268,Studies!A:BR,2,FALSE),"")</f>
        <v>Zhu 2010</v>
      </c>
      <c r="C5268" s="232" t="str">
        <f>IF(AND(A5268&lt;&gt;"",ISNUMBER(A5268)),VLOOKUP(A5268,Studies!A:BR,3,FALSE),"")</f>
        <v>https://www.ncbi.nlm.nih.gov/pubmed/21149917</v>
      </c>
      <c r="D5268" s="232" t="str">
        <f>IF(AND(A5268&lt;&gt;"",ISNUMBER(A5268)),VLOOKUP(A5268,Studies!A:BR,4,FALSE),"")</f>
        <v>Raltegravir 400 mg twice daily</v>
      </c>
      <c r="E5268" s="206" t="str">
        <f>IF(AND(A5268&lt;&gt;"",ISNUMBER(A5268)),VLOOKUP(A5268,Studies!A:BR,5,FALSE),"")</f>
        <v>Raltegravir</v>
      </c>
      <c r="F5268" s="207" t="str">
        <f>IF(AND(A5268&lt;&gt;"",ISNUMBER(A5268)),VLOOKUP(A5268,Studies!A:BR,6,FALSE),"")</f>
        <v>Plasma</v>
      </c>
      <c r="G5268" s="50">
        <v>104</v>
      </c>
      <c r="H5268" s="50" t="s">
        <v>60</v>
      </c>
      <c r="I5268" s="41">
        <v>353.88420000000002</v>
      </c>
      <c r="J5268" s="41" t="s">
        <v>1025</v>
      </c>
      <c r="K5268" s="41" t="s">
        <v>116</v>
      </c>
      <c r="L5268" s="52">
        <v>613.74400000000003</v>
      </c>
      <c r="M5268" s="52" t="s">
        <v>1025</v>
      </c>
      <c r="N5268" s="52" t="s">
        <v>534</v>
      </c>
    </row>
    <row r="5269" spans="1:14" x14ac:dyDescent="0.25">
      <c r="A5269" s="30">
        <v>578</v>
      </c>
      <c r="B5269" s="232" t="str">
        <f>IF(AND(A5269&lt;&gt;"",ISNUMBER(A5269)),VLOOKUP(A5269,Studies!A:BR,2,FALSE),"")</f>
        <v>Zhu 2010</v>
      </c>
      <c r="C5269" s="232" t="str">
        <f>IF(AND(A5269&lt;&gt;"",ISNUMBER(A5269)),VLOOKUP(A5269,Studies!A:BR,3,FALSE),"")</f>
        <v>https://www.ncbi.nlm.nih.gov/pubmed/21149917</v>
      </c>
      <c r="D5269" s="232" t="str">
        <f>IF(AND(A5269&lt;&gt;"",ISNUMBER(A5269)),VLOOKUP(A5269,Studies!A:BR,4,FALSE),"")</f>
        <v>Raltegravir 400 mg twice daily</v>
      </c>
      <c r="E5269" s="206" t="str">
        <f>IF(AND(A5269&lt;&gt;"",ISNUMBER(A5269)),VLOOKUP(A5269,Studies!A:BR,5,FALSE),"")</f>
        <v>Raltegravir</v>
      </c>
      <c r="F5269" s="207" t="str">
        <f>IF(AND(A5269&lt;&gt;"",ISNUMBER(A5269)),VLOOKUP(A5269,Studies!A:BR,6,FALSE),"")</f>
        <v>Plasma</v>
      </c>
      <c r="G5269" s="50">
        <v>108</v>
      </c>
      <c r="H5269" s="50" t="s">
        <v>60</v>
      </c>
      <c r="I5269" s="41">
        <v>116.12739999999999</v>
      </c>
      <c r="J5269" s="41" t="s">
        <v>1025</v>
      </c>
      <c r="K5269" s="41" t="s">
        <v>116</v>
      </c>
      <c r="L5269" s="52">
        <v>157.6103</v>
      </c>
      <c r="M5269" s="52" t="s">
        <v>1025</v>
      </c>
      <c r="N5269" s="52" t="s">
        <v>534</v>
      </c>
    </row>
    <row r="5270" spans="1:14" x14ac:dyDescent="0.25">
      <c r="A5270" s="30">
        <v>579</v>
      </c>
      <c r="B5270" s="232" t="str">
        <f>IF(AND(A5270&lt;&gt;"",ISNUMBER(A5270)),VLOOKUP(A5270,Studies!A:BR,2,FALSE),"")</f>
        <v>Zhu 2010</v>
      </c>
      <c r="C5270" s="232" t="str">
        <f>IF(AND(A5270&lt;&gt;"",ISNUMBER(A5270)),VLOOKUP(A5270,Studies!A:BR,3,FALSE),"")</f>
        <v>https://www.ncbi.nlm.nih.gov/pubmed/21149917</v>
      </c>
      <c r="D5270" s="232" t="str">
        <f>IF(AND(A5270&lt;&gt;"",ISNUMBER(A5270)),VLOOKUP(A5270,Studies!A:BR,4,FALSE),"")</f>
        <v>Raltegravir 400 mg twice daily plus atazanavir 300 mg twice daily</v>
      </c>
      <c r="E5270" s="206" t="str">
        <f>IF(AND(A5270&lt;&gt;"",ISNUMBER(A5270)),VLOOKUP(A5270,Studies!A:BR,5,FALSE),"")</f>
        <v>Raltegravir</v>
      </c>
      <c r="F5270" s="207" t="str">
        <f>IF(AND(A5270&lt;&gt;"",ISNUMBER(A5270)),VLOOKUP(A5270,Studies!A:BR,6,FALSE),"")</f>
        <v>Plasma</v>
      </c>
      <c r="G5270" s="50">
        <v>600</v>
      </c>
      <c r="H5270" s="50" t="s">
        <v>60</v>
      </c>
      <c r="I5270" s="41">
        <v>273.71039999999999</v>
      </c>
      <c r="J5270" s="41" t="s">
        <v>1025</v>
      </c>
      <c r="K5270" s="41" t="s">
        <v>116</v>
      </c>
      <c r="L5270" s="52">
        <v>273.69670000000002</v>
      </c>
      <c r="M5270" s="52" t="s">
        <v>1025</v>
      </c>
      <c r="N5270" s="52" t="s">
        <v>534</v>
      </c>
    </row>
    <row r="5271" spans="1:14" x14ac:dyDescent="0.25">
      <c r="A5271" s="30">
        <v>579</v>
      </c>
      <c r="B5271" s="232" t="str">
        <f>IF(AND(A5271&lt;&gt;"",ISNUMBER(A5271)),VLOOKUP(A5271,Studies!A:BR,2,FALSE),"")</f>
        <v>Zhu 2010</v>
      </c>
      <c r="C5271" s="232" t="str">
        <f>IF(AND(A5271&lt;&gt;"",ISNUMBER(A5271)),VLOOKUP(A5271,Studies!A:BR,3,FALSE),"")</f>
        <v>https://www.ncbi.nlm.nih.gov/pubmed/21149917</v>
      </c>
      <c r="D5271" s="232" t="str">
        <f>IF(AND(A5271&lt;&gt;"",ISNUMBER(A5271)),VLOOKUP(A5271,Studies!A:BR,4,FALSE),"")</f>
        <v>Raltegravir 400 mg twice daily plus atazanavir 300 mg twice daily</v>
      </c>
      <c r="E5271" s="206" t="str">
        <f>IF(AND(A5271&lt;&gt;"",ISNUMBER(A5271)),VLOOKUP(A5271,Studies!A:BR,5,FALSE),"")</f>
        <v>Raltegravir</v>
      </c>
      <c r="F5271" s="207" t="str">
        <f>IF(AND(A5271&lt;&gt;"",ISNUMBER(A5271)),VLOOKUP(A5271,Studies!A:BR,6,FALSE),"")</f>
        <v>Plasma</v>
      </c>
      <c r="G5271" s="50">
        <v>601</v>
      </c>
      <c r="H5271" s="50" t="s">
        <v>60</v>
      </c>
      <c r="I5271" s="41">
        <v>340.75909999999999</v>
      </c>
      <c r="J5271" s="41" t="s">
        <v>1025</v>
      </c>
      <c r="K5271" s="41" t="s">
        <v>116</v>
      </c>
      <c r="L5271" s="52">
        <v>248.8289</v>
      </c>
      <c r="M5271" s="52" t="s">
        <v>1025</v>
      </c>
      <c r="N5271" s="52" t="s">
        <v>534</v>
      </c>
    </row>
    <row r="5272" spans="1:14" x14ac:dyDescent="0.25">
      <c r="A5272" s="30">
        <v>579</v>
      </c>
      <c r="B5272" s="232" t="str">
        <f>IF(AND(A5272&lt;&gt;"",ISNUMBER(A5272)),VLOOKUP(A5272,Studies!A:BR,2,FALSE),"")</f>
        <v>Zhu 2010</v>
      </c>
      <c r="C5272" s="232" t="str">
        <f>IF(AND(A5272&lt;&gt;"",ISNUMBER(A5272)),VLOOKUP(A5272,Studies!A:BR,3,FALSE),"")</f>
        <v>https://www.ncbi.nlm.nih.gov/pubmed/21149917</v>
      </c>
      <c r="D5272" s="232" t="str">
        <f>IF(AND(A5272&lt;&gt;"",ISNUMBER(A5272)),VLOOKUP(A5272,Studies!A:BR,4,FALSE),"")</f>
        <v>Raltegravir 400 mg twice daily plus atazanavir 300 mg twice daily</v>
      </c>
      <c r="E5272" s="206" t="str">
        <f>IF(AND(A5272&lt;&gt;"",ISNUMBER(A5272)),VLOOKUP(A5272,Studies!A:BR,5,FALSE),"")</f>
        <v>Raltegravir</v>
      </c>
      <c r="F5272" s="207" t="str">
        <f>IF(AND(A5272&lt;&gt;"",ISNUMBER(A5272)),VLOOKUP(A5272,Studies!A:BR,6,FALSE),"")</f>
        <v>Plasma</v>
      </c>
      <c r="G5272" s="50">
        <v>602</v>
      </c>
      <c r="H5272" s="50" t="s">
        <v>60</v>
      </c>
      <c r="I5272" s="41">
        <v>673.2106</v>
      </c>
      <c r="J5272" s="41" t="s">
        <v>1025</v>
      </c>
      <c r="K5272" s="41" t="s">
        <v>116</v>
      </c>
      <c r="L5272" s="52">
        <v>895.70730000000003</v>
      </c>
      <c r="M5272" s="52" t="s">
        <v>1025</v>
      </c>
      <c r="N5272" s="52" t="s">
        <v>534</v>
      </c>
    </row>
    <row r="5273" spans="1:14" x14ac:dyDescent="0.25">
      <c r="A5273" s="30">
        <v>579</v>
      </c>
      <c r="B5273" s="232" t="str">
        <f>IF(AND(A5273&lt;&gt;"",ISNUMBER(A5273)),VLOOKUP(A5273,Studies!A:BR,2,FALSE),"")</f>
        <v>Zhu 2010</v>
      </c>
      <c r="C5273" s="232" t="str">
        <f>IF(AND(A5273&lt;&gt;"",ISNUMBER(A5273)),VLOOKUP(A5273,Studies!A:BR,3,FALSE),"")</f>
        <v>https://www.ncbi.nlm.nih.gov/pubmed/21149917</v>
      </c>
      <c r="D5273" s="232" t="str">
        <f>IF(AND(A5273&lt;&gt;"",ISNUMBER(A5273)),VLOOKUP(A5273,Studies!A:BR,4,FALSE),"")</f>
        <v>Raltegravir 400 mg twice daily plus atazanavir 300 mg twice daily</v>
      </c>
      <c r="E5273" s="206" t="str">
        <f>IF(AND(A5273&lt;&gt;"",ISNUMBER(A5273)),VLOOKUP(A5273,Studies!A:BR,5,FALSE),"")</f>
        <v>Raltegravir</v>
      </c>
      <c r="F5273" s="207" t="str">
        <f>IF(AND(A5273&lt;&gt;"",ISNUMBER(A5273)),VLOOKUP(A5273,Studies!A:BR,6,FALSE),"")</f>
        <v>Plasma</v>
      </c>
      <c r="G5273" s="50">
        <v>603</v>
      </c>
      <c r="H5273" s="50" t="s">
        <v>60</v>
      </c>
      <c r="I5273" s="41">
        <v>491.44420000000002</v>
      </c>
      <c r="J5273" s="41" t="s">
        <v>1025</v>
      </c>
      <c r="K5273" s="41" t="s">
        <v>116</v>
      </c>
      <c r="L5273" s="52">
        <v>199.0384</v>
      </c>
      <c r="M5273" s="52" t="s">
        <v>1025</v>
      </c>
      <c r="N5273" s="52" t="s">
        <v>534</v>
      </c>
    </row>
    <row r="5274" spans="1:14" x14ac:dyDescent="0.25">
      <c r="A5274" s="30">
        <v>579</v>
      </c>
      <c r="B5274" s="232" t="str">
        <f>IF(AND(A5274&lt;&gt;"",ISNUMBER(A5274)),VLOOKUP(A5274,Studies!A:BR,2,FALSE),"")</f>
        <v>Zhu 2010</v>
      </c>
      <c r="C5274" s="232" t="str">
        <f>IF(AND(A5274&lt;&gt;"",ISNUMBER(A5274)),VLOOKUP(A5274,Studies!A:BR,3,FALSE),"")</f>
        <v>https://www.ncbi.nlm.nih.gov/pubmed/21149917</v>
      </c>
      <c r="D5274" s="232" t="str">
        <f>IF(AND(A5274&lt;&gt;"",ISNUMBER(A5274)),VLOOKUP(A5274,Studies!A:BR,4,FALSE),"")</f>
        <v>Raltegravir 400 mg twice daily plus atazanavir 300 mg twice daily</v>
      </c>
      <c r="E5274" s="206" t="str">
        <f>IF(AND(A5274&lt;&gt;"",ISNUMBER(A5274)),VLOOKUP(A5274,Studies!A:BR,5,FALSE),"")</f>
        <v>Raltegravir</v>
      </c>
      <c r="F5274" s="207" t="str">
        <f>IF(AND(A5274&lt;&gt;"",ISNUMBER(A5274)),VLOOKUP(A5274,Studies!A:BR,6,FALSE),"")</f>
        <v>Plasma</v>
      </c>
      <c r="G5274" s="50">
        <v>604</v>
      </c>
      <c r="H5274" s="50" t="s">
        <v>60</v>
      </c>
      <c r="I5274" s="41">
        <v>475.54079999999999</v>
      </c>
      <c r="J5274" s="41" t="s">
        <v>1025</v>
      </c>
      <c r="K5274" s="41" t="s">
        <v>116</v>
      </c>
      <c r="L5274" s="52">
        <v>323.4597</v>
      </c>
      <c r="M5274" s="52" t="s">
        <v>1025</v>
      </c>
      <c r="N5274" s="52" t="s">
        <v>534</v>
      </c>
    </row>
    <row r="5275" spans="1:14" x14ac:dyDescent="0.25">
      <c r="A5275" s="30">
        <v>579</v>
      </c>
      <c r="B5275" s="232" t="str">
        <f>IF(AND(A5275&lt;&gt;"",ISNUMBER(A5275)),VLOOKUP(A5275,Studies!A:BR,2,FALSE),"")</f>
        <v>Zhu 2010</v>
      </c>
      <c r="C5275" s="232" t="str">
        <f>IF(AND(A5275&lt;&gt;"",ISNUMBER(A5275)),VLOOKUP(A5275,Studies!A:BR,3,FALSE),"")</f>
        <v>https://www.ncbi.nlm.nih.gov/pubmed/21149917</v>
      </c>
      <c r="D5275" s="232" t="str">
        <f>IF(AND(A5275&lt;&gt;"",ISNUMBER(A5275)),VLOOKUP(A5275,Studies!A:BR,4,FALSE),"")</f>
        <v>Raltegravir 400 mg twice daily plus atazanavir 300 mg twice daily</v>
      </c>
      <c r="E5275" s="206" t="str">
        <f>IF(AND(A5275&lt;&gt;"",ISNUMBER(A5275)),VLOOKUP(A5275,Studies!A:BR,5,FALSE),"")</f>
        <v>Raltegravir</v>
      </c>
      <c r="F5275" s="207" t="str">
        <f>IF(AND(A5275&lt;&gt;"",ISNUMBER(A5275)),VLOOKUP(A5275,Studies!A:BR,6,FALSE),"")</f>
        <v>Plasma</v>
      </c>
      <c r="G5275" s="50">
        <v>606</v>
      </c>
      <c r="H5275" s="50" t="s">
        <v>60</v>
      </c>
      <c r="I5275" s="41">
        <v>1248.25</v>
      </c>
      <c r="J5275" s="41" t="s">
        <v>1025</v>
      </c>
      <c r="K5275" s="41" t="s">
        <v>116</v>
      </c>
      <c r="L5275" s="52">
        <v>2015.4169999999999</v>
      </c>
      <c r="M5275" s="52" t="s">
        <v>1025</v>
      </c>
      <c r="N5275" s="52" t="s">
        <v>534</v>
      </c>
    </row>
    <row r="5276" spans="1:14" x14ac:dyDescent="0.25">
      <c r="A5276" s="30">
        <v>579</v>
      </c>
      <c r="B5276" s="232" t="str">
        <f>IF(AND(A5276&lt;&gt;"",ISNUMBER(A5276)),VLOOKUP(A5276,Studies!A:BR,2,FALSE),"")</f>
        <v>Zhu 2010</v>
      </c>
      <c r="C5276" s="232" t="str">
        <f>IF(AND(A5276&lt;&gt;"",ISNUMBER(A5276)),VLOOKUP(A5276,Studies!A:BR,3,FALSE),"")</f>
        <v>https://www.ncbi.nlm.nih.gov/pubmed/21149917</v>
      </c>
      <c r="D5276" s="232" t="str">
        <f>IF(AND(A5276&lt;&gt;"",ISNUMBER(A5276)),VLOOKUP(A5276,Studies!A:BR,4,FALSE),"")</f>
        <v>Raltegravir 400 mg twice daily plus atazanavir 300 mg twice daily</v>
      </c>
      <c r="E5276" s="206" t="str">
        <f>IF(AND(A5276&lt;&gt;"",ISNUMBER(A5276)),VLOOKUP(A5276,Studies!A:BR,5,FALSE),"")</f>
        <v>Raltegravir</v>
      </c>
      <c r="F5276" s="207" t="str">
        <f>IF(AND(A5276&lt;&gt;"",ISNUMBER(A5276)),VLOOKUP(A5276,Studies!A:BR,6,FALSE),"")</f>
        <v>Plasma</v>
      </c>
      <c r="G5276" s="50">
        <v>608</v>
      </c>
      <c r="H5276" s="50" t="s">
        <v>60</v>
      </c>
      <c r="I5276" s="41">
        <v>760.28219999999999</v>
      </c>
      <c r="J5276" s="41" t="s">
        <v>1025</v>
      </c>
      <c r="K5276" s="41" t="s">
        <v>116</v>
      </c>
      <c r="L5276" s="52">
        <v>1252.383</v>
      </c>
      <c r="M5276" s="52" t="s">
        <v>1025</v>
      </c>
      <c r="N5276" s="52" t="s">
        <v>534</v>
      </c>
    </row>
    <row r="5277" spans="1:14" x14ac:dyDescent="0.25">
      <c r="A5277" s="30">
        <v>579</v>
      </c>
      <c r="B5277" s="232" t="str">
        <f>IF(AND(A5277&lt;&gt;"",ISNUMBER(A5277)),VLOOKUP(A5277,Studies!A:BR,2,FALSE),"")</f>
        <v>Zhu 2010</v>
      </c>
      <c r="C5277" s="232" t="str">
        <f>IF(AND(A5277&lt;&gt;"",ISNUMBER(A5277)),VLOOKUP(A5277,Studies!A:BR,3,FALSE),"")</f>
        <v>https://www.ncbi.nlm.nih.gov/pubmed/21149917</v>
      </c>
      <c r="D5277" s="232" t="str">
        <f>IF(AND(A5277&lt;&gt;"",ISNUMBER(A5277)),VLOOKUP(A5277,Studies!A:BR,4,FALSE),"")</f>
        <v>Raltegravir 400 mg twice daily plus atazanavir 300 mg twice daily</v>
      </c>
      <c r="E5277" s="206" t="str">
        <f>IF(AND(A5277&lt;&gt;"",ISNUMBER(A5277)),VLOOKUP(A5277,Studies!A:BR,5,FALSE),"")</f>
        <v>Raltegravir</v>
      </c>
      <c r="F5277" s="207" t="str">
        <f>IF(AND(A5277&lt;&gt;"",ISNUMBER(A5277)),VLOOKUP(A5277,Studies!A:BR,6,FALSE),"")</f>
        <v>Plasma</v>
      </c>
      <c r="G5277" s="50">
        <v>612</v>
      </c>
      <c r="H5277" s="50" t="s">
        <v>60</v>
      </c>
      <c r="I5277" s="41">
        <v>199.0795</v>
      </c>
      <c r="J5277" s="41" t="s">
        <v>1025</v>
      </c>
      <c r="K5277" s="41" t="s">
        <v>116</v>
      </c>
      <c r="L5277" s="52">
        <v>265.38920000000002</v>
      </c>
      <c r="M5277" s="52" t="s">
        <v>1025</v>
      </c>
      <c r="N5277" s="52" t="s">
        <v>534</v>
      </c>
    </row>
    <row r="5278" spans="1:14" x14ac:dyDescent="0.25">
      <c r="A5278" s="30">
        <v>580</v>
      </c>
      <c r="B5278" s="232" t="str">
        <f>IF(AND(A5278&lt;&gt;"",ISNUMBER(A5278)),VLOOKUP(A5278,Studies!A:BR,2,FALSE),"")</f>
        <v>Acosta 2007</v>
      </c>
      <c r="C5278" s="232" t="str">
        <f>IF(AND(A5278&lt;&gt;"",ISNUMBER(A5278)),VLOOKUP(A5278,Studies!A:BR,3,FALSE),"")</f>
        <v>https://www.ncbi.nlm.nih.gov/pubmed/17576825</v>
      </c>
      <c r="D5278" s="232" t="str">
        <f>IF(AND(A5278&lt;&gt;"",ISNUMBER(A5278)),VLOOKUP(A5278,Studies!A:BR,4,FALSE),"")</f>
        <v>Period 1</v>
      </c>
      <c r="E5278" s="206" t="str">
        <f>IF(AND(A5278&lt;&gt;"",ISNUMBER(A5278)),VLOOKUP(A5278,Studies!A:BR,5,FALSE),"")</f>
        <v>Atazanavir</v>
      </c>
      <c r="F5278" s="207" t="str">
        <f>IF(AND(A5278&lt;&gt;"",ISNUMBER(A5278)),VLOOKUP(A5278,Studies!A:BR,6,FALSE),"")</f>
        <v>Plasma</v>
      </c>
      <c r="G5278" s="50">
        <v>168.02364322</v>
      </c>
      <c r="H5278" s="50" t="s">
        <v>60</v>
      </c>
      <c r="I5278" s="41">
        <v>1188.2729999999999</v>
      </c>
      <c r="J5278" s="41" t="s">
        <v>1025</v>
      </c>
      <c r="K5278" s="41" t="s">
        <v>116</v>
      </c>
      <c r="L5278" s="52">
        <v>999.40650000000005</v>
      </c>
      <c r="M5278" s="52" t="s">
        <v>1025</v>
      </c>
      <c r="N5278" s="52" t="s">
        <v>534</v>
      </c>
    </row>
    <row r="5279" spans="1:14" x14ac:dyDescent="0.25">
      <c r="A5279" s="30">
        <v>580</v>
      </c>
      <c r="B5279" s="232" t="str">
        <f>IF(AND(A5279&lt;&gt;"",ISNUMBER(A5279)),VLOOKUP(A5279,Studies!A:BR,2,FALSE),"")</f>
        <v>Acosta 2007</v>
      </c>
      <c r="C5279" s="232" t="str">
        <f>IF(AND(A5279&lt;&gt;"",ISNUMBER(A5279)),VLOOKUP(A5279,Studies!A:BR,3,FALSE),"")</f>
        <v>https://www.ncbi.nlm.nih.gov/pubmed/17576825</v>
      </c>
      <c r="D5279" s="232" t="str">
        <f>IF(AND(A5279&lt;&gt;"",ISNUMBER(A5279)),VLOOKUP(A5279,Studies!A:BR,4,FALSE),"")</f>
        <v>Period 1</v>
      </c>
      <c r="E5279" s="206" t="str">
        <f>IF(AND(A5279&lt;&gt;"",ISNUMBER(A5279)),VLOOKUP(A5279,Studies!A:BR,5,FALSE),"")</f>
        <v>Atazanavir</v>
      </c>
      <c r="F5279" s="207" t="str">
        <f>IF(AND(A5279&lt;&gt;"",ISNUMBER(A5279)),VLOOKUP(A5279,Studies!A:BR,6,FALSE),"")</f>
        <v>Plasma</v>
      </c>
      <c r="G5279" s="50">
        <v>169.05402900000001</v>
      </c>
      <c r="H5279" s="50" t="s">
        <v>60</v>
      </c>
      <c r="I5279" s="41">
        <v>1440.1669999999999</v>
      </c>
      <c r="J5279" s="41" t="s">
        <v>1025</v>
      </c>
      <c r="K5279" s="41" t="s">
        <v>116</v>
      </c>
      <c r="L5279" s="52">
        <v>879.05830000000003</v>
      </c>
      <c r="M5279" s="52" t="s">
        <v>1025</v>
      </c>
      <c r="N5279" s="52" t="s">
        <v>534</v>
      </c>
    </row>
    <row r="5280" spans="1:14" x14ac:dyDescent="0.25">
      <c r="A5280" s="30">
        <v>580</v>
      </c>
      <c r="B5280" s="232" t="str">
        <f>IF(AND(A5280&lt;&gt;"",ISNUMBER(A5280)),VLOOKUP(A5280,Studies!A:BR,2,FALSE),"")</f>
        <v>Acosta 2007</v>
      </c>
      <c r="C5280" s="232" t="str">
        <f>IF(AND(A5280&lt;&gt;"",ISNUMBER(A5280)),VLOOKUP(A5280,Studies!A:BR,3,FALSE),"")</f>
        <v>https://www.ncbi.nlm.nih.gov/pubmed/17576825</v>
      </c>
      <c r="D5280" s="232" t="str">
        <f>IF(AND(A5280&lt;&gt;"",ISNUMBER(A5280)),VLOOKUP(A5280,Studies!A:BR,4,FALSE),"")</f>
        <v>Period 1</v>
      </c>
      <c r="E5280" s="206" t="str">
        <f>IF(AND(A5280&lt;&gt;"",ISNUMBER(A5280)),VLOOKUP(A5280,Studies!A:BR,5,FALSE),"")</f>
        <v>Atazanavir</v>
      </c>
      <c r="F5280" s="207" t="str">
        <f>IF(AND(A5280&lt;&gt;"",ISNUMBER(A5280)),VLOOKUP(A5280,Studies!A:BR,6,FALSE),"")</f>
        <v>Plasma</v>
      </c>
      <c r="G5280" s="50">
        <v>170.05411600000002</v>
      </c>
      <c r="H5280" s="50" t="s">
        <v>60</v>
      </c>
      <c r="I5280" s="41">
        <v>2609.1239999999998</v>
      </c>
      <c r="J5280" s="41" t="s">
        <v>1025</v>
      </c>
      <c r="K5280" s="41" t="s">
        <v>116</v>
      </c>
      <c r="L5280" s="52">
        <v>1469.1510000000001</v>
      </c>
      <c r="M5280" s="52" t="s">
        <v>1025</v>
      </c>
      <c r="N5280" s="52" t="s">
        <v>534</v>
      </c>
    </row>
    <row r="5281" spans="1:14" x14ac:dyDescent="0.25">
      <c r="A5281" s="30">
        <v>580</v>
      </c>
      <c r="B5281" s="232" t="str">
        <f>IF(AND(A5281&lt;&gt;"",ISNUMBER(A5281)),VLOOKUP(A5281,Studies!A:BR,2,FALSE),"")</f>
        <v>Acosta 2007</v>
      </c>
      <c r="C5281" s="232" t="str">
        <f>IF(AND(A5281&lt;&gt;"",ISNUMBER(A5281)),VLOOKUP(A5281,Studies!A:BR,3,FALSE),"")</f>
        <v>https://www.ncbi.nlm.nih.gov/pubmed/17576825</v>
      </c>
      <c r="D5281" s="232" t="str">
        <f>IF(AND(A5281&lt;&gt;"",ISNUMBER(A5281)),VLOOKUP(A5281,Studies!A:BR,4,FALSE),"")</f>
        <v>Period 1</v>
      </c>
      <c r="E5281" s="206" t="str">
        <f>IF(AND(A5281&lt;&gt;"",ISNUMBER(A5281)),VLOOKUP(A5281,Studies!A:BR,5,FALSE),"")</f>
        <v>Atazanavir</v>
      </c>
      <c r="F5281" s="207" t="str">
        <f>IF(AND(A5281&lt;&gt;"",ISNUMBER(A5281)),VLOOKUP(A5281,Studies!A:BR,6,FALSE),"")</f>
        <v>Plasma</v>
      </c>
      <c r="G5281" s="50">
        <v>171.05219199999999</v>
      </c>
      <c r="H5281" s="50" t="s">
        <v>60</v>
      </c>
      <c r="I5281" s="41">
        <v>3069.5709999999999</v>
      </c>
      <c r="J5281" s="41" t="s">
        <v>1025</v>
      </c>
      <c r="K5281" s="41" t="s">
        <v>116</v>
      </c>
      <c r="L5281" s="52">
        <v>1189.5329999999999</v>
      </c>
      <c r="M5281" s="52" t="s">
        <v>1025</v>
      </c>
      <c r="N5281" s="52" t="s">
        <v>534</v>
      </c>
    </row>
    <row r="5282" spans="1:14" x14ac:dyDescent="0.25">
      <c r="A5282" s="30">
        <v>580</v>
      </c>
      <c r="B5282" s="232" t="str">
        <f>IF(AND(A5282&lt;&gt;"",ISNUMBER(A5282)),VLOOKUP(A5282,Studies!A:BR,2,FALSE),"")</f>
        <v>Acosta 2007</v>
      </c>
      <c r="C5282" s="232" t="str">
        <f>IF(AND(A5282&lt;&gt;"",ISNUMBER(A5282)),VLOOKUP(A5282,Studies!A:BR,3,FALSE),"")</f>
        <v>https://www.ncbi.nlm.nih.gov/pubmed/17576825</v>
      </c>
      <c r="D5282" s="232" t="str">
        <f>IF(AND(A5282&lt;&gt;"",ISNUMBER(A5282)),VLOOKUP(A5282,Studies!A:BR,4,FALSE),"")</f>
        <v>Period 1</v>
      </c>
      <c r="E5282" s="206" t="str">
        <f>IF(AND(A5282&lt;&gt;"",ISNUMBER(A5282)),VLOOKUP(A5282,Studies!A:BR,5,FALSE),"")</f>
        <v>Atazanavir</v>
      </c>
      <c r="F5282" s="207" t="str">
        <f>IF(AND(A5282&lt;&gt;"",ISNUMBER(A5282)),VLOOKUP(A5282,Studies!A:BR,6,FALSE),"")</f>
        <v>Plasma</v>
      </c>
      <c r="G5282" s="50">
        <v>172.04999099999998</v>
      </c>
      <c r="H5282" s="50" t="s">
        <v>60</v>
      </c>
      <c r="I5282" s="41">
        <v>3402.5050000000001</v>
      </c>
      <c r="J5282" s="41" t="s">
        <v>1025</v>
      </c>
      <c r="K5282" s="41" t="s">
        <v>116</v>
      </c>
      <c r="L5282" s="52">
        <v>1318.9290000000001</v>
      </c>
      <c r="M5282" s="52" t="s">
        <v>1025</v>
      </c>
      <c r="N5282" s="52" t="s">
        <v>534</v>
      </c>
    </row>
    <row r="5283" spans="1:14" x14ac:dyDescent="0.25">
      <c r="A5283" s="30">
        <v>580</v>
      </c>
      <c r="B5283" s="232" t="str">
        <f>IF(AND(A5283&lt;&gt;"",ISNUMBER(A5283)),VLOOKUP(A5283,Studies!A:BR,2,FALSE),"")</f>
        <v>Acosta 2007</v>
      </c>
      <c r="C5283" s="232" t="str">
        <f>IF(AND(A5283&lt;&gt;"",ISNUMBER(A5283)),VLOOKUP(A5283,Studies!A:BR,3,FALSE),"")</f>
        <v>https://www.ncbi.nlm.nih.gov/pubmed/17576825</v>
      </c>
      <c r="D5283" s="232" t="str">
        <f>IF(AND(A5283&lt;&gt;"",ISNUMBER(A5283)),VLOOKUP(A5283,Studies!A:BR,4,FALSE),"")</f>
        <v>Period 1</v>
      </c>
      <c r="E5283" s="206" t="str">
        <f>IF(AND(A5283&lt;&gt;"",ISNUMBER(A5283)),VLOOKUP(A5283,Studies!A:BR,5,FALSE),"")</f>
        <v>Atazanavir</v>
      </c>
      <c r="F5283" s="207" t="str">
        <f>IF(AND(A5283&lt;&gt;"",ISNUMBER(A5283)),VLOOKUP(A5283,Studies!A:BR,6,FALSE),"")</f>
        <v>Plasma</v>
      </c>
      <c r="G5283" s="50">
        <v>173.04647199999999</v>
      </c>
      <c r="H5283" s="50" t="s">
        <v>60</v>
      </c>
      <c r="I5283" s="41">
        <v>2842.337</v>
      </c>
      <c r="J5283" s="41" t="s">
        <v>1025</v>
      </c>
      <c r="K5283" s="41" t="s">
        <v>116</v>
      </c>
      <c r="L5283" s="52">
        <v>1534.817</v>
      </c>
      <c r="M5283" s="52" t="s">
        <v>1025</v>
      </c>
      <c r="N5283" s="52" t="s">
        <v>534</v>
      </c>
    </row>
    <row r="5284" spans="1:14" x14ac:dyDescent="0.25">
      <c r="A5284" s="30">
        <v>580</v>
      </c>
      <c r="B5284" s="232" t="str">
        <f>IF(AND(A5284&lt;&gt;"",ISNUMBER(A5284)),VLOOKUP(A5284,Studies!A:BR,2,FALSE),"")</f>
        <v>Acosta 2007</v>
      </c>
      <c r="C5284" s="232" t="str">
        <f>IF(AND(A5284&lt;&gt;"",ISNUMBER(A5284)),VLOOKUP(A5284,Studies!A:BR,3,FALSE),"")</f>
        <v>https://www.ncbi.nlm.nih.gov/pubmed/17576825</v>
      </c>
      <c r="D5284" s="232" t="str">
        <f>IF(AND(A5284&lt;&gt;"",ISNUMBER(A5284)),VLOOKUP(A5284,Studies!A:BR,4,FALSE),"")</f>
        <v>Period 1</v>
      </c>
      <c r="E5284" s="206" t="str">
        <f>IF(AND(A5284&lt;&gt;"",ISNUMBER(A5284)),VLOOKUP(A5284,Studies!A:BR,5,FALSE),"")</f>
        <v>Atazanavir</v>
      </c>
      <c r="F5284" s="207" t="str">
        <f>IF(AND(A5284&lt;&gt;"",ISNUMBER(A5284)),VLOOKUP(A5284,Studies!A:BR,6,FALSE),"")</f>
        <v>Plasma</v>
      </c>
      <c r="G5284" s="50">
        <v>174.04267600000003</v>
      </c>
      <c r="H5284" s="50" t="s">
        <v>60</v>
      </c>
      <c r="I5284" s="41">
        <v>2207.127</v>
      </c>
      <c r="J5284" s="41" t="s">
        <v>1025</v>
      </c>
      <c r="K5284" s="41" t="s">
        <v>116</v>
      </c>
      <c r="L5284" s="52">
        <v>1008.717</v>
      </c>
      <c r="M5284" s="52" t="s">
        <v>1025</v>
      </c>
      <c r="N5284" s="52" t="s">
        <v>534</v>
      </c>
    </row>
    <row r="5285" spans="1:14" x14ac:dyDescent="0.25">
      <c r="A5285" s="30">
        <v>580</v>
      </c>
      <c r="B5285" s="232" t="str">
        <f>IF(AND(A5285&lt;&gt;"",ISNUMBER(A5285)),VLOOKUP(A5285,Studies!A:BR,2,FALSE),"")</f>
        <v>Acosta 2007</v>
      </c>
      <c r="C5285" s="232" t="str">
        <f>IF(AND(A5285&lt;&gt;"",ISNUMBER(A5285)),VLOOKUP(A5285,Studies!A:BR,3,FALSE),"")</f>
        <v>https://www.ncbi.nlm.nih.gov/pubmed/17576825</v>
      </c>
      <c r="D5285" s="232" t="str">
        <f>IF(AND(A5285&lt;&gt;"",ISNUMBER(A5285)),VLOOKUP(A5285,Studies!A:BR,4,FALSE),"")</f>
        <v>Period 1</v>
      </c>
      <c r="E5285" s="206" t="str">
        <f>IF(AND(A5285&lt;&gt;"",ISNUMBER(A5285)),VLOOKUP(A5285,Studies!A:BR,5,FALSE),"")</f>
        <v>Atazanavir</v>
      </c>
      <c r="F5285" s="207" t="str">
        <f>IF(AND(A5285&lt;&gt;"",ISNUMBER(A5285)),VLOOKUP(A5285,Studies!A:BR,6,FALSE),"")</f>
        <v>Plasma</v>
      </c>
      <c r="G5285" s="50">
        <v>176.003398</v>
      </c>
      <c r="H5285" s="50" t="s">
        <v>60</v>
      </c>
      <c r="I5285" s="41">
        <v>1538.1410000000001</v>
      </c>
      <c r="J5285" s="41" t="s">
        <v>1025</v>
      </c>
      <c r="K5285" s="41" t="s">
        <v>116</v>
      </c>
      <c r="L5285" s="52">
        <v>795.47640000000001</v>
      </c>
      <c r="M5285" s="52" t="s">
        <v>1025</v>
      </c>
      <c r="N5285" s="52" t="s">
        <v>534</v>
      </c>
    </row>
    <row r="5286" spans="1:14" x14ac:dyDescent="0.25">
      <c r="A5286" s="30">
        <v>580</v>
      </c>
      <c r="B5286" s="232" t="str">
        <f>IF(AND(A5286&lt;&gt;"",ISNUMBER(A5286)),VLOOKUP(A5286,Studies!A:BR,2,FALSE),"")</f>
        <v>Acosta 2007</v>
      </c>
      <c r="C5286" s="232" t="str">
        <f>IF(AND(A5286&lt;&gt;"",ISNUMBER(A5286)),VLOOKUP(A5286,Studies!A:BR,3,FALSE),"")</f>
        <v>https://www.ncbi.nlm.nih.gov/pubmed/17576825</v>
      </c>
      <c r="D5286" s="232" t="str">
        <f>IF(AND(A5286&lt;&gt;"",ISNUMBER(A5286)),VLOOKUP(A5286,Studies!A:BR,4,FALSE),"")</f>
        <v>Period 1</v>
      </c>
      <c r="E5286" s="206" t="str">
        <f>IF(AND(A5286&lt;&gt;"",ISNUMBER(A5286)),VLOOKUP(A5286,Studies!A:BR,5,FALSE),"")</f>
        <v>Atazanavir</v>
      </c>
      <c r="F5286" s="207" t="str">
        <f>IF(AND(A5286&lt;&gt;"",ISNUMBER(A5286)),VLOOKUP(A5286,Studies!A:BR,6,FALSE),"")</f>
        <v>Plasma</v>
      </c>
      <c r="G5286" s="50">
        <v>178.0607</v>
      </c>
      <c r="H5286" s="50" t="s">
        <v>60</v>
      </c>
      <c r="I5286" s="41">
        <v>1073.2860000000001</v>
      </c>
      <c r="J5286" s="41" t="s">
        <v>1025</v>
      </c>
      <c r="K5286" s="41" t="s">
        <v>116</v>
      </c>
      <c r="L5286" s="52">
        <v>655.11839999999995</v>
      </c>
      <c r="M5286" s="52" t="s">
        <v>1025</v>
      </c>
      <c r="N5286" s="52" t="s">
        <v>534</v>
      </c>
    </row>
    <row r="5287" spans="1:14" x14ac:dyDescent="0.25">
      <c r="A5287" s="30">
        <v>580</v>
      </c>
      <c r="B5287" s="232" t="str">
        <f>IF(AND(A5287&lt;&gt;"",ISNUMBER(A5287)),VLOOKUP(A5287,Studies!A:BR,2,FALSE),"")</f>
        <v>Acosta 2007</v>
      </c>
      <c r="C5287" s="232" t="str">
        <f>IF(AND(A5287&lt;&gt;"",ISNUMBER(A5287)),VLOOKUP(A5287,Studies!A:BR,3,FALSE),"")</f>
        <v>https://www.ncbi.nlm.nih.gov/pubmed/17576825</v>
      </c>
      <c r="D5287" s="232" t="str">
        <f>IF(AND(A5287&lt;&gt;"",ISNUMBER(A5287)),VLOOKUP(A5287,Studies!A:BR,4,FALSE),"")</f>
        <v>Period 1</v>
      </c>
      <c r="E5287" s="206" t="str">
        <f>IF(AND(A5287&lt;&gt;"",ISNUMBER(A5287)),VLOOKUP(A5287,Studies!A:BR,5,FALSE),"")</f>
        <v>Atazanavir</v>
      </c>
      <c r="F5287" s="207" t="str">
        <f>IF(AND(A5287&lt;&gt;"",ISNUMBER(A5287)),VLOOKUP(A5287,Studies!A:BR,6,FALSE),"")</f>
        <v>Plasma</v>
      </c>
      <c r="G5287" s="50">
        <v>180.0224</v>
      </c>
      <c r="H5287" s="50" t="s">
        <v>60</v>
      </c>
      <c r="I5287" s="41">
        <v>908.9452</v>
      </c>
      <c r="J5287" s="41" t="s">
        <v>1025</v>
      </c>
      <c r="K5287" s="41" t="s">
        <v>116</v>
      </c>
      <c r="L5287" s="52">
        <v>621.54139999999995</v>
      </c>
      <c r="M5287" s="52" t="s">
        <v>1025</v>
      </c>
      <c r="N5287" s="52" t="s">
        <v>534</v>
      </c>
    </row>
    <row r="5288" spans="1:14" x14ac:dyDescent="0.25">
      <c r="A5288" s="30">
        <v>581</v>
      </c>
      <c r="B5288" s="232" t="str">
        <f>IF(AND(A5288&lt;&gt;"",ISNUMBER(A5288)),VLOOKUP(A5288,Studies!A:BR,2,FALSE),"")</f>
        <v>Bristol-Myers Squibb Company, Clinical Pharmacology and Biopharmaceutics Review, Application number 21-567, Protocol AI424-028, 2002, page 128</v>
      </c>
      <c r="C5288" s="232" t="str">
        <f>IF(AND(A5288&lt;&gt;"",ISNUMBER(A5288)),VLOOKUP(A5288,Studies!A:BR,3,FALSE),"")</f>
        <v>https://www.accessdata.fda.gov/drugsatfda_docs/nda/2003/21-567_Reyataz_BioPharmr_P3.pdf</v>
      </c>
      <c r="D5288" s="232" t="str">
        <f>IF(AND(A5288&lt;&gt;"",ISNUMBER(A5288)),VLOOKUP(A5288,Studies!A:BR,4,FALSE),"")</f>
        <v>AI424-028, A-Day 6</v>
      </c>
      <c r="E5288" s="206" t="str">
        <f>IF(AND(A5288&lt;&gt;"",ISNUMBER(A5288)),VLOOKUP(A5288,Studies!A:BR,5,FALSE),"")</f>
        <v>Atazanavir</v>
      </c>
      <c r="F5288" s="207" t="str">
        <f>IF(AND(A5288&lt;&gt;"",ISNUMBER(A5288)),VLOOKUP(A5288,Studies!A:BR,6,FALSE),"")</f>
        <v>Plasma</v>
      </c>
      <c r="G5288" s="50">
        <v>120</v>
      </c>
      <c r="H5288" s="50" t="s">
        <v>60</v>
      </c>
      <c r="I5288" s="41">
        <v>53.140650000000001</v>
      </c>
      <c r="J5288" s="41" t="s">
        <v>1025</v>
      </c>
      <c r="K5288" s="41" t="s">
        <v>116</v>
      </c>
    </row>
    <row r="5289" spans="1:14" x14ac:dyDescent="0.25">
      <c r="A5289" s="30">
        <v>581</v>
      </c>
      <c r="B5289" s="232" t="str">
        <f>IF(AND(A5289&lt;&gt;"",ISNUMBER(A5289)),VLOOKUP(A5289,Studies!A:BR,2,FALSE),"")</f>
        <v>Bristol-Myers Squibb Company, Clinical Pharmacology and Biopharmaceutics Review, Application number 21-567, Protocol AI424-028, 2002, page 128</v>
      </c>
      <c r="C5289" s="232" t="str">
        <f>IF(AND(A5289&lt;&gt;"",ISNUMBER(A5289)),VLOOKUP(A5289,Studies!A:BR,3,FALSE),"")</f>
        <v>https://www.accessdata.fda.gov/drugsatfda_docs/nda/2003/21-567_Reyataz_BioPharmr_P3.pdf</v>
      </c>
      <c r="D5289" s="232" t="str">
        <f>IF(AND(A5289&lt;&gt;"",ISNUMBER(A5289)),VLOOKUP(A5289,Studies!A:BR,4,FALSE),"")</f>
        <v>AI424-028, A-Day 6</v>
      </c>
      <c r="E5289" s="206" t="str">
        <f>IF(AND(A5289&lt;&gt;"",ISNUMBER(A5289)),VLOOKUP(A5289,Studies!A:BR,5,FALSE),"")</f>
        <v>Atazanavir</v>
      </c>
      <c r="F5289" s="207" t="str">
        <f>IF(AND(A5289&lt;&gt;"",ISNUMBER(A5289)),VLOOKUP(A5289,Studies!A:BR,6,FALSE),"")</f>
        <v>Plasma</v>
      </c>
      <c r="G5289" s="50">
        <v>120.5</v>
      </c>
      <c r="H5289" s="50" t="s">
        <v>60</v>
      </c>
      <c r="I5289" s="41">
        <v>42.317889999999998</v>
      </c>
      <c r="J5289" s="41" t="s">
        <v>1025</v>
      </c>
      <c r="K5289" s="41" t="s">
        <v>116</v>
      </c>
    </row>
    <row r="5290" spans="1:14" x14ac:dyDescent="0.25">
      <c r="A5290" s="30">
        <v>581</v>
      </c>
      <c r="B5290" s="232" t="str">
        <f>IF(AND(A5290&lt;&gt;"",ISNUMBER(A5290)),VLOOKUP(A5290,Studies!A:BR,2,FALSE),"")</f>
        <v>Bristol-Myers Squibb Company, Clinical Pharmacology and Biopharmaceutics Review, Application number 21-567, Protocol AI424-028, 2002, page 128</v>
      </c>
      <c r="C5290" s="232" t="str">
        <f>IF(AND(A5290&lt;&gt;"",ISNUMBER(A5290)),VLOOKUP(A5290,Studies!A:BR,3,FALSE),"")</f>
        <v>https://www.accessdata.fda.gov/drugsatfda_docs/nda/2003/21-567_Reyataz_BioPharmr_P3.pdf</v>
      </c>
      <c r="D5290" s="232" t="str">
        <f>IF(AND(A5290&lt;&gt;"",ISNUMBER(A5290)),VLOOKUP(A5290,Studies!A:BR,4,FALSE),"")</f>
        <v>AI424-028, A-Day 6</v>
      </c>
      <c r="E5290" s="206" t="str">
        <f>IF(AND(A5290&lt;&gt;"",ISNUMBER(A5290)),VLOOKUP(A5290,Studies!A:BR,5,FALSE),"")</f>
        <v>Atazanavir</v>
      </c>
      <c r="F5290" s="207" t="str">
        <f>IF(AND(A5290&lt;&gt;"",ISNUMBER(A5290)),VLOOKUP(A5290,Studies!A:BR,6,FALSE),"")</f>
        <v>Plasma</v>
      </c>
      <c r="G5290" s="50">
        <v>121</v>
      </c>
      <c r="H5290" s="50" t="s">
        <v>60</v>
      </c>
      <c r="I5290" s="41">
        <v>155.44630000000001</v>
      </c>
      <c r="J5290" s="41" t="s">
        <v>1025</v>
      </c>
      <c r="K5290" s="41" t="s">
        <v>116</v>
      </c>
    </row>
    <row r="5291" spans="1:14" x14ac:dyDescent="0.25">
      <c r="A5291" s="30">
        <v>581</v>
      </c>
      <c r="B5291" s="232" t="str">
        <f>IF(AND(A5291&lt;&gt;"",ISNUMBER(A5291)),VLOOKUP(A5291,Studies!A:BR,2,FALSE),"")</f>
        <v>Bristol-Myers Squibb Company, Clinical Pharmacology and Biopharmaceutics Review, Application number 21-567, Protocol AI424-028, 2002, page 128</v>
      </c>
      <c r="C5291" s="232" t="str">
        <f>IF(AND(A5291&lt;&gt;"",ISNUMBER(A5291)),VLOOKUP(A5291,Studies!A:BR,3,FALSE),"")</f>
        <v>https://www.accessdata.fda.gov/drugsatfda_docs/nda/2003/21-567_Reyataz_BioPharmr_P3.pdf</v>
      </c>
      <c r="D5291" s="232" t="str">
        <f>IF(AND(A5291&lt;&gt;"",ISNUMBER(A5291)),VLOOKUP(A5291,Studies!A:BR,4,FALSE),"")</f>
        <v>AI424-028, A-Day 6</v>
      </c>
      <c r="E5291" s="206" t="str">
        <f>IF(AND(A5291&lt;&gt;"",ISNUMBER(A5291)),VLOOKUP(A5291,Studies!A:BR,5,FALSE),"")</f>
        <v>Atazanavir</v>
      </c>
      <c r="F5291" s="207" t="str">
        <f>IF(AND(A5291&lt;&gt;"",ISNUMBER(A5291)),VLOOKUP(A5291,Studies!A:BR,6,FALSE),"")</f>
        <v>Plasma</v>
      </c>
      <c r="G5291" s="50">
        <v>121.5</v>
      </c>
      <c r="H5291" s="50" t="s">
        <v>60</v>
      </c>
      <c r="I5291" s="41">
        <v>532.12570000000005</v>
      </c>
      <c r="J5291" s="41" t="s">
        <v>1025</v>
      </c>
      <c r="K5291" s="41" t="s">
        <v>116</v>
      </c>
    </row>
    <row r="5292" spans="1:14" x14ac:dyDescent="0.25">
      <c r="A5292" s="30">
        <v>581</v>
      </c>
      <c r="B5292" s="232" t="str">
        <f>IF(AND(A5292&lt;&gt;"",ISNUMBER(A5292)),VLOOKUP(A5292,Studies!A:BR,2,FALSE),"")</f>
        <v>Bristol-Myers Squibb Company, Clinical Pharmacology and Biopharmaceutics Review, Application number 21-567, Protocol AI424-028, 2002, page 128</v>
      </c>
      <c r="C5292" s="232" t="str">
        <f>IF(AND(A5292&lt;&gt;"",ISNUMBER(A5292)),VLOOKUP(A5292,Studies!A:BR,3,FALSE),"")</f>
        <v>https://www.accessdata.fda.gov/drugsatfda_docs/nda/2003/21-567_Reyataz_BioPharmr_P3.pdf</v>
      </c>
      <c r="D5292" s="232" t="str">
        <f>IF(AND(A5292&lt;&gt;"",ISNUMBER(A5292)),VLOOKUP(A5292,Studies!A:BR,4,FALSE),"")</f>
        <v>AI424-028, A-Day 6</v>
      </c>
      <c r="E5292" s="206" t="str">
        <f>IF(AND(A5292&lt;&gt;"",ISNUMBER(A5292)),VLOOKUP(A5292,Studies!A:BR,5,FALSE),"")</f>
        <v>Atazanavir</v>
      </c>
      <c r="F5292" s="207" t="str">
        <f>IF(AND(A5292&lt;&gt;"",ISNUMBER(A5292)),VLOOKUP(A5292,Studies!A:BR,6,FALSE),"")</f>
        <v>Plasma</v>
      </c>
      <c r="G5292" s="50">
        <v>122</v>
      </c>
      <c r="H5292" s="50" t="s">
        <v>60</v>
      </c>
      <c r="I5292" s="41">
        <v>1157.5250000000001</v>
      </c>
      <c r="J5292" s="41" t="s">
        <v>1025</v>
      </c>
      <c r="K5292" s="41" t="s">
        <v>116</v>
      </c>
    </row>
    <row r="5293" spans="1:14" x14ac:dyDescent="0.25">
      <c r="A5293" s="30">
        <v>581</v>
      </c>
      <c r="B5293" s="232" t="str">
        <f>IF(AND(A5293&lt;&gt;"",ISNUMBER(A5293)),VLOOKUP(A5293,Studies!A:BR,2,FALSE),"")</f>
        <v>Bristol-Myers Squibb Company, Clinical Pharmacology and Biopharmaceutics Review, Application number 21-567, Protocol AI424-028, 2002, page 128</v>
      </c>
      <c r="C5293" s="232" t="str">
        <f>IF(AND(A5293&lt;&gt;"",ISNUMBER(A5293)),VLOOKUP(A5293,Studies!A:BR,3,FALSE),"")</f>
        <v>https://www.accessdata.fda.gov/drugsatfda_docs/nda/2003/21-567_Reyataz_BioPharmr_P3.pdf</v>
      </c>
      <c r="D5293" s="232" t="str">
        <f>IF(AND(A5293&lt;&gt;"",ISNUMBER(A5293)),VLOOKUP(A5293,Studies!A:BR,4,FALSE),"")</f>
        <v>AI424-028, A-Day 6</v>
      </c>
      <c r="E5293" s="206" t="str">
        <f>IF(AND(A5293&lt;&gt;"",ISNUMBER(A5293)),VLOOKUP(A5293,Studies!A:BR,5,FALSE),"")</f>
        <v>Atazanavir</v>
      </c>
      <c r="F5293" s="207" t="str">
        <f>IF(AND(A5293&lt;&gt;"",ISNUMBER(A5293)),VLOOKUP(A5293,Studies!A:BR,6,FALSE),"")</f>
        <v>Plasma</v>
      </c>
      <c r="G5293" s="50">
        <v>122.5</v>
      </c>
      <c r="H5293" s="50" t="s">
        <v>60</v>
      </c>
      <c r="I5293" s="41">
        <v>1534.8879999999999</v>
      </c>
      <c r="J5293" s="41" t="s">
        <v>1025</v>
      </c>
      <c r="K5293" s="41" t="s">
        <v>116</v>
      </c>
    </row>
    <row r="5294" spans="1:14" x14ac:dyDescent="0.25">
      <c r="A5294" s="30">
        <v>581</v>
      </c>
      <c r="B5294" s="232" t="str">
        <f>IF(AND(A5294&lt;&gt;"",ISNUMBER(A5294)),VLOOKUP(A5294,Studies!A:BR,2,FALSE),"")</f>
        <v>Bristol-Myers Squibb Company, Clinical Pharmacology and Biopharmaceutics Review, Application number 21-567, Protocol AI424-028, 2002, page 128</v>
      </c>
      <c r="C5294" s="232" t="str">
        <f>IF(AND(A5294&lt;&gt;"",ISNUMBER(A5294)),VLOOKUP(A5294,Studies!A:BR,3,FALSE),"")</f>
        <v>https://www.accessdata.fda.gov/drugsatfda_docs/nda/2003/21-567_Reyataz_BioPharmr_P3.pdf</v>
      </c>
      <c r="D5294" s="232" t="str">
        <f>IF(AND(A5294&lt;&gt;"",ISNUMBER(A5294)),VLOOKUP(A5294,Studies!A:BR,4,FALSE),"")</f>
        <v>AI424-028, A-Day 6</v>
      </c>
      <c r="E5294" s="206" t="str">
        <f>IF(AND(A5294&lt;&gt;"",ISNUMBER(A5294)),VLOOKUP(A5294,Studies!A:BR,5,FALSE),"")</f>
        <v>Atazanavir</v>
      </c>
      <c r="F5294" s="207" t="str">
        <f>IF(AND(A5294&lt;&gt;"",ISNUMBER(A5294)),VLOOKUP(A5294,Studies!A:BR,6,FALSE),"")</f>
        <v>Plasma</v>
      </c>
      <c r="G5294" s="50">
        <v>123</v>
      </c>
      <c r="H5294" s="50" t="s">
        <v>60</v>
      </c>
      <c r="I5294" s="41">
        <v>1368.999</v>
      </c>
      <c r="J5294" s="41" t="s">
        <v>1025</v>
      </c>
      <c r="K5294" s="41" t="s">
        <v>116</v>
      </c>
    </row>
    <row r="5295" spans="1:14" x14ac:dyDescent="0.25">
      <c r="A5295" s="30">
        <v>581</v>
      </c>
      <c r="B5295" s="232" t="str">
        <f>IF(AND(A5295&lt;&gt;"",ISNUMBER(A5295)),VLOOKUP(A5295,Studies!A:BR,2,FALSE),"")</f>
        <v>Bristol-Myers Squibb Company, Clinical Pharmacology and Biopharmaceutics Review, Application number 21-567, Protocol AI424-028, 2002, page 128</v>
      </c>
      <c r="C5295" s="232" t="str">
        <f>IF(AND(A5295&lt;&gt;"",ISNUMBER(A5295)),VLOOKUP(A5295,Studies!A:BR,3,FALSE),"")</f>
        <v>https://www.accessdata.fda.gov/drugsatfda_docs/nda/2003/21-567_Reyataz_BioPharmr_P3.pdf</v>
      </c>
      <c r="D5295" s="232" t="str">
        <f>IF(AND(A5295&lt;&gt;"",ISNUMBER(A5295)),VLOOKUP(A5295,Studies!A:BR,4,FALSE),"")</f>
        <v>AI424-028, A-Day 6</v>
      </c>
      <c r="E5295" s="206" t="str">
        <f>IF(AND(A5295&lt;&gt;"",ISNUMBER(A5295)),VLOOKUP(A5295,Studies!A:BR,5,FALSE),"")</f>
        <v>Atazanavir</v>
      </c>
      <c r="F5295" s="207" t="str">
        <f>IF(AND(A5295&lt;&gt;"",ISNUMBER(A5295)),VLOOKUP(A5295,Studies!A:BR,6,FALSE),"")</f>
        <v>Plasma</v>
      </c>
      <c r="G5295" s="50">
        <v>124</v>
      </c>
      <c r="H5295" s="50" t="s">
        <v>60</v>
      </c>
      <c r="I5295" s="41">
        <v>1014.276</v>
      </c>
      <c r="J5295" s="41" t="s">
        <v>1025</v>
      </c>
      <c r="K5295" s="41" t="s">
        <v>116</v>
      </c>
    </row>
    <row r="5296" spans="1:14" x14ac:dyDescent="0.25">
      <c r="A5296" s="30">
        <v>581</v>
      </c>
      <c r="B5296" s="232" t="str">
        <f>IF(AND(A5296&lt;&gt;"",ISNUMBER(A5296)),VLOOKUP(A5296,Studies!A:BR,2,FALSE),"")</f>
        <v>Bristol-Myers Squibb Company, Clinical Pharmacology and Biopharmaceutics Review, Application number 21-567, Protocol AI424-028, 2002, page 128</v>
      </c>
      <c r="C5296" s="232" t="str">
        <f>IF(AND(A5296&lt;&gt;"",ISNUMBER(A5296)),VLOOKUP(A5296,Studies!A:BR,3,FALSE),"")</f>
        <v>https://www.accessdata.fda.gov/drugsatfda_docs/nda/2003/21-567_Reyataz_BioPharmr_P3.pdf</v>
      </c>
      <c r="D5296" s="232" t="str">
        <f>IF(AND(A5296&lt;&gt;"",ISNUMBER(A5296)),VLOOKUP(A5296,Studies!A:BR,4,FALSE),"")</f>
        <v>AI424-028, A-Day 6</v>
      </c>
      <c r="E5296" s="206" t="str">
        <f>IF(AND(A5296&lt;&gt;"",ISNUMBER(A5296)),VLOOKUP(A5296,Studies!A:BR,5,FALSE),"")</f>
        <v>Atazanavir</v>
      </c>
      <c r="F5296" s="207" t="str">
        <f>IF(AND(A5296&lt;&gt;"",ISNUMBER(A5296)),VLOOKUP(A5296,Studies!A:BR,6,FALSE),"")</f>
        <v>Plasma</v>
      </c>
      <c r="G5296" s="50">
        <v>125</v>
      </c>
      <c r="H5296" s="50" t="s">
        <v>60</v>
      </c>
      <c r="I5296" s="41">
        <v>830.04669999999999</v>
      </c>
      <c r="J5296" s="41" t="s">
        <v>1025</v>
      </c>
      <c r="K5296" s="41" t="s">
        <v>116</v>
      </c>
    </row>
    <row r="5297" spans="1:11" x14ac:dyDescent="0.25">
      <c r="A5297" s="30">
        <v>581</v>
      </c>
      <c r="B5297" s="232" t="str">
        <f>IF(AND(A5297&lt;&gt;"",ISNUMBER(A5297)),VLOOKUP(A5297,Studies!A:BR,2,FALSE),"")</f>
        <v>Bristol-Myers Squibb Company, Clinical Pharmacology and Biopharmaceutics Review, Application number 21-567, Protocol AI424-028, 2002, page 128</v>
      </c>
      <c r="C5297" s="232" t="str">
        <f>IF(AND(A5297&lt;&gt;"",ISNUMBER(A5297)),VLOOKUP(A5297,Studies!A:BR,3,FALSE),"")</f>
        <v>https://www.accessdata.fda.gov/drugsatfda_docs/nda/2003/21-567_Reyataz_BioPharmr_P3.pdf</v>
      </c>
      <c r="D5297" s="232" t="str">
        <f>IF(AND(A5297&lt;&gt;"",ISNUMBER(A5297)),VLOOKUP(A5297,Studies!A:BR,4,FALSE),"")</f>
        <v>AI424-028, A-Day 6</v>
      </c>
      <c r="E5297" s="206" t="str">
        <f>IF(AND(A5297&lt;&gt;"",ISNUMBER(A5297)),VLOOKUP(A5297,Studies!A:BR,5,FALSE),"")</f>
        <v>Atazanavir</v>
      </c>
      <c r="F5297" s="207" t="str">
        <f>IF(AND(A5297&lt;&gt;"",ISNUMBER(A5297)),VLOOKUP(A5297,Studies!A:BR,6,FALSE),"")</f>
        <v>Plasma</v>
      </c>
      <c r="G5297" s="50">
        <v>126</v>
      </c>
      <c r="H5297" s="50" t="s">
        <v>60</v>
      </c>
      <c r="I5297" s="41">
        <v>660.32169999999996</v>
      </c>
      <c r="J5297" s="41" t="s">
        <v>1025</v>
      </c>
      <c r="K5297" s="41" t="s">
        <v>116</v>
      </c>
    </row>
    <row r="5298" spans="1:11" x14ac:dyDescent="0.25">
      <c r="A5298" s="30">
        <v>581</v>
      </c>
      <c r="B5298" s="232" t="str">
        <f>IF(AND(A5298&lt;&gt;"",ISNUMBER(A5298)),VLOOKUP(A5298,Studies!A:BR,2,FALSE),"")</f>
        <v>Bristol-Myers Squibb Company, Clinical Pharmacology and Biopharmaceutics Review, Application number 21-567, Protocol AI424-028, 2002, page 128</v>
      </c>
      <c r="C5298" s="232" t="str">
        <f>IF(AND(A5298&lt;&gt;"",ISNUMBER(A5298)),VLOOKUP(A5298,Studies!A:BR,3,FALSE),"")</f>
        <v>https://www.accessdata.fda.gov/drugsatfda_docs/nda/2003/21-567_Reyataz_BioPharmr_P3.pdf</v>
      </c>
      <c r="D5298" s="232" t="str">
        <f>IF(AND(A5298&lt;&gt;"",ISNUMBER(A5298)),VLOOKUP(A5298,Studies!A:BR,4,FALSE),"")</f>
        <v>AI424-028, A-Day 6</v>
      </c>
      <c r="E5298" s="206" t="str">
        <f>IF(AND(A5298&lt;&gt;"",ISNUMBER(A5298)),VLOOKUP(A5298,Studies!A:BR,5,FALSE),"")</f>
        <v>Atazanavir</v>
      </c>
      <c r="F5298" s="207" t="str">
        <f>IF(AND(A5298&lt;&gt;"",ISNUMBER(A5298)),VLOOKUP(A5298,Studies!A:BR,6,FALSE),"")</f>
        <v>Plasma</v>
      </c>
      <c r="G5298" s="50">
        <v>128</v>
      </c>
      <c r="H5298" s="50" t="s">
        <v>60</v>
      </c>
      <c r="I5298" s="41">
        <v>411.91160000000002</v>
      </c>
      <c r="J5298" s="41" t="s">
        <v>1025</v>
      </c>
      <c r="K5298" s="41" t="s">
        <v>116</v>
      </c>
    </row>
    <row r="5299" spans="1:11" x14ac:dyDescent="0.25">
      <c r="A5299" s="30">
        <v>581</v>
      </c>
      <c r="B5299" s="232" t="str">
        <f>IF(AND(A5299&lt;&gt;"",ISNUMBER(A5299)),VLOOKUP(A5299,Studies!A:BR,2,FALSE),"")</f>
        <v>Bristol-Myers Squibb Company, Clinical Pharmacology and Biopharmaceutics Review, Application number 21-567, Protocol AI424-028, 2002, page 128</v>
      </c>
      <c r="C5299" s="232" t="str">
        <f>IF(AND(A5299&lt;&gt;"",ISNUMBER(A5299)),VLOOKUP(A5299,Studies!A:BR,3,FALSE),"")</f>
        <v>https://www.accessdata.fda.gov/drugsatfda_docs/nda/2003/21-567_Reyataz_BioPharmr_P3.pdf</v>
      </c>
      <c r="D5299" s="232" t="str">
        <f>IF(AND(A5299&lt;&gt;"",ISNUMBER(A5299)),VLOOKUP(A5299,Studies!A:BR,4,FALSE),"")</f>
        <v>AI424-028, A-Day 6</v>
      </c>
      <c r="E5299" s="206" t="str">
        <f>IF(AND(A5299&lt;&gt;"",ISNUMBER(A5299)),VLOOKUP(A5299,Studies!A:BR,5,FALSE),"")</f>
        <v>Atazanavir</v>
      </c>
      <c r="F5299" s="207" t="str">
        <f>IF(AND(A5299&lt;&gt;"",ISNUMBER(A5299)),VLOOKUP(A5299,Studies!A:BR,6,FALSE),"")</f>
        <v>Plasma</v>
      </c>
      <c r="G5299" s="50">
        <v>130</v>
      </c>
      <c r="H5299" s="50" t="s">
        <v>60</v>
      </c>
      <c r="I5299" s="41">
        <v>260.6814</v>
      </c>
      <c r="J5299" s="41" t="s">
        <v>1025</v>
      </c>
      <c r="K5299" s="41" t="s">
        <v>116</v>
      </c>
    </row>
    <row r="5300" spans="1:11" x14ac:dyDescent="0.25">
      <c r="A5300" s="30">
        <v>581</v>
      </c>
      <c r="B5300" s="232" t="str">
        <f>IF(AND(A5300&lt;&gt;"",ISNUMBER(A5300)),VLOOKUP(A5300,Studies!A:BR,2,FALSE),"")</f>
        <v>Bristol-Myers Squibb Company, Clinical Pharmacology and Biopharmaceutics Review, Application number 21-567, Protocol AI424-028, 2002, page 128</v>
      </c>
      <c r="C5300" s="232" t="str">
        <f>IF(AND(A5300&lt;&gt;"",ISNUMBER(A5300)),VLOOKUP(A5300,Studies!A:BR,3,FALSE),"")</f>
        <v>https://www.accessdata.fda.gov/drugsatfda_docs/nda/2003/21-567_Reyataz_BioPharmr_P3.pdf</v>
      </c>
      <c r="D5300" s="232" t="str">
        <f>IF(AND(A5300&lt;&gt;"",ISNUMBER(A5300)),VLOOKUP(A5300,Studies!A:BR,4,FALSE),"")</f>
        <v>AI424-028, A-Day 6</v>
      </c>
      <c r="E5300" s="206" t="str">
        <f>IF(AND(A5300&lt;&gt;"",ISNUMBER(A5300)),VLOOKUP(A5300,Studies!A:BR,5,FALSE),"")</f>
        <v>Atazanavir</v>
      </c>
      <c r="F5300" s="207" t="str">
        <f>IF(AND(A5300&lt;&gt;"",ISNUMBER(A5300)),VLOOKUP(A5300,Studies!A:BR,6,FALSE),"")</f>
        <v>Plasma</v>
      </c>
      <c r="G5300" s="50">
        <v>132</v>
      </c>
      <c r="H5300" s="50" t="s">
        <v>60</v>
      </c>
      <c r="I5300" s="41">
        <v>174.51660000000001</v>
      </c>
      <c r="J5300" s="41" t="s">
        <v>1025</v>
      </c>
      <c r="K5300" s="41" t="s">
        <v>116</v>
      </c>
    </row>
    <row r="5301" spans="1:11" x14ac:dyDescent="0.25">
      <c r="A5301" s="30">
        <v>581</v>
      </c>
      <c r="B5301" s="232" t="str">
        <f>IF(AND(A5301&lt;&gt;"",ISNUMBER(A5301)),VLOOKUP(A5301,Studies!A:BR,2,FALSE),"")</f>
        <v>Bristol-Myers Squibb Company, Clinical Pharmacology and Biopharmaceutics Review, Application number 21-567, Protocol AI424-028, 2002, page 128</v>
      </c>
      <c r="C5301" s="232" t="str">
        <f>IF(AND(A5301&lt;&gt;"",ISNUMBER(A5301)),VLOOKUP(A5301,Studies!A:BR,3,FALSE),"")</f>
        <v>https://www.accessdata.fda.gov/drugsatfda_docs/nda/2003/21-567_Reyataz_BioPharmr_P3.pdf</v>
      </c>
      <c r="D5301" s="232" t="str">
        <f>IF(AND(A5301&lt;&gt;"",ISNUMBER(A5301)),VLOOKUP(A5301,Studies!A:BR,4,FALSE),"")</f>
        <v>AI424-028, A-Day 6</v>
      </c>
      <c r="E5301" s="206" t="str">
        <f>IF(AND(A5301&lt;&gt;"",ISNUMBER(A5301)),VLOOKUP(A5301,Studies!A:BR,5,FALSE),"")</f>
        <v>Atazanavir</v>
      </c>
      <c r="F5301" s="207" t="str">
        <f>IF(AND(A5301&lt;&gt;"",ISNUMBER(A5301)),VLOOKUP(A5301,Studies!A:BR,6,FALSE),"")</f>
        <v>Plasma</v>
      </c>
      <c r="G5301" s="50">
        <v>136</v>
      </c>
      <c r="H5301" s="50" t="s">
        <v>60</v>
      </c>
      <c r="I5301" s="41">
        <v>79.360280000000003</v>
      </c>
      <c r="J5301" s="41" t="s">
        <v>1025</v>
      </c>
      <c r="K5301" s="41" t="s">
        <v>116</v>
      </c>
    </row>
    <row r="5302" spans="1:11" x14ac:dyDescent="0.25">
      <c r="A5302" s="30">
        <v>581</v>
      </c>
      <c r="B5302" s="232" t="str">
        <f>IF(AND(A5302&lt;&gt;"",ISNUMBER(A5302)),VLOOKUP(A5302,Studies!A:BR,2,FALSE),"")</f>
        <v>Bristol-Myers Squibb Company, Clinical Pharmacology and Biopharmaceutics Review, Application number 21-567, Protocol AI424-028, 2002, page 128</v>
      </c>
      <c r="C5302" s="232" t="str">
        <f>IF(AND(A5302&lt;&gt;"",ISNUMBER(A5302)),VLOOKUP(A5302,Studies!A:BR,3,FALSE),"")</f>
        <v>https://www.accessdata.fda.gov/drugsatfda_docs/nda/2003/21-567_Reyataz_BioPharmr_P3.pdf</v>
      </c>
      <c r="D5302" s="232" t="str">
        <f>IF(AND(A5302&lt;&gt;"",ISNUMBER(A5302)),VLOOKUP(A5302,Studies!A:BR,4,FALSE),"")</f>
        <v>AI424-028, A-Day 6</v>
      </c>
      <c r="E5302" s="206" t="str">
        <f>IF(AND(A5302&lt;&gt;"",ISNUMBER(A5302)),VLOOKUP(A5302,Studies!A:BR,5,FALSE),"")</f>
        <v>Atazanavir</v>
      </c>
      <c r="F5302" s="207" t="str">
        <f>IF(AND(A5302&lt;&gt;"",ISNUMBER(A5302)),VLOOKUP(A5302,Studies!A:BR,6,FALSE),"")</f>
        <v>Plasma</v>
      </c>
      <c r="G5302" s="50">
        <v>144</v>
      </c>
      <c r="H5302" s="50" t="s">
        <v>60</v>
      </c>
      <c r="I5302" s="41">
        <v>35.237479999999998</v>
      </c>
      <c r="J5302" s="41" t="s">
        <v>1025</v>
      </c>
      <c r="K5302" s="41" t="s">
        <v>116</v>
      </c>
    </row>
    <row r="5303" spans="1:11" x14ac:dyDescent="0.25">
      <c r="A5303" s="30">
        <v>582</v>
      </c>
      <c r="B5303" s="232" t="str">
        <f>IF(AND(A5303&lt;&gt;"",ISNUMBER(A5303)),VLOOKUP(A5303,Studies!A:BR,2,FALSE),"")</f>
        <v>Bristol-Myers Squibb Company, Clinical Pharmacology and Biopharmaceutics Review, Application number 21-567, Protocol AI424-028, 2002, page 128</v>
      </c>
      <c r="C5303" s="232" t="str">
        <f>IF(AND(A5303&lt;&gt;"",ISNUMBER(A5303)),VLOOKUP(A5303,Studies!A:BR,3,FALSE),"")</f>
        <v>https://www.accessdata.fda.gov/drugsatfda_docs/nda/2003/21-567_Reyataz_BioPharmr_P3.pdf</v>
      </c>
      <c r="D5303" s="232" t="str">
        <f>IF(AND(A5303&lt;&gt;"",ISNUMBER(A5303)),VLOOKUP(A5303,Studies!A:BR,4,FALSE),"")</f>
        <v>AI424-028, B-Day 6</v>
      </c>
      <c r="E5303" s="206" t="str">
        <f>IF(AND(A5303&lt;&gt;"",ISNUMBER(A5303)),VLOOKUP(A5303,Studies!A:BR,5,FALSE),"")</f>
        <v>Atazanavir</v>
      </c>
      <c r="F5303" s="207" t="str">
        <f>IF(AND(A5303&lt;&gt;"",ISNUMBER(A5303)),VLOOKUP(A5303,Studies!A:BR,6,FALSE),"")</f>
        <v>Plasma</v>
      </c>
      <c r="G5303" s="50">
        <v>120</v>
      </c>
      <c r="H5303" s="50" t="s">
        <v>60</v>
      </c>
      <c r="I5303" s="41">
        <v>36.258450000000003</v>
      </c>
      <c r="J5303" s="41" t="s">
        <v>1025</v>
      </c>
      <c r="K5303" s="41" t="s">
        <v>116</v>
      </c>
    </row>
    <row r="5304" spans="1:11" x14ac:dyDescent="0.25">
      <c r="A5304" s="30">
        <v>582</v>
      </c>
      <c r="B5304" s="232" t="str">
        <f>IF(AND(A5304&lt;&gt;"",ISNUMBER(A5304)),VLOOKUP(A5304,Studies!A:BR,2,FALSE),"")</f>
        <v>Bristol-Myers Squibb Company, Clinical Pharmacology and Biopharmaceutics Review, Application number 21-567, Protocol AI424-028, 2002, page 128</v>
      </c>
      <c r="C5304" s="232" t="str">
        <f>IF(AND(A5304&lt;&gt;"",ISNUMBER(A5304)),VLOOKUP(A5304,Studies!A:BR,3,FALSE),"")</f>
        <v>https://www.accessdata.fda.gov/drugsatfda_docs/nda/2003/21-567_Reyataz_BioPharmr_P3.pdf</v>
      </c>
      <c r="D5304" s="232" t="str">
        <f>IF(AND(A5304&lt;&gt;"",ISNUMBER(A5304)),VLOOKUP(A5304,Studies!A:BR,4,FALSE),"")</f>
        <v>AI424-028, B-Day 6</v>
      </c>
      <c r="E5304" s="206" t="str">
        <f>IF(AND(A5304&lt;&gt;"",ISNUMBER(A5304)),VLOOKUP(A5304,Studies!A:BR,5,FALSE),"")</f>
        <v>Atazanavir</v>
      </c>
      <c r="F5304" s="207" t="str">
        <f>IF(AND(A5304&lt;&gt;"",ISNUMBER(A5304)),VLOOKUP(A5304,Studies!A:BR,6,FALSE),"")</f>
        <v>Plasma</v>
      </c>
      <c r="G5304" s="50">
        <v>120.5</v>
      </c>
      <c r="H5304" s="50" t="s">
        <v>60</v>
      </c>
      <c r="I5304" s="41">
        <v>37.787660000000002</v>
      </c>
      <c r="J5304" s="41" t="s">
        <v>1025</v>
      </c>
      <c r="K5304" s="41" t="s">
        <v>116</v>
      </c>
    </row>
    <row r="5305" spans="1:11" x14ac:dyDescent="0.25">
      <c r="A5305" s="30">
        <v>582</v>
      </c>
      <c r="B5305" s="232" t="str">
        <f>IF(AND(A5305&lt;&gt;"",ISNUMBER(A5305)),VLOOKUP(A5305,Studies!A:BR,2,FALSE),"")</f>
        <v>Bristol-Myers Squibb Company, Clinical Pharmacology and Biopharmaceutics Review, Application number 21-567, Protocol AI424-028, 2002, page 128</v>
      </c>
      <c r="C5305" s="232" t="str">
        <f>IF(AND(A5305&lt;&gt;"",ISNUMBER(A5305)),VLOOKUP(A5305,Studies!A:BR,3,FALSE),"")</f>
        <v>https://www.accessdata.fda.gov/drugsatfda_docs/nda/2003/21-567_Reyataz_BioPharmr_P3.pdf</v>
      </c>
      <c r="D5305" s="232" t="str">
        <f>IF(AND(A5305&lt;&gt;"",ISNUMBER(A5305)),VLOOKUP(A5305,Studies!A:BR,4,FALSE),"")</f>
        <v>AI424-028, B-Day 6</v>
      </c>
      <c r="E5305" s="206" t="str">
        <f>IF(AND(A5305&lt;&gt;"",ISNUMBER(A5305)),VLOOKUP(A5305,Studies!A:BR,5,FALSE),"")</f>
        <v>Atazanavir</v>
      </c>
      <c r="F5305" s="207" t="str">
        <f>IF(AND(A5305&lt;&gt;"",ISNUMBER(A5305)),VLOOKUP(A5305,Studies!A:BR,6,FALSE),"")</f>
        <v>Plasma</v>
      </c>
      <c r="G5305" s="50">
        <v>121</v>
      </c>
      <c r="H5305" s="50" t="s">
        <v>60</v>
      </c>
      <c r="I5305" s="41">
        <v>97.44014</v>
      </c>
      <c r="J5305" s="41" t="s">
        <v>1025</v>
      </c>
      <c r="K5305" s="41" t="s">
        <v>116</v>
      </c>
    </row>
    <row r="5306" spans="1:11" x14ac:dyDescent="0.25">
      <c r="A5306" s="30">
        <v>582</v>
      </c>
      <c r="B5306" s="232" t="str">
        <f>IF(AND(A5306&lt;&gt;"",ISNUMBER(A5306)),VLOOKUP(A5306,Studies!A:BR,2,FALSE),"")</f>
        <v>Bristol-Myers Squibb Company, Clinical Pharmacology and Biopharmaceutics Review, Application number 21-567, Protocol AI424-028, 2002, page 128</v>
      </c>
      <c r="C5306" s="232" t="str">
        <f>IF(AND(A5306&lt;&gt;"",ISNUMBER(A5306)),VLOOKUP(A5306,Studies!A:BR,3,FALSE),"")</f>
        <v>https://www.accessdata.fda.gov/drugsatfda_docs/nda/2003/21-567_Reyataz_BioPharmr_P3.pdf</v>
      </c>
      <c r="D5306" s="232" t="str">
        <f>IF(AND(A5306&lt;&gt;"",ISNUMBER(A5306)),VLOOKUP(A5306,Studies!A:BR,4,FALSE),"")</f>
        <v>AI424-028, B-Day 6</v>
      </c>
      <c r="E5306" s="206" t="str">
        <f>IF(AND(A5306&lt;&gt;"",ISNUMBER(A5306)),VLOOKUP(A5306,Studies!A:BR,5,FALSE),"")</f>
        <v>Atazanavir</v>
      </c>
      <c r="F5306" s="207" t="str">
        <f>IF(AND(A5306&lt;&gt;"",ISNUMBER(A5306)),VLOOKUP(A5306,Studies!A:BR,6,FALSE),"")</f>
        <v>Plasma</v>
      </c>
      <c r="G5306" s="50">
        <v>121.5</v>
      </c>
      <c r="H5306" s="50" t="s">
        <v>60</v>
      </c>
      <c r="I5306" s="41">
        <v>517.34029999999996</v>
      </c>
      <c r="J5306" s="41" t="s">
        <v>1025</v>
      </c>
      <c r="K5306" s="41" t="s">
        <v>116</v>
      </c>
    </row>
    <row r="5307" spans="1:11" x14ac:dyDescent="0.25">
      <c r="A5307" s="30">
        <v>582</v>
      </c>
      <c r="B5307" s="232" t="str">
        <f>IF(AND(A5307&lt;&gt;"",ISNUMBER(A5307)),VLOOKUP(A5307,Studies!A:BR,2,FALSE),"")</f>
        <v>Bristol-Myers Squibb Company, Clinical Pharmacology and Biopharmaceutics Review, Application number 21-567, Protocol AI424-028, 2002, page 128</v>
      </c>
      <c r="C5307" s="232" t="str">
        <f>IF(AND(A5307&lt;&gt;"",ISNUMBER(A5307)),VLOOKUP(A5307,Studies!A:BR,3,FALSE),"")</f>
        <v>https://www.accessdata.fda.gov/drugsatfda_docs/nda/2003/21-567_Reyataz_BioPharmr_P3.pdf</v>
      </c>
      <c r="D5307" s="232" t="str">
        <f>IF(AND(A5307&lt;&gt;"",ISNUMBER(A5307)),VLOOKUP(A5307,Studies!A:BR,4,FALSE),"")</f>
        <v>AI424-028, B-Day 6</v>
      </c>
      <c r="E5307" s="206" t="str">
        <f>IF(AND(A5307&lt;&gt;"",ISNUMBER(A5307)),VLOOKUP(A5307,Studies!A:BR,5,FALSE),"")</f>
        <v>Atazanavir</v>
      </c>
      <c r="F5307" s="207" t="str">
        <f>IF(AND(A5307&lt;&gt;"",ISNUMBER(A5307)),VLOOKUP(A5307,Studies!A:BR,6,FALSE),"")</f>
        <v>Plasma</v>
      </c>
      <c r="G5307" s="50">
        <v>122</v>
      </c>
      <c r="H5307" s="50" t="s">
        <v>60</v>
      </c>
      <c r="I5307" s="41">
        <v>1125.0740000000001</v>
      </c>
      <c r="J5307" s="41" t="s">
        <v>1025</v>
      </c>
      <c r="K5307" s="41" t="s">
        <v>116</v>
      </c>
    </row>
    <row r="5308" spans="1:11" x14ac:dyDescent="0.25">
      <c r="A5308" s="30">
        <v>582</v>
      </c>
      <c r="B5308" s="232" t="str">
        <f>IF(AND(A5308&lt;&gt;"",ISNUMBER(A5308)),VLOOKUP(A5308,Studies!A:BR,2,FALSE),"")</f>
        <v>Bristol-Myers Squibb Company, Clinical Pharmacology and Biopharmaceutics Review, Application number 21-567, Protocol AI424-028, 2002, page 128</v>
      </c>
      <c r="C5308" s="232" t="str">
        <f>IF(AND(A5308&lt;&gt;"",ISNUMBER(A5308)),VLOOKUP(A5308,Studies!A:BR,3,FALSE),"")</f>
        <v>https://www.accessdata.fda.gov/drugsatfda_docs/nda/2003/21-567_Reyataz_BioPharmr_P3.pdf</v>
      </c>
      <c r="D5308" s="232" t="str">
        <f>IF(AND(A5308&lt;&gt;"",ISNUMBER(A5308)),VLOOKUP(A5308,Studies!A:BR,4,FALSE),"")</f>
        <v>AI424-028, B-Day 6</v>
      </c>
      <c r="E5308" s="206" t="str">
        <f>IF(AND(A5308&lt;&gt;"",ISNUMBER(A5308)),VLOOKUP(A5308,Studies!A:BR,5,FALSE),"")</f>
        <v>Atazanavir</v>
      </c>
      <c r="F5308" s="207" t="str">
        <f>IF(AND(A5308&lt;&gt;"",ISNUMBER(A5308)),VLOOKUP(A5308,Studies!A:BR,6,FALSE),"")</f>
        <v>Plasma</v>
      </c>
      <c r="G5308" s="50">
        <v>122.5</v>
      </c>
      <c r="H5308" s="50" t="s">
        <v>60</v>
      </c>
      <c r="I5308" s="41">
        <v>1241.1379999999999</v>
      </c>
      <c r="J5308" s="41" t="s">
        <v>1025</v>
      </c>
      <c r="K5308" s="41" t="s">
        <v>116</v>
      </c>
    </row>
    <row r="5309" spans="1:11" x14ac:dyDescent="0.25">
      <c r="A5309" s="30">
        <v>582</v>
      </c>
      <c r="B5309" s="232" t="str">
        <f>IF(AND(A5309&lt;&gt;"",ISNUMBER(A5309)),VLOOKUP(A5309,Studies!A:BR,2,FALSE),"")</f>
        <v>Bristol-Myers Squibb Company, Clinical Pharmacology and Biopharmaceutics Review, Application number 21-567, Protocol AI424-028, 2002, page 128</v>
      </c>
      <c r="C5309" s="232" t="str">
        <f>IF(AND(A5309&lt;&gt;"",ISNUMBER(A5309)),VLOOKUP(A5309,Studies!A:BR,3,FALSE),"")</f>
        <v>https://www.accessdata.fda.gov/drugsatfda_docs/nda/2003/21-567_Reyataz_BioPharmr_P3.pdf</v>
      </c>
      <c r="D5309" s="232" t="str">
        <f>IF(AND(A5309&lt;&gt;"",ISNUMBER(A5309)),VLOOKUP(A5309,Studies!A:BR,4,FALSE),"")</f>
        <v>AI424-028, B-Day 6</v>
      </c>
      <c r="E5309" s="206" t="str">
        <f>IF(AND(A5309&lt;&gt;"",ISNUMBER(A5309)),VLOOKUP(A5309,Studies!A:BR,5,FALSE),"")</f>
        <v>Atazanavir</v>
      </c>
      <c r="F5309" s="207" t="str">
        <f>IF(AND(A5309&lt;&gt;"",ISNUMBER(A5309)),VLOOKUP(A5309,Studies!A:BR,6,FALSE),"")</f>
        <v>Plasma</v>
      </c>
      <c r="G5309" s="50">
        <v>123</v>
      </c>
      <c r="H5309" s="50" t="s">
        <v>60</v>
      </c>
      <c r="I5309" s="41">
        <v>1204.9570000000001</v>
      </c>
      <c r="J5309" s="41" t="s">
        <v>1025</v>
      </c>
      <c r="K5309" s="41" t="s">
        <v>116</v>
      </c>
    </row>
    <row r="5310" spans="1:11" x14ac:dyDescent="0.25">
      <c r="A5310" s="30">
        <v>582</v>
      </c>
      <c r="B5310" s="232" t="str">
        <f>IF(AND(A5310&lt;&gt;"",ISNUMBER(A5310)),VLOOKUP(A5310,Studies!A:BR,2,FALSE),"")</f>
        <v>Bristol-Myers Squibb Company, Clinical Pharmacology and Biopharmaceutics Review, Application number 21-567, Protocol AI424-028, 2002, page 128</v>
      </c>
      <c r="C5310" s="232" t="str">
        <f>IF(AND(A5310&lt;&gt;"",ISNUMBER(A5310)),VLOOKUP(A5310,Studies!A:BR,3,FALSE),"")</f>
        <v>https://www.accessdata.fda.gov/drugsatfda_docs/nda/2003/21-567_Reyataz_BioPharmr_P3.pdf</v>
      </c>
      <c r="D5310" s="232" t="str">
        <f>IF(AND(A5310&lt;&gt;"",ISNUMBER(A5310)),VLOOKUP(A5310,Studies!A:BR,4,FALSE),"")</f>
        <v>AI424-028, B-Day 6</v>
      </c>
      <c r="E5310" s="206" t="str">
        <f>IF(AND(A5310&lt;&gt;"",ISNUMBER(A5310)),VLOOKUP(A5310,Studies!A:BR,5,FALSE),"")</f>
        <v>Atazanavir</v>
      </c>
      <c r="F5310" s="207" t="str">
        <f>IF(AND(A5310&lt;&gt;"",ISNUMBER(A5310)),VLOOKUP(A5310,Studies!A:BR,6,FALSE),"")</f>
        <v>Plasma</v>
      </c>
      <c r="G5310" s="50">
        <v>124</v>
      </c>
      <c r="H5310" s="50" t="s">
        <v>60</v>
      </c>
      <c r="I5310" s="41">
        <v>892.96669999999995</v>
      </c>
      <c r="J5310" s="41" t="s">
        <v>1025</v>
      </c>
      <c r="K5310" s="41" t="s">
        <v>116</v>
      </c>
    </row>
    <row r="5311" spans="1:11" x14ac:dyDescent="0.25">
      <c r="A5311" s="30">
        <v>582</v>
      </c>
      <c r="B5311" s="232" t="str">
        <f>IF(AND(A5311&lt;&gt;"",ISNUMBER(A5311)),VLOOKUP(A5311,Studies!A:BR,2,FALSE),"")</f>
        <v>Bristol-Myers Squibb Company, Clinical Pharmacology and Biopharmaceutics Review, Application number 21-567, Protocol AI424-028, 2002, page 128</v>
      </c>
      <c r="C5311" s="232" t="str">
        <f>IF(AND(A5311&lt;&gt;"",ISNUMBER(A5311)),VLOOKUP(A5311,Studies!A:BR,3,FALSE),"")</f>
        <v>https://www.accessdata.fda.gov/drugsatfda_docs/nda/2003/21-567_Reyataz_BioPharmr_P3.pdf</v>
      </c>
      <c r="D5311" s="232" t="str">
        <f>IF(AND(A5311&lt;&gt;"",ISNUMBER(A5311)),VLOOKUP(A5311,Studies!A:BR,4,FALSE),"")</f>
        <v>AI424-028, B-Day 6</v>
      </c>
      <c r="E5311" s="206" t="str">
        <f>IF(AND(A5311&lt;&gt;"",ISNUMBER(A5311)),VLOOKUP(A5311,Studies!A:BR,5,FALSE),"")</f>
        <v>Atazanavir</v>
      </c>
      <c r="F5311" s="207" t="str">
        <f>IF(AND(A5311&lt;&gt;"",ISNUMBER(A5311)),VLOOKUP(A5311,Studies!A:BR,6,FALSE),"")</f>
        <v>Plasma</v>
      </c>
      <c r="G5311" s="50">
        <v>125</v>
      </c>
      <c r="H5311" s="50" t="s">
        <v>60</v>
      </c>
      <c r="I5311" s="41">
        <v>762.56619999999998</v>
      </c>
      <c r="J5311" s="41" t="s">
        <v>1025</v>
      </c>
      <c r="K5311" s="41" t="s">
        <v>116</v>
      </c>
    </row>
    <row r="5312" spans="1:11" x14ac:dyDescent="0.25">
      <c r="A5312" s="30">
        <v>582</v>
      </c>
      <c r="B5312" s="232" t="str">
        <f>IF(AND(A5312&lt;&gt;"",ISNUMBER(A5312)),VLOOKUP(A5312,Studies!A:BR,2,FALSE),"")</f>
        <v>Bristol-Myers Squibb Company, Clinical Pharmacology and Biopharmaceutics Review, Application number 21-567, Protocol AI424-028, 2002, page 128</v>
      </c>
      <c r="C5312" s="232" t="str">
        <f>IF(AND(A5312&lt;&gt;"",ISNUMBER(A5312)),VLOOKUP(A5312,Studies!A:BR,3,FALSE),"")</f>
        <v>https://www.accessdata.fda.gov/drugsatfda_docs/nda/2003/21-567_Reyataz_BioPharmr_P3.pdf</v>
      </c>
      <c r="D5312" s="232" t="str">
        <f>IF(AND(A5312&lt;&gt;"",ISNUMBER(A5312)),VLOOKUP(A5312,Studies!A:BR,4,FALSE),"")</f>
        <v>AI424-028, B-Day 6</v>
      </c>
      <c r="E5312" s="206" t="str">
        <f>IF(AND(A5312&lt;&gt;"",ISNUMBER(A5312)),VLOOKUP(A5312,Studies!A:BR,5,FALSE),"")</f>
        <v>Atazanavir</v>
      </c>
      <c r="F5312" s="207" t="str">
        <f>IF(AND(A5312&lt;&gt;"",ISNUMBER(A5312)),VLOOKUP(A5312,Studies!A:BR,6,FALSE),"")</f>
        <v>Plasma</v>
      </c>
      <c r="G5312" s="50">
        <v>126</v>
      </c>
      <c r="H5312" s="50" t="s">
        <v>60</v>
      </c>
      <c r="I5312" s="41">
        <v>581.49490000000003</v>
      </c>
      <c r="J5312" s="41" t="s">
        <v>1025</v>
      </c>
      <c r="K5312" s="41" t="s">
        <v>116</v>
      </c>
    </row>
    <row r="5313" spans="1:11" x14ac:dyDescent="0.25">
      <c r="A5313" s="30">
        <v>582</v>
      </c>
      <c r="B5313" s="232" t="str">
        <f>IF(AND(A5313&lt;&gt;"",ISNUMBER(A5313)),VLOOKUP(A5313,Studies!A:BR,2,FALSE),"")</f>
        <v>Bristol-Myers Squibb Company, Clinical Pharmacology and Biopharmaceutics Review, Application number 21-567, Protocol AI424-028, 2002, page 128</v>
      </c>
      <c r="C5313" s="232" t="str">
        <f>IF(AND(A5313&lt;&gt;"",ISNUMBER(A5313)),VLOOKUP(A5313,Studies!A:BR,3,FALSE),"")</f>
        <v>https://www.accessdata.fda.gov/drugsatfda_docs/nda/2003/21-567_Reyataz_BioPharmr_P3.pdf</v>
      </c>
      <c r="D5313" s="232" t="str">
        <f>IF(AND(A5313&lt;&gt;"",ISNUMBER(A5313)),VLOOKUP(A5313,Studies!A:BR,4,FALSE),"")</f>
        <v>AI424-028, B-Day 6</v>
      </c>
      <c r="E5313" s="206" t="str">
        <f>IF(AND(A5313&lt;&gt;"",ISNUMBER(A5313)),VLOOKUP(A5313,Studies!A:BR,5,FALSE),"")</f>
        <v>Atazanavir</v>
      </c>
      <c r="F5313" s="207" t="str">
        <f>IF(AND(A5313&lt;&gt;"",ISNUMBER(A5313)),VLOOKUP(A5313,Studies!A:BR,6,FALSE),"")</f>
        <v>Plasma</v>
      </c>
      <c r="G5313" s="50">
        <v>128</v>
      </c>
      <c r="H5313" s="50" t="s">
        <v>60</v>
      </c>
      <c r="I5313" s="41">
        <v>394.73739999999998</v>
      </c>
      <c r="J5313" s="41" t="s">
        <v>1025</v>
      </c>
      <c r="K5313" s="41" t="s">
        <v>116</v>
      </c>
    </row>
    <row r="5314" spans="1:11" x14ac:dyDescent="0.25">
      <c r="A5314" s="30">
        <v>582</v>
      </c>
      <c r="B5314" s="232" t="str">
        <f>IF(AND(A5314&lt;&gt;"",ISNUMBER(A5314)),VLOOKUP(A5314,Studies!A:BR,2,FALSE),"")</f>
        <v>Bristol-Myers Squibb Company, Clinical Pharmacology and Biopharmaceutics Review, Application number 21-567, Protocol AI424-028, 2002, page 128</v>
      </c>
      <c r="C5314" s="232" t="str">
        <f>IF(AND(A5314&lt;&gt;"",ISNUMBER(A5314)),VLOOKUP(A5314,Studies!A:BR,3,FALSE),"")</f>
        <v>https://www.accessdata.fda.gov/drugsatfda_docs/nda/2003/21-567_Reyataz_BioPharmr_P3.pdf</v>
      </c>
      <c r="D5314" s="232" t="str">
        <f>IF(AND(A5314&lt;&gt;"",ISNUMBER(A5314)),VLOOKUP(A5314,Studies!A:BR,4,FALSE),"")</f>
        <v>AI424-028, B-Day 6</v>
      </c>
      <c r="E5314" s="206" t="str">
        <f>IF(AND(A5314&lt;&gt;"",ISNUMBER(A5314)),VLOOKUP(A5314,Studies!A:BR,5,FALSE),"")</f>
        <v>Atazanavir</v>
      </c>
      <c r="F5314" s="207" t="str">
        <f>IF(AND(A5314&lt;&gt;"",ISNUMBER(A5314)),VLOOKUP(A5314,Studies!A:BR,6,FALSE),"")</f>
        <v>Plasma</v>
      </c>
      <c r="G5314" s="50">
        <v>130</v>
      </c>
      <c r="H5314" s="50" t="s">
        <v>60</v>
      </c>
      <c r="I5314" s="41">
        <v>249.87649999999999</v>
      </c>
      <c r="J5314" s="41" t="s">
        <v>1025</v>
      </c>
      <c r="K5314" s="41" t="s">
        <v>116</v>
      </c>
    </row>
    <row r="5315" spans="1:11" x14ac:dyDescent="0.25">
      <c r="A5315" s="30">
        <v>582</v>
      </c>
      <c r="B5315" s="232" t="str">
        <f>IF(AND(A5315&lt;&gt;"",ISNUMBER(A5315)),VLOOKUP(A5315,Studies!A:BR,2,FALSE),"")</f>
        <v>Bristol-Myers Squibb Company, Clinical Pharmacology and Biopharmaceutics Review, Application number 21-567, Protocol AI424-028, 2002, page 128</v>
      </c>
      <c r="C5315" s="232" t="str">
        <f>IF(AND(A5315&lt;&gt;"",ISNUMBER(A5315)),VLOOKUP(A5315,Studies!A:BR,3,FALSE),"")</f>
        <v>https://www.accessdata.fda.gov/drugsatfda_docs/nda/2003/21-567_Reyataz_BioPharmr_P3.pdf</v>
      </c>
      <c r="D5315" s="232" t="str">
        <f>IF(AND(A5315&lt;&gt;"",ISNUMBER(A5315)),VLOOKUP(A5315,Studies!A:BR,4,FALSE),"")</f>
        <v>AI424-028, B-Day 6</v>
      </c>
      <c r="E5315" s="206" t="str">
        <f>IF(AND(A5315&lt;&gt;"",ISNUMBER(A5315)),VLOOKUP(A5315,Studies!A:BR,5,FALSE),"")</f>
        <v>Atazanavir</v>
      </c>
      <c r="F5315" s="207" t="str">
        <f>IF(AND(A5315&lt;&gt;"",ISNUMBER(A5315)),VLOOKUP(A5315,Studies!A:BR,6,FALSE),"")</f>
        <v>Plasma</v>
      </c>
      <c r="G5315" s="50">
        <v>132</v>
      </c>
      <c r="H5315" s="50" t="s">
        <v>60</v>
      </c>
      <c r="I5315" s="41">
        <v>162.28309999999999</v>
      </c>
      <c r="J5315" s="41" t="s">
        <v>1025</v>
      </c>
      <c r="K5315" s="41" t="s">
        <v>116</v>
      </c>
    </row>
    <row r="5316" spans="1:11" x14ac:dyDescent="0.25">
      <c r="A5316" s="30">
        <v>582</v>
      </c>
      <c r="B5316" s="232" t="str">
        <f>IF(AND(A5316&lt;&gt;"",ISNUMBER(A5316)),VLOOKUP(A5316,Studies!A:BR,2,FALSE),"")</f>
        <v>Bristol-Myers Squibb Company, Clinical Pharmacology and Biopharmaceutics Review, Application number 21-567, Protocol AI424-028, 2002, page 128</v>
      </c>
      <c r="C5316" s="232" t="str">
        <f>IF(AND(A5316&lt;&gt;"",ISNUMBER(A5316)),VLOOKUP(A5316,Studies!A:BR,3,FALSE),"")</f>
        <v>https://www.accessdata.fda.gov/drugsatfda_docs/nda/2003/21-567_Reyataz_BioPharmr_P3.pdf</v>
      </c>
      <c r="D5316" s="232" t="str">
        <f>IF(AND(A5316&lt;&gt;"",ISNUMBER(A5316)),VLOOKUP(A5316,Studies!A:BR,4,FALSE),"")</f>
        <v>AI424-028, B-Day 6</v>
      </c>
      <c r="E5316" s="206" t="str">
        <f>IF(AND(A5316&lt;&gt;"",ISNUMBER(A5316)),VLOOKUP(A5316,Studies!A:BR,5,FALSE),"")</f>
        <v>Atazanavir</v>
      </c>
      <c r="F5316" s="207" t="str">
        <f>IF(AND(A5316&lt;&gt;"",ISNUMBER(A5316)),VLOOKUP(A5316,Studies!A:BR,6,FALSE),"")</f>
        <v>Plasma</v>
      </c>
      <c r="G5316" s="50">
        <v>136</v>
      </c>
      <c r="H5316" s="50" t="s">
        <v>60</v>
      </c>
      <c r="I5316" s="41">
        <v>82.823650000000001</v>
      </c>
      <c r="J5316" s="41" t="s">
        <v>1025</v>
      </c>
      <c r="K5316" s="41" t="s">
        <v>116</v>
      </c>
    </row>
    <row r="5317" spans="1:11" x14ac:dyDescent="0.25">
      <c r="A5317" s="30">
        <v>582</v>
      </c>
      <c r="B5317" s="232" t="str">
        <f>IF(AND(A5317&lt;&gt;"",ISNUMBER(A5317)),VLOOKUP(A5317,Studies!A:BR,2,FALSE),"")</f>
        <v>Bristol-Myers Squibb Company, Clinical Pharmacology and Biopharmaceutics Review, Application number 21-567, Protocol AI424-028, 2002, page 128</v>
      </c>
      <c r="C5317" s="232" t="str">
        <f>IF(AND(A5317&lt;&gt;"",ISNUMBER(A5317)),VLOOKUP(A5317,Studies!A:BR,3,FALSE),"")</f>
        <v>https://www.accessdata.fda.gov/drugsatfda_docs/nda/2003/21-567_Reyataz_BioPharmr_P3.pdf</v>
      </c>
      <c r="D5317" s="232" t="str">
        <f>IF(AND(A5317&lt;&gt;"",ISNUMBER(A5317)),VLOOKUP(A5317,Studies!A:BR,4,FALSE),"")</f>
        <v>AI424-028, B-Day 6</v>
      </c>
      <c r="E5317" s="206" t="str">
        <f>IF(AND(A5317&lt;&gt;"",ISNUMBER(A5317)),VLOOKUP(A5317,Studies!A:BR,5,FALSE),"")</f>
        <v>Atazanavir</v>
      </c>
      <c r="F5317" s="207" t="str">
        <f>IF(AND(A5317&lt;&gt;"",ISNUMBER(A5317)),VLOOKUP(A5317,Studies!A:BR,6,FALSE),"")</f>
        <v>Plasma</v>
      </c>
      <c r="G5317" s="50">
        <v>144</v>
      </c>
      <c r="H5317" s="50" t="s">
        <v>60</v>
      </c>
      <c r="I5317" s="41">
        <v>31.469249999999999</v>
      </c>
      <c r="J5317" s="41" t="s">
        <v>1025</v>
      </c>
      <c r="K5317" s="41" t="s">
        <v>116</v>
      </c>
    </row>
    <row r="5318" spans="1:11" x14ac:dyDescent="0.25">
      <c r="A5318" s="30">
        <v>583</v>
      </c>
      <c r="B5318" s="232" t="str">
        <f>IF(AND(A5318&lt;&gt;"",ISNUMBER(A5318)),VLOOKUP(A5318,Studies!A:BR,2,FALSE),"")</f>
        <v>Bristol-Myers Squibb Company, Clinical Pharmacology and Biopharmaceutics Review, Application number 21-567, Protocol AI424-028, 2002, page 128</v>
      </c>
      <c r="C5318" s="232" t="str">
        <f>IF(AND(A5318&lt;&gt;"",ISNUMBER(A5318)),VLOOKUP(A5318,Studies!A:BR,3,FALSE),"")</f>
        <v>https://www.accessdata.fda.gov/drugsatfda_docs/nda/2003/21-567_Reyataz_BioPharmr_P3.pdf</v>
      </c>
      <c r="D5318" s="232" t="str">
        <f>IF(AND(A5318&lt;&gt;"",ISNUMBER(A5318)),VLOOKUP(A5318,Studies!A:BR,4,FALSE),"")</f>
        <v>AI424-028, C-Day 6</v>
      </c>
      <c r="E5318" s="206" t="str">
        <f>IF(AND(A5318&lt;&gt;"",ISNUMBER(A5318)),VLOOKUP(A5318,Studies!A:BR,5,FALSE),"")</f>
        <v>Atazanavir</v>
      </c>
      <c r="F5318" s="207" t="str">
        <f>IF(AND(A5318&lt;&gt;"",ISNUMBER(A5318)),VLOOKUP(A5318,Studies!A:BR,6,FALSE),"")</f>
        <v>Plasma</v>
      </c>
      <c r="G5318" s="50">
        <v>120</v>
      </c>
      <c r="H5318" s="50" t="s">
        <v>60</v>
      </c>
      <c r="I5318" s="41">
        <v>184.2253</v>
      </c>
      <c r="J5318" s="41" t="s">
        <v>1025</v>
      </c>
      <c r="K5318" s="41" t="s">
        <v>116</v>
      </c>
    </row>
    <row r="5319" spans="1:11" x14ac:dyDescent="0.25">
      <c r="A5319" s="30">
        <v>583</v>
      </c>
      <c r="B5319" s="232" t="str">
        <f>IF(AND(A5319&lt;&gt;"",ISNUMBER(A5319)),VLOOKUP(A5319,Studies!A:BR,2,FALSE),"")</f>
        <v>Bristol-Myers Squibb Company, Clinical Pharmacology and Biopharmaceutics Review, Application number 21-567, Protocol AI424-028, 2002, page 128</v>
      </c>
      <c r="C5319" s="232" t="str">
        <f>IF(AND(A5319&lt;&gt;"",ISNUMBER(A5319)),VLOOKUP(A5319,Studies!A:BR,3,FALSE),"")</f>
        <v>https://www.accessdata.fda.gov/drugsatfda_docs/nda/2003/21-567_Reyataz_BioPharmr_P3.pdf</v>
      </c>
      <c r="D5319" s="232" t="str">
        <f>IF(AND(A5319&lt;&gt;"",ISNUMBER(A5319)),VLOOKUP(A5319,Studies!A:BR,4,FALSE),"")</f>
        <v>AI424-028, C-Day 6</v>
      </c>
      <c r="E5319" s="206" t="str">
        <f>IF(AND(A5319&lt;&gt;"",ISNUMBER(A5319)),VLOOKUP(A5319,Studies!A:BR,5,FALSE),"")</f>
        <v>Atazanavir</v>
      </c>
      <c r="F5319" s="207" t="str">
        <f>IF(AND(A5319&lt;&gt;"",ISNUMBER(A5319)),VLOOKUP(A5319,Studies!A:BR,6,FALSE),"")</f>
        <v>Plasma</v>
      </c>
      <c r="G5319" s="50">
        <v>120.5</v>
      </c>
      <c r="H5319" s="50" t="s">
        <v>60</v>
      </c>
      <c r="I5319" s="41">
        <v>159.6593</v>
      </c>
      <c r="J5319" s="41" t="s">
        <v>1025</v>
      </c>
      <c r="K5319" s="41" t="s">
        <v>116</v>
      </c>
    </row>
    <row r="5320" spans="1:11" x14ac:dyDescent="0.25">
      <c r="A5320" s="30">
        <v>583</v>
      </c>
      <c r="B5320" s="232" t="str">
        <f>IF(AND(A5320&lt;&gt;"",ISNUMBER(A5320)),VLOOKUP(A5320,Studies!A:BR,2,FALSE),"")</f>
        <v>Bristol-Myers Squibb Company, Clinical Pharmacology and Biopharmaceutics Review, Application number 21-567, Protocol AI424-028, 2002, page 128</v>
      </c>
      <c r="C5320" s="232" t="str">
        <f>IF(AND(A5320&lt;&gt;"",ISNUMBER(A5320)),VLOOKUP(A5320,Studies!A:BR,3,FALSE),"")</f>
        <v>https://www.accessdata.fda.gov/drugsatfda_docs/nda/2003/21-567_Reyataz_BioPharmr_P3.pdf</v>
      </c>
      <c r="D5320" s="232" t="str">
        <f>IF(AND(A5320&lt;&gt;"",ISNUMBER(A5320)),VLOOKUP(A5320,Studies!A:BR,4,FALSE),"")</f>
        <v>AI424-028, C-Day 6</v>
      </c>
      <c r="E5320" s="206" t="str">
        <f>IF(AND(A5320&lt;&gt;"",ISNUMBER(A5320)),VLOOKUP(A5320,Studies!A:BR,5,FALSE),"")</f>
        <v>Atazanavir</v>
      </c>
      <c r="F5320" s="207" t="str">
        <f>IF(AND(A5320&lt;&gt;"",ISNUMBER(A5320)),VLOOKUP(A5320,Studies!A:BR,6,FALSE),"")</f>
        <v>Plasma</v>
      </c>
      <c r="G5320" s="50">
        <v>121</v>
      </c>
      <c r="H5320" s="50" t="s">
        <v>60</v>
      </c>
      <c r="I5320" s="41">
        <v>1200.078</v>
      </c>
      <c r="J5320" s="41" t="s">
        <v>1025</v>
      </c>
      <c r="K5320" s="41" t="s">
        <v>116</v>
      </c>
    </row>
    <row r="5321" spans="1:11" x14ac:dyDescent="0.25">
      <c r="A5321" s="30">
        <v>583</v>
      </c>
      <c r="B5321" s="232" t="str">
        <f>IF(AND(A5321&lt;&gt;"",ISNUMBER(A5321)),VLOOKUP(A5321,Studies!A:BR,2,FALSE),"")</f>
        <v>Bristol-Myers Squibb Company, Clinical Pharmacology and Biopharmaceutics Review, Application number 21-567, Protocol AI424-028, 2002, page 128</v>
      </c>
      <c r="C5321" s="232" t="str">
        <f>IF(AND(A5321&lt;&gt;"",ISNUMBER(A5321)),VLOOKUP(A5321,Studies!A:BR,3,FALSE),"")</f>
        <v>https://www.accessdata.fda.gov/drugsatfda_docs/nda/2003/21-567_Reyataz_BioPharmr_P3.pdf</v>
      </c>
      <c r="D5321" s="232" t="str">
        <f>IF(AND(A5321&lt;&gt;"",ISNUMBER(A5321)),VLOOKUP(A5321,Studies!A:BR,4,FALSE),"")</f>
        <v>AI424-028, C-Day 6</v>
      </c>
      <c r="E5321" s="206" t="str">
        <f>IF(AND(A5321&lt;&gt;"",ISNUMBER(A5321)),VLOOKUP(A5321,Studies!A:BR,5,FALSE),"")</f>
        <v>Atazanavir</v>
      </c>
      <c r="F5321" s="207" t="str">
        <f>IF(AND(A5321&lt;&gt;"",ISNUMBER(A5321)),VLOOKUP(A5321,Studies!A:BR,6,FALSE),"")</f>
        <v>Plasma</v>
      </c>
      <c r="G5321" s="50">
        <v>121.5</v>
      </c>
      <c r="H5321" s="50" t="s">
        <v>60</v>
      </c>
      <c r="I5321" s="41">
        <v>4758.576</v>
      </c>
      <c r="J5321" s="41" t="s">
        <v>1025</v>
      </c>
      <c r="K5321" s="41" t="s">
        <v>116</v>
      </c>
    </row>
    <row r="5322" spans="1:11" x14ac:dyDescent="0.25">
      <c r="A5322" s="30">
        <v>583</v>
      </c>
      <c r="B5322" s="232" t="str">
        <f>IF(AND(A5322&lt;&gt;"",ISNUMBER(A5322)),VLOOKUP(A5322,Studies!A:BR,2,FALSE),"")</f>
        <v>Bristol-Myers Squibb Company, Clinical Pharmacology and Biopharmaceutics Review, Application number 21-567, Protocol AI424-028, 2002, page 128</v>
      </c>
      <c r="C5322" s="232" t="str">
        <f>IF(AND(A5322&lt;&gt;"",ISNUMBER(A5322)),VLOOKUP(A5322,Studies!A:BR,3,FALSE),"")</f>
        <v>https://www.accessdata.fda.gov/drugsatfda_docs/nda/2003/21-567_Reyataz_BioPharmr_P3.pdf</v>
      </c>
      <c r="D5322" s="232" t="str">
        <f>IF(AND(A5322&lt;&gt;"",ISNUMBER(A5322)),VLOOKUP(A5322,Studies!A:BR,4,FALSE),"")</f>
        <v>AI424-028, C-Day 6</v>
      </c>
      <c r="E5322" s="206" t="str">
        <f>IF(AND(A5322&lt;&gt;"",ISNUMBER(A5322)),VLOOKUP(A5322,Studies!A:BR,5,FALSE),"")</f>
        <v>Atazanavir</v>
      </c>
      <c r="F5322" s="207" t="str">
        <f>IF(AND(A5322&lt;&gt;"",ISNUMBER(A5322)),VLOOKUP(A5322,Studies!A:BR,6,FALSE),"")</f>
        <v>Plasma</v>
      </c>
      <c r="G5322" s="50">
        <v>122</v>
      </c>
      <c r="H5322" s="50" t="s">
        <v>60</v>
      </c>
      <c r="I5322" s="41">
        <v>5401.8090000000002</v>
      </c>
      <c r="J5322" s="41" t="s">
        <v>1025</v>
      </c>
      <c r="K5322" s="41" t="s">
        <v>116</v>
      </c>
    </row>
    <row r="5323" spans="1:11" x14ac:dyDescent="0.25">
      <c r="A5323" s="30">
        <v>583</v>
      </c>
      <c r="B5323" s="232" t="str">
        <f>IF(AND(A5323&lt;&gt;"",ISNUMBER(A5323)),VLOOKUP(A5323,Studies!A:BR,2,FALSE),"")</f>
        <v>Bristol-Myers Squibb Company, Clinical Pharmacology and Biopharmaceutics Review, Application number 21-567, Protocol AI424-028, 2002, page 128</v>
      </c>
      <c r="C5323" s="232" t="str">
        <f>IF(AND(A5323&lt;&gt;"",ISNUMBER(A5323)),VLOOKUP(A5323,Studies!A:BR,3,FALSE),"")</f>
        <v>https://www.accessdata.fda.gov/drugsatfda_docs/nda/2003/21-567_Reyataz_BioPharmr_P3.pdf</v>
      </c>
      <c r="D5323" s="232" t="str">
        <f>IF(AND(A5323&lt;&gt;"",ISNUMBER(A5323)),VLOOKUP(A5323,Studies!A:BR,4,FALSE),"")</f>
        <v>AI424-028, C-Day 6</v>
      </c>
      <c r="E5323" s="206" t="str">
        <f>IF(AND(A5323&lt;&gt;"",ISNUMBER(A5323)),VLOOKUP(A5323,Studies!A:BR,5,FALSE),"")</f>
        <v>Atazanavir</v>
      </c>
      <c r="F5323" s="207" t="str">
        <f>IF(AND(A5323&lt;&gt;"",ISNUMBER(A5323)),VLOOKUP(A5323,Studies!A:BR,6,FALSE),"")</f>
        <v>Plasma</v>
      </c>
      <c r="G5323" s="50">
        <v>122.5</v>
      </c>
      <c r="H5323" s="50" t="s">
        <v>60</v>
      </c>
      <c r="I5323" s="41">
        <v>4955.9539999999997</v>
      </c>
      <c r="J5323" s="41" t="s">
        <v>1025</v>
      </c>
      <c r="K5323" s="41" t="s">
        <v>116</v>
      </c>
    </row>
    <row r="5324" spans="1:11" x14ac:dyDescent="0.25">
      <c r="A5324" s="30">
        <v>583</v>
      </c>
      <c r="B5324" s="232" t="str">
        <f>IF(AND(A5324&lt;&gt;"",ISNUMBER(A5324)),VLOOKUP(A5324,Studies!A:BR,2,FALSE),"")</f>
        <v>Bristol-Myers Squibb Company, Clinical Pharmacology and Biopharmaceutics Review, Application number 21-567, Protocol AI424-028, 2002, page 128</v>
      </c>
      <c r="C5324" s="232" t="str">
        <f>IF(AND(A5324&lt;&gt;"",ISNUMBER(A5324)),VLOOKUP(A5324,Studies!A:BR,3,FALSE),"")</f>
        <v>https://www.accessdata.fda.gov/drugsatfda_docs/nda/2003/21-567_Reyataz_BioPharmr_P3.pdf</v>
      </c>
      <c r="D5324" s="232" t="str">
        <f>IF(AND(A5324&lt;&gt;"",ISNUMBER(A5324)),VLOOKUP(A5324,Studies!A:BR,4,FALSE),"")</f>
        <v>AI424-028, C-Day 6</v>
      </c>
      <c r="E5324" s="206" t="str">
        <f>IF(AND(A5324&lt;&gt;"",ISNUMBER(A5324)),VLOOKUP(A5324,Studies!A:BR,5,FALSE),"")</f>
        <v>Atazanavir</v>
      </c>
      <c r="F5324" s="207" t="str">
        <f>IF(AND(A5324&lt;&gt;"",ISNUMBER(A5324)),VLOOKUP(A5324,Studies!A:BR,6,FALSE),"")</f>
        <v>Plasma</v>
      </c>
      <c r="G5324" s="50">
        <v>123</v>
      </c>
      <c r="H5324" s="50" t="s">
        <v>60</v>
      </c>
      <c r="I5324" s="41">
        <v>4354.9390000000003</v>
      </c>
      <c r="J5324" s="41" t="s">
        <v>1025</v>
      </c>
      <c r="K5324" s="41" t="s">
        <v>116</v>
      </c>
    </row>
    <row r="5325" spans="1:11" x14ac:dyDescent="0.25">
      <c r="A5325" s="30">
        <v>583</v>
      </c>
      <c r="B5325" s="232" t="str">
        <f>IF(AND(A5325&lt;&gt;"",ISNUMBER(A5325)),VLOOKUP(A5325,Studies!A:BR,2,FALSE),"")</f>
        <v>Bristol-Myers Squibb Company, Clinical Pharmacology and Biopharmaceutics Review, Application number 21-567, Protocol AI424-028, 2002, page 128</v>
      </c>
      <c r="C5325" s="232" t="str">
        <f>IF(AND(A5325&lt;&gt;"",ISNUMBER(A5325)),VLOOKUP(A5325,Studies!A:BR,3,FALSE),"")</f>
        <v>https://www.accessdata.fda.gov/drugsatfda_docs/nda/2003/21-567_Reyataz_BioPharmr_P3.pdf</v>
      </c>
      <c r="D5325" s="232" t="str">
        <f>IF(AND(A5325&lt;&gt;"",ISNUMBER(A5325)),VLOOKUP(A5325,Studies!A:BR,4,FALSE),"")</f>
        <v>AI424-028, C-Day 6</v>
      </c>
      <c r="E5325" s="206" t="str">
        <f>IF(AND(A5325&lt;&gt;"",ISNUMBER(A5325)),VLOOKUP(A5325,Studies!A:BR,5,FALSE),"")</f>
        <v>Atazanavir</v>
      </c>
      <c r="F5325" s="207" t="str">
        <f>IF(AND(A5325&lt;&gt;"",ISNUMBER(A5325)),VLOOKUP(A5325,Studies!A:BR,6,FALSE),"")</f>
        <v>Plasma</v>
      </c>
      <c r="G5325" s="50">
        <v>124</v>
      </c>
      <c r="H5325" s="50" t="s">
        <v>60</v>
      </c>
      <c r="I5325" s="41">
        <v>3663.4259999999999</v>
      </c>
      <c r="J5325" s="41" t="s">
        <v>1025</v>
      </c>
      <c r="K5325" s="41" t="s">
        <v>116</v>
      </c>
    </row>
    <row r="5326" spans="1:11" x14ac:dyDescent="0.25">
      <c r="A5326" s="30">
        <v>583</v>
      </c>
      <c r="B5326" s="232" t="str">
        <f>IF(AND(A5326&lt;&gt;"",ISNUMBER(A5326)),VLOOKUP(A5326,Studies!A:BR,2,FALSE),"")</f>
        <v>Bristol-Myers Squibb Company, Clinical Pharmacology and Biopharmaceutics Review, Application number 21-567, Protocol AI424-028, 2002, page 128</v>
      </c>
      <c r="C5326" s="232" t="str">
        <f>IF(AND(A5326&lt;&gt;"",ISNUMBER(A5326)),VLOOKUP(A5326,Studies!A:BR,3,FALSE),"")</f>
        <v>https://www.accessdata.fda.gov/drugsatfda_docs/nda/2003/21-567_Reyataz_BioPharmr_P3.pdf</v>
      </c>
      <c r="D5326" s="232" t="str">
        <f>IF(AND(A5326&lt;&gt;"",ISNUMBER(A5326)),VLOOKUP(A5326,Studies!A:BR,4,FALSE),"")</f>
        <v>AI424-028, C-Day 6</v>
      </c>
      <c r="E5326" s="206" t="str">
        <f>IF(AND(A5326&lt;&gt;"",ISNUMBER(A5326)),VLOOKUP(A5326,Studies!A:BR,5,FALSE),"")</f>
        <v>Atazanavir</v>
      </c>
      <c r="F5326" s="207" t="str">
        <f>IF(AND(A5326&lt;&gt;"",ISNUMBER(A5326)),VLOOKUP(A5326,Studies!A:BR,6,FALSE),"")</f>
        <v>Plasma</v>
      </c>
      <c r="G5326" s="50">
        <v>125</v>
      </c>
      <c r="H5326" s="50" t="s">
        <v>60</v>
      </c>
      <c r="I5326" s="41">
        <v>3125.826</v>
      </c>
      <c r="J5326" s="41" t="s">
        <v>1025</v>
      </c>
      <c r="K5326" s="41" t="s">
        <v>116</v>
      </c>
    </row>
    <row r="5327" spans="1:11" x14ac:dyDescent="0.25">
      <c r="A5327" s="30">
        <v>583</v>
      </c>
      <c r="B5327" s="232" t="str">
        <f>IF(AND(A5327&lt;&gt;"",ISNUMBER(A5327)),VLOOKUP(A5327,Studies!A:BR,2,FALSE),"")</f>
        <v>Bristol-Myers Squibb Company, Clinical Pharmacology and Biopharmaceutics Review, Application number 21-567, Protocol AI424-028, 2002, page 128</v>
      </c>
      <c r="C5327" s="232" t="str">
        <f>IF(AND(A5327&lt;&gt;"",ISNUMBER(A5327)),VLOOKUP(A5327,Studies!A:BR,3,FALSE),"")</f>
        <v>https://www.accessdata.fda.gov/drugsatfda_docs/nda/2003/21-567_Reyataz_BioPharmr_P3.pdf</v>
      </c>
      <c r="D5327" s="232" t="str">
        <f>IF(AND(A5327&lt;&gt;"",ISNUMBER(A5327)),VLOOKUP(A5327,Studies!A:BR,4,FALSE),"")</f>
        <v>AI424-028, C-Day 6</v>
      </c>
      <c r="E5327" s="206" t="str">
        <f>IF(AND(A5327&lt;&gt;"",ISNUMBER(A5327)),VLOOKUP(A5327,Studies!A:BR,5,FALSE),"")</f>
        <v>Atazanavir</v>
      </c>
      <c r="F5327" s="207" t="str">
        <f>IF(AND(A5327&lt;&gt;"",ISNUMBER(A5327)),VLOOKUP(A5327,Studies!A:BR,6,FALSE),"")</f>
        <v>Plasma</v>
      </c>
      <c r="G5327" s="50">
        <v>126</v>
      </c>
      <c r="H5327" s="50" t="s">
        <v>60</v>
      </c>
      <c r="I5327" s="41">
        <v>2280.5520000000001</v>
      </c>
      <c r="J5327" s="41" t="s">
        <v>1025</v>
      </c>
      <c r="K5327" s="41" t="s">
        <v>116</v>
      </c>
    </row>
    <row r="5328" spans="1:11" x14ac:dyDescent="0.25">
      <c r="A5328" s="30">
        <v>583</v>
      </c>
      <c r="B5328" s="232" t="str">
        <f>IF(AND(A5328&lt;&gt;"",ISNUMBER(A5328)),VLOOKUP(A5328,Studies!A:BR,2,FALSE),"")</f>
        <v>Bristol-Myers Squibb Company, Clinical Pharmacology and Biopharmaceutics Review, Application number 21-567, Protocol AI424-028, 2002, page 128</v>
      </c>
      <c r="C5328" s="232" t="str">
        <f>IF(AND(A5328&lt;&gt;"",ISNUMBER(A5328)),VLOOKUP(A5328,Studies!A:BR,3,FALSE),"")</f>
        <v>https://www.accessdata.fda.gov/drugsatfda_docs/nda/2003/21-567_Reyataz_BioPharmr_P3.pdf</v>
      </c>
      <c r="D5328" s="232" t="str">
        <f>IF(AND(A5328&lt;&gt;"",ISNUMBER(A5328)),VLOOKUP(A5328,Studies!A:BR,4,FALSE),"")</f>
        <v>AI424-028, C-Day 6</v>
      </c>
      <c r="E5328" s="206" t="str">
        <f>IF(AND(A5328&lt;&gt;"",ISNUMBER(A5328)),VLOOKUP(A5328,Studies!A:BR,5,FALSE),"")</f>
        <v>Atazanavir</v>
      </c>
      <c r="F5328" s="207" t="str">
        <f>IF(AND(A5328&lt;&gt;"",ISNUMBER(A5328)),VLOOKUP(A5328,Studies!A:BR,6,FALSE),"")</f>
        <v>Plasma</v>
      </c>
      <c r="G5328" s="50">
        <v>128</v>
      </c>
      <c r="H5328" s="50" t="s">
        <v>60</v>
      </c>
      <c r="I5328" s="41">
        <v>1503.2940000000001</v>
      </c>
      <c r="J5328" s="41" t="s">
        <v>1025</v>
      </c>
      <c r="K5328" s="41" t="s">
        <v>116</v>
      </c>
    </row>
    <row r="5329" spans="1:11" x14ac:dyDescent="0.25">
      <c r="A5329" s="30">
        <v>583</v>
      </c>
      <c r="B5329" s="232" t="str">
        <f>IF(AND(A5329&lt;&gt;"",ISNUMBER(A5329)),VLOOKUP(A5329,Studies!A:BR,2,FALSE),"")</f>
        <v>Bristol-Myers Squibb Company, Clinical Pharmacology and Biopharmaceutics Review, Application number 21-567, Protocol AI424-028, 2002, page 128</v>
      </c>
      <c r="C5329" s="232" t="str">
        <f>IF(AND(A5329&lt;&gt;"",ISNUMBER(A5329)),VLOOKUP(A5329,Studies!A:BR,3,FALSE),"")</f>
        <v>https://www.accessdata.fda.gov/drugsatfda_docs/nda/2003/21-567_Reyataz_BioPharmr_P3.pdf</v>
      </c>
      <c r="D5329" s="232" t="str">
        <f>IF(AND(A5329&lt;&gt;"",ISNUMBER(A5329)),VLOOKUP(A5329,Studies!A:BR,4,FALSE),"")</f>
        <v>AI424-028, C-Day 6</v>
      </c>
      <c r="E5329" s="206" t="str">
        <f>IF(AND(A5329&lt;&gt;"",ISNUMBER(A5329)),VLOOKUP(A5329,Studies!A:BR,5,FALSE),"")</f>
        <v>Atazanavir</v>
      </c>
      <c r="F5329" s="207" t="str">
        <f>IF(AND(A5329&lt;&gt;"",ISNUMBER(A5329)),VLOOKUP(A5329,Studies!A:BR,6,FALSE),"")</f>
        <v>Plasma</v>
      </c>
      <c r="G5329" s="50">
        <v>130</v>
      </c>
      <c r="H5329" s="50" t="s">
        <v>60</v>
      </c>
      <c r="I5329" s="41">
        <v>922.73820000000001</v>
      </c>
      <c r="J5329" s="41" t="s">
        <v>1025</v>
      </c>
      <c r="K5329" s="41" t="s">
        <v>116</v>
      </c>
    </row>
    <row r="5330" spans="1:11" x14ac:dyDescent="0.25">
      <c r="A5330" s="30">
        <v>583</v>
      </c>
      <c r="B5330" s="232" t="str">
        <f>IF(AND(A5330&lt;&gt;"",ISNUMBER(A5330)),VLOOKUP(A5330,Studies!A:BR,2,FALSE),"")</f>
        <v>Bristol-Myers Squibb Company, Clinical Pharmacology and Biopharmaceutics Review, Application number 21-567, Protocol AI424-028, 2002, page 128</v>
      </c>
      <c r="C5330" s="232" t="str">
        <f>IF(AND(A5330&lt;&gt;"",ISNUMBER(A5330)),VLOOKUP(A5330,Studies!A:BR,3,FALSE),"")</f>
        <v>https://www.accessdata.fda.gov/drugsatfda_docs/nda/2003/21-567_Reyataz_BioPharmr_P3.pdf</v>
      </c>
      <c r="D5330" s="232" t="str">
        <f>IF(AND(A5330&lt;&gt;"",ISNUMBER(A5330)),VLOOKUP(A5330,Studies!A:BR,4,FALSE),"")</f>
        <v>AI424-028, C-Day 6</v>
      </c>
      <c r="E5330" s="206" t="str">
        <f>IF(AND(A5330&lt;&gt;"",ISNUMBER(A5330)),VLOOKUP(A5330,Studies!A:BR,5,FALSE),"")</f>
        <v>Atazanavir</v>
      </c>
      <c r="F5330" s="207" t="str">
        <f>IF(AND(A5330&lt;&gt;"",ISNUMBER(A5330)),VLOOKUP(A5330,Studies!A:BR,6,FALSE),"")</f>
        <v>Plasma</v>
      </c>
      <c r="G5330" s="50">
        <v>132</v>
      </c>
      <c r="H5330" s="50" t="s">
        <v>60</v>
      </c>
      <c r="I5330" s="41">
        <v>681.40530000000001</v>
      </c>
      <c r="J5330" s="41" t="s">
        <v>1025</v>
      </c>
      <c r="K5330" s="41" t="s">
        <v>116</v>
      </c>
    </row>
    <row r="5331" spans="1:11" x14ac:dyDescent="0.25">
      <c r="A5331" s="30">
        <v>583</v>
      </c>
      <c r="B5331" s="232" t="str">
        <f>IF(AND(A5331&lt;&gt;"",ISNUMBER(A5331)),VLOOKUP(A5331,Studies!A:BR,2,FALSE),"")</f>
        <v>Bristol-Myers Squibb Company, Clinical Pharmacology and Biopharmaceutics Review, Application number 21-567, Protocol AI424-028, 2002, page 128</v>
      </c>
      <c r="C5331" s="232" t="str">
        <f>IF(AND(A5331&lt;&gt;"",ISNUMBER(A5331)),VLOOKUP(A5331,Studies!A:BR,3,FALSE),"")</f>
        <v>https://www.accessdata.fda.gov/drugsatfda_docs/nda/2003/21-567_Reyataz_BioPharmr_P3.pdf</v>
      </c>
      <c r="D5331" s="232" t="str">
        <f>IF(AND(A5331&lt;&gt;"",ISNUMBER(A5331)),VLOOKUP(A5331,Studies!A:BR,4,FALSE),"")</f>
        <v>AI424-028, C-Day 6</v>
      </c>
      <c r="E5331" s="206" t="str">
        <f>IF(AND(A5331&lt;&gt;"",ISNUMBER(A5331)),VLOOKUP(A5331,Studies!A:BR,5,FALSE),"")</f>
        <v>Atazanavir</v>
      </c>
      <c r="F5331" s="207" t="str">
        <f>IF(AND(A5331&lt;&gt;"",ISNUMBER(A5331)),VLOOKUP(A5331,Studies!A:BR,6,FALSE),"")</f>
        <v>Plasma</v>
      </c>
      <c r="G5331" s="50">
        <v>136</v>
      </c>
      <c r="H5331" s="50" t="s">
        <v>60</v>
      </c>
      <c r="I5331" s="41">
        <v>287.67779999999999</v>
      </c>
      <c r="J5331" s="41" t="s">
        <v>1025</v>
      </c>
      <c r="K5331" s="41" t="s">
        <v>116</v>
      </c>
    </row>
    <row r="5332" spans="1:11" x14ac:dyDescent="0.25">
      <c r="A5332" s="30">
        <v>583</v>
      </c>
      <c r="B5332" s="232" t="str">
        <f>IF(AND(A5332&lt;&gt;"",ISNUMBER(A5332)),VLOOKUP(A5332,Studies!A:BR,2,FALSE),"")</f>
        <v>Bristol-Myers Squibb Company, Clinical Pharmacology and Biopharmaceutics Review, Application number 21-567, Protocol AI424-028, 2002, page 128</v>
      </c>
      <c r="C5332" s="232" t="str">
        <f>IF(AND(A5332&lt;&gt;"",ISNUMBER(A5332)),VLOOKUP(A5332,Studies!A:BR,3,FALSE),"")</f>
        <v>https://www.accessdata.fda.gov/drugsatfda_docs/nda/2003/21-567_Reyataz_BioPharmr_P3.pdf</v>
      </c>
      <c r="D5332" s="232" t="str">
        <f>IF(AND(A5332&lt;&gt;"",ISNUMBER(A5332)),VLOOKUP(A5332,Studies!A:BR,4,FALSE),"")</f>
        <v>AI424-028, C-Day 6</v>
      </c>
      <c r="E5332" s="206" t="str">
        <f>IF(AND(A5332&lt;&gt;"",ISNUMBER(A5332)),VLOOKUP(A5332,Studies!A:BR,5,FALSE),"")</f>
        <v>Atazanavir</v>
      </c>
      <c r="F5332" s="207" t="str">
        <f>IF(AND(A5332&lt;&gt;"",ISNUMBER(A5332)),VLOOKUP(A5332,Studies!A:BR,6,FALSE),"")</f>
        <v>Plasma</v>
      </c>
      <c r="G5332" s="50">
        <v>144</v>
      </c>
      <c r="H5332" s="50" t="s">
        <v>60</v>
      </c>
      <c r="I5332" s="41">
        <v>144.68459999999999</v>
      </c>
      <c r="J5332" s="41" t="s">
        <v>1025</v>
      </c>
      <c r="K5332" s="41" t="s">
        <v>116</v>
      </c>
    </row>
    <row r="5333" spans="1:11" x14ac:dyDescent="0.25">
      <c r="A5333" s="30">
        <v>584</v>
      </c>
      <c r="B5333" s="232" t="str">
        <f>IF(AND(A5333&lt;&gt;"",ISNUMBER(A5333)),VLOOKUP(A5333,Studies!A:BR,2,FALSE),"")</f>
        <v>Bristol-Myers Squibb Company, Clinical Pharmacology and Biopharmaceutics Review, Application number 21-567, Protocol AI424-028, 2002, page 128</v>
      </c>
      <c r="C5333" s="232" t="str">
        <f>IF(AND(A5333&lt;&gt;"",ISNUMBER(A5333)),VLOOKUP(A5333,Studies!A:BR,3,FALSE),"")</f>
        <v>https://www.accessdata.fda.gov/drugsatfda_docs/nda/2003/21-567_Reyataz_BioPharmr_P3.pdf</v>
      </c>
      <c r="D5333" s="232" t="str">
        <f>IF(AND(A5333&lt;&gt;"",ISNUMBER(A5333)),VLOOKUP(A5333,Studies!A:BR,4,FALSE),"")</f>
        <v>AI424-028, D-Day 6</v>
      </c>
      <c r="E5333" s="206" t="str">
        <f>IF(AND(A5333&lt;&gt;"",ISNUMBER(A5333)),VLOOKUP(A5333,Studies!A:BR,5,FALSE),"")</f>
        <v>Atazanavir</v>
      </c>
      <c r="F5333" s="207" t="str">
        <f>IF(AND(A5333&lt;&gt;"",ISNUMBER(A5333)),VLOOKUP(A5333,Studies!A:BR,6,FALSE),"")</f>
        <v>Plasma</v>
      </c>
      <c r="G5333" s="50">
        <v>120</v>
      </c>
      <c r="H5333" s="50" t="s">
        <v>60</v>
      </c>
      <c r="I5333" s="41">
        <v>224.809</v>
      </c>
      <c r="J5333" s="41" t="s">
        <v>1025</v>
      </c>
      <c r="K5333" s="41" t="s">
        <v>116</v>
      </c>
    </row>
    <row r="5334" spans="1:11" x14ac:dyDescent="0.25">
      <c r="A5334" s="30">
        <v>584</v>
      </c>
      <c r="B5334" s="232" t="str">
        <f>IF(AND(A5334&lt;&gt;"",ISNUMBER(A5334)),VLOOKUP(A5334,Studies!A:BR,2,FALSE),"")</f>
        <v>Bristol-Myers Squibb Company, Clinical Pharmacology and Biopharmaceutics Review, Application number 21-567, Protocol AI424-028, 2002, page 128</v>
      </c>
      <c r="C5334" s="232" t="str">
        <f>IF(AND(A5334&lt;&gt;"",ISNUMBER(A5334)),VLOOKUP(A5334,Studies!A:BR,3,FALSE),"")</f>
        <v>https://www.accessdata.fda.gov/drugsatfda_docs/nda/2003/21-567_Reyataz_BioPharmr_P3.pdf</v>
      </c>
      <c r="D5334" s="232" t="str">
        <f>IF(AND(A5334&lt;&gt;"",ISNUMBER(A5334)),VLOOKUP(A5334,Studies!A:BR,4,FALSE),"")</f>
        <v>AI424-028, D-Day 6</v>
      </c>
      <c r="E5334" s="206" t="str">
        <f>IF(AND(A5334&lt;&gt;"",ISNUMBER(A5334)),VLOOKUP(A5334,Studies!A:BR,5,FALSE),"")</f>
        <v>Atazanavir</v>
      </c>
      <c r="F5334" s="207" t="str">
        <f>IF(AND(A5334&lt;&gt;"",ISNUMBER(A5334)),VLOOKUP(A5334,Studies!A:BR,6,FALSE),"")</f>
        <v>Plasma</v>
      </c>
      <c r="G5334" s="50">
        <v>120.5</v>
      </c>
      <c r="H5334" s="50" t="s">
        <v>60</v>
      </c>
      <c r="I5334" s="41">
        <v>294.1696</v>
      </c>
      <c r="J5334" s="41" t="s">
        <v>1025</v>
      </c>
      <c r="K5334" s="41" t="s">
        <v>116</v>
      </c>
    </row>
    <row r="5335" spans="1:11" x14ac:dyDescent="0.25">
      <c r="A5335" s="30">
        <v>584</v>
      </c>
      <c r="B5335" s="232" t="str">
        <f>IF(AND(A5335&lt;&gt;"",ISNUMBER(A5335)),VLOOKUP(A5335,Studies!A:BR,2,FALSE),"")</f>
        <v>Bristol-Myers Squibb Company, Clinical Pharmacology and Biopharmaceutics Review, Application number 21-567, Protocol AI424-028, 2002, page 128</v>
      </c>
      <c r="C5335" s="232" t="str">
        <f>IF(AND(A5335&lt;&gt;"",ISNUMBER(A5335)),VLOOKUP(A5335,Studies!A:BR,3,FALSE),"")</f>
        <v>https://www.accessdata.fda.gov/drugsatfda_docs/nda/2003/21-567_Reyataz_BioPharmr_P3.pdf</v>
      </c>
      <c r="D5335" s="232" t="str">
        <f>IF(AND(A5335&lt;&gt;"",ISNUMBER(A5335)),VLOOKUP(A5335,Studies!A:BR,4,FALSE),"")</f>
        <v>AI424-028, D-Day 6</v>
      </c>
      <c r="E5335" s="206" t="str">
        <f>IF(AND(A5335&lt;&gt;"",ISNUMBER(A5335)),VLOOKUP(A5335,Studies!A:BR,5,FALSE),"")</f>
        <v>Atazanavir</v>
      </c>
      <c r="F5335" s="207" t="str">
        <f>IF(AND(A5335&lt;&gt;"",ISNUMBER(A5335)),VLOOKUP(A5335,Studies!A:BR,6,FALSE),"")</f>
        <v>Plasma</v>
      </c>
      <c r="G5335" s="50">
        <v>121</v>
      </c>
      <c r="H5335" s="50" t="s">
        <v>60</v>
      </c>
      <c r="I5335" s="41">
        <v>772.45320000000004</v>
      </c>
      <c r="J5335" s="41" t="s">
        <v>1025</v>
      </c>
      <c r="K5335" s="41" t="s">
        <v>116</v>
      </c>
    </row>
    <row r="5336" spans="1:11" x14ac:dyDescent="0.25">
      <c r="A5336" s="30">
        <v>584</v>
      </c>
      <c r="B5336" s="232" t="str">
        <f>IF(AND(A5336&lt;&gt;"",ISNUMBER(A5336)),VLOOKUP(A5336,Studies!A:BR,2,FALSE),"")</f>
        <v>Bristol-Myers Squibb Company, Clinical Pharmacology and Biopharmaceutics Review, Application number 21-567, Protocol AI424-028, 2002, page 128</v>
      </c>
      <c r="C5336" s="232" t="str">
        <f>IF(AND(A5336&lt;&gt;"",ISNUMBER(A5336)),VLOOKUP(A5336,Studies!A:BR,3,FALSE),"")</f>
        <v>https://www.accessdata.fda.gov/drugsatfda_docs/nda/2003/21-567_Reyataz_BioPharmr_P3.pdf</v>
      </c>
      <c r="D5336" s="232" t="str">
        <f>IF(AND(A5336&lt;&gt;"",ISNUMBER(A5336)),VLOOKUP(A5336,Studies!A:BR,4,FALSE),"")</f>
        <v>AI424-028, D-Day 6</v>
      </c>
      <c r="E5336" s="206" t="str">
        <f>IF(AND(A5336&lt;&gt;"",ISNUMBER(A5336)),VLOOKUP(A5336,Studies!A:BR,5,FALSE),"")</f>
        <v>Atazanavir</v>
      </c>
      <c r="F5336" s="207" t="str">
        <f>IF(AND(A5336&lt;&gt;"",ISNUMBER(A5336)),VLOOKUP(A5336,Studies!A:BR,6,FALSE),"")</f>
        <v>Plasma</v>
      </c>
      <c r="G5336" s="50">
        <v>121.5</v>
      </c>
      <c r="H5336" s="50" t="s">
        <v>60</v>
      </c>
      <c r="I5336" s="41">
        <v>2733.431</v>
      </c>
      <c r="J5336" s="41" t="s">
        <v>1025</v>
      </c>
      <c r="K5336" s="41" t="s">
        <v>116</v>
      </c>
    </row>
    <row r="5337" spans="1:11" x14ac:dyDescent="0.25">
      <c r="A5337" s="30">
        <v>584</v>
      </c>
      <c r="B5337" s="232" t="str">
        <f>IF(AND(A5337&lt;&gt;"",ISNUMBER(A5337)),VLOOKUP(A5337,Studies!A:BR,2,FALSE),"")</f>
        <v>Bristol-Myers Squibb Company, Clinical Pharmacology and Biopharmaceutics Review, Application number 21-567, Protocol AI424-028, 2002, page 128</v>
      </c>
      <c r="C5337" s="232" t="str">
        <f>IF(AND(A5337&lt;&gt;"",ISNUMBER(A5337)),VLOOKUP(A5337,Studies!A:BR,3,FALSE),"")</f>
        <v>https://www.accessdata.fda.gov/drugsatfda_docs/nda/2003/21-567_Reyataz_BioPharmr_P3.pdf</v>
      </c>
      <c r="D5337" s="232" t="str">
        <f>IF(AND(A5337&lt;&gt;"",ISNUMBER(A5337)),VLOOKUP(A5337,Studies!A:BR,4,FALSE),"")</f>
        <v>AI424-028, D-Day 6</v>
      </c>
      <c r="E5337" s="206" t="str">
        <f>IF(AND(A5337&lt;&gt;"",ISNUMBER(A5337)),VLOOKUP(A5337,Studies!A:BR,5,FALSE),"")</f>
        <v>Atazanavir</v>
      </c>
      <c r="F5337" s="207" t="str">
        <f>IF(AND(A5337&lt;&gt;"",ISNUMBER(A5337)),VLOOKUP(A5337,Studies!A:BR,6,FALSE),"")</f>
        <v>Plasma</v>
      </c>
      <c r="G5337" s="50">
        <v>122</v>
      </c>
      <c r="H5337" s="50" t="s">
        <v>60</v>
      </c>
      <c r="I5337" s="41">
        <v>4303.13</v>
      </c>
      <c r="J5337" s="41" t="s">
        <v>1025</v>
      </c>
      <c r="K5337" s="41" t="s">
        <v>116</v>
      </c>
    </row>
    <row r="5338" spans="1:11" x14ac:dyDescent="0.25">
      <c r="A5338" s="30">
        <v>584</v>
      </c>
      <c r="B5338" s="232" t="str">
        <f>IF(AND(A5338&lt;&gt;"",ISNUMBER(A5338)),VLOOKUP(A5338,Studies!A:BR,2,FALSE),"")</f>
        <v>Bristol-Myers Squibb Company, Clinical Pharmacology and Biopharmaceutics Review, Application number 21-567, Protocol AI424-028, 2002, page 128</v>
      </c>
      <c r="C5338" s="232" t="str">
        <f>IF(AND(A5338&lt;&gt;"",ISNUMBER(A5338)),VLOOKUP(A5338,Studies!A:BR,3,FALSE),"")</f>
        <v>https://www.accessdata.fda.gov/drugsatfda_docs/nda/2003/21-567_Reyataz_BioPharmr_P3.pdf</v>
      </c>
      <c r="D5338" s="232" t="str">
        <f>IF(AND(A5338&lt;&gt;"",ISNUMBER(A5338)),VLOOKUP(A5338,Studies!A:BR,4,FALSE),"")</f>
        <v>AI424-028, D-Day 6</v>
      </c>
      <c r="E5338" s="206" t="str">
        <f>IF(AND(A5338&lt;&gt;"",ISNUMBER(A5338)),VLOOKUP(A5338,Studies!A:BR,5,FALSE),"")</f>
        <v>Atazanavir</v>
      </c>
      <c r="F5338" s="207" t="str">
        <f>IF(AND(A5338&lt;&gt;"",ISNUMBER(A5338)),VLOOKUP(A5338,Studies!A:BR,6,FALSE),"")</f>
        <v>Plasma</v>
      </c>
      <c r="G5338" s="50">
        <v>122.5</v>
      </c>
      <c r="H5338" s="50" t="s">
        <v>60</v>
      </c>
      <c r="I5338" s="41">
        <v>4816.4690000000001</v>
      </c>
      <c r="J5338" s="41" t="s">
        <v>1025</v>
      </c>
      <c r="K5338" s="41" t="s">
        <v>116</v>
      </c>
    </row>
    <row r="5339" spans="1:11" x14ac:dyDescent="0.25">
      <c r="A5339" s="30">
        <v>584</v>
      </c>
      <c r="B5339" s="232" t="str">
        <f>IF(AND(A5339&lt;&gt;"",ISNUMBER(A5339)),VLOOKUP(A5339,Studies!A:BR,2,FALSE),"")</f>
        <v>Bristol-Myers Squibb Company, Clinical Pharmacology and Biopharmaceutics Review, Application number 21-567, Protocol AI424-028, 2002, page 128</v>
      </c>
      <c r="C5339" s="232" t="str">
        <f>IF(AND(A5339&lt;&gt;"",ISNUMBER(A5339)),VLOOKUP(A5339,Studies!A:BR,3,FALSE),"")</f>
        <v>https://www.accessdata.fda.gov/drugsatfda_docs/nda/2003/21-567_Reyataz_BioPharmr_P3.pdf</v>
      </c>
      <c r="D5339" s="232" t="str">
        <f>IF(AND(A5339&lt;&gt;"",ISNUMBER(A5339)),VLOOKUP(A5339,Studies!A:BR,4,FALSE),"")</f>
        <v>AI424-028, D-Day 6</v>
      </c>
      <c r="E5339" s="206" t="str">
        <f>IF(AND(A5339&lt;&gt;"",ISNUMBER(A5339)),VLOOKUP(A5339,Studies!A:BR,5,FALSE),"")</f>
        <v>Atazanavir</v>
      </c>
      <c r="F5339" s="207" t="str">
        <f>IF(AND(A5339&lt;&gt;"",ISNUMBER(A5339)),VLOOKUP(A5339,Studies!A:BR,6,FALSE),"")</f>
        <v>Plasma</v>
      </c>
      <c r="G5339" s="50">
        <v>123</v>
      </c>
      <c r="H5339" s="50" t="s">
        <v>60</v>
      </c>
      <c r="I5339" s="41">
        <v>4292.95</v>
      </c>
      <c r="J5339" s="41" t="s">
        <v>1025</v>
      </c>
      <c r="K5339" s="41" t="s">
        <v>116</v>
      </c>
    </row>
    <row r="5340" spans="1:11" x14ac:dyDescent="0.25">
      <c r="A5340" s="30">
        <v>584</v>
      </c>
      <c r="B5340" s="232" t="str">
        <f>IF(AND(A5340&lt;&gt;"",ISNUMBER(A5340)),VLOOKUP(A5340,Studies!A:BR,2,FALSE),"")</f>
        <v>Bristol-Myers Squibb Company, Clinical Pharmacology and Biopharmaceutics Review, Application number 21-567, Protocol AI424-028, 2002, page 128</v>
      </c>
      <c r="C5340" s="232" t="str">
        <f>IF(AND(A5340&lt;&gt;"",ISNUMBER(A5340)),VLOOKUP(A5340,Studies!A:BR,3,FALSE),"")</f>
        <v>https://www.accessdata.fda.gov/drugsatfda_docs/nda/2003/21-567_Reyataz_BioPharmr_P3.pdf</v>
      </c>
      <c r="D5340" s="232" t="str">
        <f>IF(AND(A5340&lt;&gt;"",ISNUMBER(A5340)),VLOOKUP(A5340,Studies!A:BR,4,FALSE),"")</f>
        <v>AI424-028, D-Day 6</v>
      </c>
      <c r="E5340" s="206" t="str">
        <f>IF(AND(A5340&lt;&gt;"",ISNUMBER(A5340)),VLOOKUP(A5340,Studies!A:BR,5,FALSE),"")</f>
        <v>Atazanavir</v>
      </c>
      <c r="F5340" s="207" t="str">
        <f>IF(AND(A5340&lt;&gt;"",ISNUMBER(A5340)),VLOOKUP(A5340,Studies!A:BR,6,FALSE),"")</f>
        <v>Plasma</v>
      </c>
      <c r="G5340" s="50">
        <v>124</v>
      </c>
      <c r="H5340" s="50" t="s">
        <v>60</v>
      </c>
      <c r="I5340" s="41">
        <v>3460.5450000000001</v>
      </c>
      <c r="J5340" s="41" t="s">
        <v>1025</v>
      </c>
      <c r="K5340" s="41" t="s">
        <v>116</v>
      </c>
    </row>
    <row r="5341" spans="1:11" x14ac:dyDescent="0.25">
      <c r="A5341" s="30">
        <v>584</v>
      </c>
      <c r="B5341" s="232" t="str">
        <f>IF(AND(A5341&lt;&gt;"",ISNUMBER(A5341)),VLOOKUP(A5341,Studies!A:BR,2,FALSE),"")</f>
        <v>Bristol-Myers Squibb Company, Clinical Pharmacology and Biopharmaceutics Review, Application number 21-567, Protocol AI424-028, 2002, page 128</v>
      </c>
      <c r="C5341" s="232" t="str">
        <f>IF(AND(A5341&lt;&gt;"",ISNUMBER(A5341)),VLOOKUP(A5341,Studies!A:BR,3,FALSE),"")</f>
        <v>https://www.accessdata.fda.gov/drugsatfda_docs/nda/2003/21-567_Reyataz_BioPharmr_P3.pdf</v>
      </c>
      <c r="D5341" s="232" t="str">
        <f>IF(AND(A5341&lt;&gt;"",ISNUMBER(A5341)),VLOOKUP(A5341,Studies!A:BR,4,FALSE),"")</f>
        <v>AI424-028, D-Day 6</v>
      </c>
      <c r="E5341" s="206" t="str">
        <f>IF(AND(A5341&lt;&gt;"",ISNUMBER(A5341)),VLOOKUP(A5341,Studies!A:BR,5,FALSE),"")</f>
        <v>Atazanavir</v>
      </c>
      <c r="F5341" s="207" t="str">
        <f>IF(AND(A5341&lt;&gt;"",ISNUMBER(A5341)),VLOOKUP(A5341,Studies!A:BR,6,FALSE),"")</f>
        <v>Plasma</v>
      </c>
      <c r="G5341" s="50">
        <v>125</v>
      </c>
      <c r="H5341" s="50" t="s">
        <v>60</v>
      </c>
      <c r="I5341" s="41">
        <v>2788.8490000000002</v>
      </c>
      <c r="J5341" s="41" t="s">
        <v>1025</v>
      </c>
      <c r="K5341" s="41" t="s">
        <v>116</v>
      </c>
    </row>
    <row r="5342" spans="1:11" x14ac:dyDescent="0.25">
      <c r="A5342" s="30">
        <v>584</v>
      </c>
      <c r="B5342" s="232" t="str">
        <f>IF(AND(A5342&lt;&gt;"",ISNUMBER(A5342)),VLOOKUP(A5342,Studies!A:BR,2,FALSE),"")</f>
        <v>Bristol-Myers Squibb Company, Clinical Pharmacology and Biopharmaceutics Review, Application number 21-567, Protocol AI424-028, 2002, page 128</v>
      </c>
      <c r="C5342" s="232" t="str">
        <f>IF(AND(A5342&lt;&gt;"",ISNUMBER(A5342)),VLOOKUP(A5342,Studies!A:BR,3,FALSE),"")</f>
        <v>https://www.accessdata.fda.gov/drugsatfda_docs/nda/2003/21-567_Reyataz_BioPharmr_P3.pdf</v>
      </c>
      <c r="D5342" s="232" t="str">
        <f>IF(AND(A5342&lt;&gt;"",ISNUMBER(A5342)),VLOOKUP(A5342,Studies!A:BR,4,FALSE),"")</f>
        <v>AI424-028, D-Day 6</v>
      </c>
      <c r="E5342" s="206" t="str">
        <f>IF(AND(A5342&lt;&gt;"",ISNUMBER(A5342)),VLOOKUP(A5342,Studies!A:BR,5,FALSE),"")</f>
        <v>Atazanavir</v>
      </c>
      <c r="F5342" s="207" t="str">
        <f>IF(AND(A5342&lt;&gt;"",ISNUMBER(A5342)),VLOOKUP(A5342,Studies!A:BR,6,FALSE),"")</f>
        <v>Plasma</v>
      </c>
      <c r="G5342" s="50">
        <v>126</v>
      </c>
      <c r="H5342" s="50" t="s">
        <v>60</v>
      </c>
      <c r="I5342" s="41">
        <v>2064.8519999999999</v>
      </c>
      <c r="J5342" s="41" t="s">
        <v>1025</v>
      </c>
      <c r="K5342" s="41" t="s">
        <v>116</v>
      </c>
    </row>
    <row r="5343" spans="1:11" x14ac:dyDescent="0.25">
      <c r="A5343" s="30">
        <v>584</v>
      </c>
      <c r="B5343" s="232" t="str">
        <f>IF(AND(A5343&lt;&gt;"",ISNUMBER(A5343)),VLOOKUP(A5343,Studies!A:BR,2,FALSE),"")</f>
        <v>Bristol-Myers Squibb Company, Clinical Pharmacology and Biopharmaceutics Review, Application number 21-567, Protocol AI424-028, 2002, page 128</v>
      </c>
      <c r="C5343" s="232" t="str">
        <f>IF(AND(A5343&lt;&gt;"",ISNUMBER(A5343)),VLOOKUP(A5343,Studies!A:BR,3,FALSE),"")</f>
        <v>https://www.accessdata.fda.gov/drugsatfda_docs/nda/2003/21-567_Reyataz_BioPharmr_P3.pdf</v>
      </c>
      <c r="D5343" s="232" t="str">
        <f>IF(AND(A5343&lt;&gt;"",ISNUMBER(A5343)),VLOOKUP(A5343,Studies!A:BR,4,FALSE),"")</f>
        <v>AI424-028, D-Day 6</v>
      </c>
      <c r="E5343" s="206" t="str">
        <f>IF(AND(A5343&lt;&gt;"",ISNUMBER(A5343)),VLOOKUP(A5343,Studies!A:BR,5,FALSE),"")</f>
        <v>Atazanavir</v>
      </c>
      <c r="F5343" s="207" t="str">
        <f>IF(AND(A5343&lt;&gt;"",ISNUMBER(A5343)),VLOOKUP(A5343,Studies!A:BR,6,FALSE),"")</f>
        <v>Plasma</v>
      </c>
      <c r="G5343" s="50">
        <v>128</v>
      </c>
      <c r="H5343" s="50" t="s">
        <v>60</v>
      </c>
      <c r="I5343" s="41">
        <v>1380.4190000000001</v>
      </c>
      <c r="J5343" s="41" t="s">
        <v>1025</v>
      </c>
      <c r="K5343" s="41" t="s">
        <v>116</v>
      </c>
    </row>
    <row r="5344" spans="1:11" x14ac:dyDescent="0.25">
      <c r="A5344" s="30">
        <v>584</v>
      </c>
      <c r="B5344" s="232" t="str">
        <f>IF(AND(A5344&lt;&gt;"",ISNUMBER(A5344)),VLOOKUP(A5344,Studies!A:BR,2,FALSE),"")</f>
        <v>Bristol-Myers Squibb Company, Clinical Pharmacology and Biopharmaceutics Review, Application number 21-567, Protocol AI424-028, 2002, page 128</v>
      </c>
      <c r="C5344" s="232" t="str">
        <f>IF(AND(A5344&lt;&gt;"",ISNUMBER(A5344)),VLOOKUP(A5344,Studies!A:BR,3,FALSE),"")</f>
        <v>https://www.accessdata.fda.gov/drugsatfda_docs/nda/2003/21-567_Reyataz_BioPharmr_P3.pdf</v>
      </c>
      <c r="D5344" s="232" t="str">
        <f>IF(AND(A5344&lt;&gt;"",ISNUMBER(A5344)),VLOOKUP(A5344,Studies!A:BR,4,FALSE),"")</f>
        <v>AI424-028, D-Day 6</v>
      </c>
      <c r="E5344" s="206" t="str">
        <f>IF(AND(A5344&lt;&gt;"",ISNUMBER(A5344)),VLOOKUP(A5344,Studies!A:BR,5,FALSE),"")</f>
        <v>Atazanavir</v>
      </c>
      <c r="F5344" s="207" t="str">
        <f>IF(AND(A5344&lt;&gt;"",ISNUMBER(A5344)),VLOOKUP(A5344,Studies!A:BR,6,FALSE),"")</f>
        <v>Plasma</v>
      </c>
      <c r="G5344" s="50">
        <v>130</v>
      </c>
      <c r="H5344" s="50" t="s">
        <v>60</v>
      </c>
      <c r="I5344" s="41">
        <v>949.4606</v>
      </c>
      <c r="J5344" s="41" t="s">
        <v>1025</v>
      </c>
      <c r="K5344" s="41" t="s">
        <v>116</v>
      </c>
    </row>
    <row r="5345" spans="1:14" x14ac:dyDescent="0.25">
      <c r="A5345" s="30">
        <v>584</v>
      </c>
      <c r="B5345" s="232" t="str">
        <f>IF(AND(A5345&lt;&gt;"",ISNUMBER(A5345)),VLOOKUP(A5345,Studies!A:BR,2,FALSE),"")</f>
        <v>Bristol-Myers Squibb Company, Clinical Pharmacology and Biopharmaceutics Review, Application number 21-567, Protocol AI424-028, 2002, page 128</v>
      </c>
      <c r="C5345" s="232" t="str">
        <f>IF(AND(A5345&lt;&gt;"",ISNUMBER(A5345)),VLOOKUP(A5345,Studies!A:BR,3,FALSE),"")</f>
        <v>https://www.accessdata.fda.gov/drugsatfda_docs/nda/2003/21-567_Reyataz_BioPharmr_P3.pdf</v>
      </c>
      <c r="D5345" s="232" t="str">
        <f>IF(AND(A5345&lt;&gt;"",ISNUMBER(A5345)),VLOOKUP(A5345,Studies!A:BR,4,FALSE),"")</f>
        <v>AI424-028, D-Day 6</v>
      </c>
      <c r="E5345" s="206" t="str">
        <f>IF(AND(A5345&lt;&gt;"",ISNUMBER(A5345)),VLOOKUP(A5345,Studies!A:BR,5,FALSE),"")</f>
        <v>Atazanavir</v>
      </c>
      <c r="F5345" s="207" t="str">
        <f>IF(AND(A5345&lt;&gt;"",ISNUMBER(A5345)),VLOOKUP(A5345,Studies!A:BR,6,FALSE),"")</f>
        <v>Plasma</v>
      </c>
      <c r="G5345" s="50">
        <v>132</v>
      </c>
      <c r="H5345" s="50" t="s">
        <v>60</v>
      </c>
      <c r="I5345" s="41">
        <v>691.07240000000002</v>
      </c>
      <c r="J5345" s="41" t="s">
        <v>1025</v>
      </c>
      <c r="K5345" s="41" t="s">
        <v>116</v>
      </c>
    </row>
    <row r="5346" spans="1:14" x14ac:dyDescent="0.25">
      <c r="A5346" s="30">
        <v>584</v>
      </c>
      <c r="B5346" s="232" t="str">
        <f>IF(AND(A5346&lt;&gt;"",ISNUMBER(A5346)),VLOOKUP(A5346,Studies!A:BR,2,FALSE),"")</f>
        <v>Bristol-Myers Squibb Company, Clinical Pharmacology and Biopharmaceutics Review, Application number 21-567, Protocol AI424-028, 2002, page 128</v>
      </c>
      <c r="C5346" s="232" t="str">
        <f>IF(AND(A5346&lt;&gt;"",ISNUMBER(A5346)),VLOOKUP(A5346,Studies!A:BR,3,FALSE),"")</f>
        <v>https://www.accessdata.fda.gov/drugsatfda_docs/nda/2003/21-567_Reyataz_BioPharmr_P3.pdf</v>
      </c>
      <c r="D5346" s="232" t="str">
        <f>IF(AND(A5346&lt;&gt;"",ISNUMBER(A5346)),VLOOKUP(A5346,Studies!A:BR,4,FALSE),"")</f>
        <v>AI424-028, D-Day 6</v>
      </c>
      <c r="E5346" s="206" t="str">
        <f>IF(AND(A5346&lt;&gt;"",ISNUMBER(A5346)),VLOOKUP(A5346,Studies!A:BR,5,FALSE),"")</f>
        <v>Atazanavir</v>
      </c>
      <c r="F5346" s="207" t="str">
        <f>IF(AND(A5346&lt;&gt;"",ISNUMBER(A5346)),VLOOKUP(A5346,Studies!A:BR,6,FALSE),"")</f>
        <v>Plasma</v>
      </c>
      <c r="G5346" s="50">
        <v>136</v>
      </c>
      <c r="H5346" s="50" t="s">
        <v>60</v>
      </c>
      <c r="I5346" s="41">
        <v>366.3426</v>
      </c>
      <c r="J5346" s="41" t="s">
        <v>1025</v>
      </c>
      <c r="K5346" s="41" t="s">
        <v>116</v>
      </c>
    </row>
    <row r="5347" spans="1:14" x14ac:dyDescent="0.25">
      <c r="A5347" s="30">
        <v>584</v>
      </c>
      <c r="B5347" s="232" t="str">
        <f>IF(AND(A5347&lt;&gt;"",ISNUMBER(A5347)),VLOOKUP(A5347,Studies!A:BR,2,FALSE),"")</f>
        <v>Bristol-Myers Squibb Company, Clinical Pharmacology and Biopharmaceutics Review, Application number 21-567, Protocol AI424-028, 2002, page 128</v>
      </c>
      <c r="C5347" s="232" t="str">
        <f>IF(AND(A5347&lt;&gt;"",ISNUMBER(A5347)),VLOOKUP(A5347,Studies!A:BR,3,FALSE),"")</f>
        <v>https://www.accessdata.fda.gov/drugsatfda_docs/nda/2003/21-567_Reyataz_BioPharmr_P3.pdf</v>
      </c>
      <c r="D5347" s="232" t="str">
        <f>IF(AND(A5347&lt;&gt;"",ISNUMBER(A5347)),VLOOKUP(A5347,Studies!A:BR,4,FALSE),"")</f>
        <v>AI424-028, D-Day 6</v>
      </c>
      <c r="E5347" s="206" t="str">
        <f>IF(AND(A5347&lt;&gt;"",ISNUMBER(A5347)),VLOOKUP(A5347,Studies!A:BR,5,FALSE),"")</f>
        <v>Atazanavir</v>
      </c>
      <c r="F5347" s="207" t="str">
        <f>IF(AND(A5347&lt;&gt;"",ISNUMBER(A5347)),VLOOKUP(A5347,Studies!A:BR,6,FALSE),"")</f>
        <v>Plasma</v>
      </c>
      <c r="G5347" s="50">
        <v>144</v>
      </c>
      <c r="H5347" s="50" t="s">
        <v>60</v>
      </c>
      <c r="I5347" s="41">
        <v>171.61</v>
      </c>
      <c r="J5347" s="41" t="s">
        <v>1025</v>
      </c>
      <c r="K5347" s="41" t="s">
        <v>116</v>
      </c>
    </row>
    <row r="5348" spans="1:14" x14ac:dyDescent="0.25">
      <c r="A5348" s="30">
        <v>585</v>
      </c>
      <c r="B5348" s="232" t="str">
        <f>IF(AND(A5348&lt;&gt;"",ISNUMBER(A5348)),VLOOKUP(A5348,Studies!A:BR,2,FALSE),"")</f>
        <v>Bristol-Myers Squibb Company, Clinical Pharmacology and Biopharmaceutics Review, Application number 21-567, Protocol AI424-056, 2002, page 134</v>
      </c>
      <c r="C5348" s="232" t="str">
        <f>IF(AND(A5348&lt;&gt;"",ISNUMBER(A5348)),VLOOKUP(A5348,Studies!A:BR,3,FALSE),"")</f>
        <v>https://www.accessdata.fda.gov/drugsatfda_docs/nda/2003/21-567_Reyataz_BioPharmr_P3.pdf</v>
      </c>
      <c r="D5348" s="232" t="str">
        <f>IF(AND(A5348&lt;&gt;"",ISNUMBER(A5348)),VLOOKUP(A5348,Studies!A:BR,4,FALSE),"")</f>
        <v>AI424-056, Atazanavir without ritonavir, Day 10</v>
      </c>
      <c r="E5348" s="206" t="str">
        <f>IF(AND(A5348&lt;&gt;"",ISNUMBER(A5348)),VLOOKUP(A5348,Studies!A:BR,5,FALSE),"")</f>
        <v>Atazanavir</v>
      </c>
      <c r="F5348" s="207" t="str">
        <f>IF(AND(A5348&lt;&gt;"",ISNUMBER(A5348)),VLOOKUP(A5348,Studies!A:BR,6,FALSE),"")</f>
        <v>Plasma</v>
      </c>
      <c r="G5348" s="50">
        <v>216</v>
      </c>
      <c r="H5348" s="50" t="s">
        <v>60</v>
      </c>
      <c r="I5348" s="41">
        <v>153.1764</v>
      </c>
      <c r="J5348" s="41" t="s">
        <v>1025</v>
      </c>
      <c r="K5348" s="41" t="s">
        <v>116</v>
      </c>
      <c r="L5348" s="52">
        <v>125.0763</v>
      </c>
      <c r="M5348" s="52" t="s">
        <v>1025</v>
      </c>
      <c r="N5348" s="52" t="s">
        <v>534</v>
      </c>
    </row>
    <row r="5349" spans="1:14" x14ac:dyDescent="0.25">
      <c r="A5349" s="30">
        <v>585</v>
      </c>
      <c r="B5349" s="232" t="str">
        <f>IF(AND(A5349&lt;&gt;"",ISNUMBER(A5349)),VLOOKUP(A5349,Studies!A:BR,2,FALSE),"")</f>
        <v>Bristol-Myers Squibb Company, Clinical Pharmacology and Biopharmaceutics Review, Application number 21-567, Protocol AI424-056, 2002, page 134</v>
      </c>
      <c r="C5349" s="232" t="str">
        <f>IF(AND(A5349&lt;&gt;"",ISNUMBER(A5349)),VLOOKUP(A5349,Studies!A:BR,3,FALSE),"")</f>
        <v>https://www.accessdata.fda.gov/drugsatfda_docs/nda/2003/21-567_Reyataz_BioPharmr_P3.pdf</v>
      </c>
      <c r="D5349" s="232" t="str">
        <f>IF(AND(A5349&lt;&gt;"",ISNUMBER(A5349)),VLOOKUP(A5349,Studies!A:BR,4,FALSE),"")</f>
        <v>AI424-056, Atazanavir without ritonavir, Day 10</v>
      </c>
      <c r="E5349" s="206" t="str">
        <f>IF(AND(A5349&lt;&gt;"",ISNUMBER(A5349)),VLOOKUP(A5349,Studies!A:BR,5,FALSE),"")</f>
        <v>Atazanavir</v>
      </c>
      <c r="F5349" s="207" t="str">
        <f>IF(AND(A5349&lt;&gt;"",ISNUMBER(A5349)),VLOOKUP(A5349,Studies!A:BR,6,FALSE),"")</f>
        <v>Plasma</v>
      </c>
      <c r="G5349" s="50">
        <v>216.5</v>
      </c>
      <c r="H5349" s="50" t="s">
        <v>60</v>
      </c>
      <c r="I5349" s="41">
        <v>197.75739999999999</v>
      </c>
      <c r="J5349" s="41" t="s">
        <v>1025</v>
      </c>
      <c r="K5349" s="41" t="s">
        <v>116</v>
      </c>
      <c r="L5349" s="52">
        <v>196.84909999999999</v>
      </c>
      <c r="M5349" s="52" t="s">
        <v>1025</v>
      </c>
      <c r="N5349" s="52" t="s">
        <v>534</v>
      </c>
    </row>
    <row r="5350" spans="1:14" x14ac:dyDescent="0.25">
      <c r="A5350" s="30">
        <v>585</v>
      </c>
      <c r="B5350" s="232" t="str">
        <f>IF(AND(A5350&lt;&gt;"",ISNUMBER(A5350)),VLOOKUP(A5350,Studies!A:BR,2,FALSE),"")</f>
        <v>Bristol-Myers Squibb Company, Clinical Pharmacology and Biopharmaceutics Review, Application number 21-567, Protocol AI424-056, 2002, page 134</v>
      </c>
      <c r="C5350" s="232" t="str">
        <f>IF(AND(A5350&lt;&gt;"",ISNUMBER(A5350)),VLOOKUP(A5350,Studies!A:BR,3,FALSE),"")</f>
        <v>https://www.accessdata.fda.gov/drugsatfda_docs/nda/2003/21-567_Reyataz_BioPharmr_P3.pdf</v>
      </c>
      <c r="D5350" s="232" t="str">
        <f>IF(AND(A5350&lt;&gt;"",ISNUMBER(A5350)),VLOOKUP(A5350,Studies!A:BR,4,FALSE),"")</f>
        <v>AI424-056, Atazanavir without ritonavir, Day 10</v>
      </c>
      <c r="E5350" s="206" t="str">
        <f>IF(AND(A5350&lt;&gt;"",ISNUMBER(A5350)),VLOOKUP(A5350,Studies!A:BR,5,FALSE),"")</f>
        <v>Atazanavir</v>
      </c>
      <c r="F5350" s="207" t="str">
        <f>IF(AND(A5350&lt;&gt;"",ISNUMBER(A5350)),VLOOKUP(A5350,Studies!A:BR,6,FALSE),"")</f>
        <v>Plasma</v>
      </c>
      <c r="G5350" s="50">
        <v>217</v>
      </c>
      <c r="H5350" s="50" t="s">
        <v>60</v>
      </c>
      <c r="I5350" s="41">
        <v>669.31920000000002</v>
      </c>
      <c r="J5350" s="41" t="s">
        <v>1025</v>
      </c>
      <c r="K5350" s="41" t="s">
        <v>116</v>
      </c>
      <c r="L5350" s="52">
        <v>1193.08</v>
      </c>
      <c r="M5350" s="52" t="s">
        <v>1025</v>
      </c>
      <c r="N5350" s="52" t="s">
        <v>534</v>
      </c>
    </row>
    <row r="5351" spans="1:14" x14ac:dyDescent="0.25">
      <c r="A5351" s="30">
        <v>585</v>
      </c>
      <c r="B5351" s="232" t="str">
        <f>IF(AND(A5351&lt;&gt;"",ISNUMBER(A5351)),VLOOKUP(A5351,Studies!A:BR,2,FALSE),"")</f>
        <v>Bristol-Myers Squibb Company, Clinical Pharmacology and Biopharmaceutics Review, Application number 21-567, Protocol AI424-056, 2002, page 134</v>
      </c>
      <c r="C5351" s="232" t="str">
        <f>IF(AND(A5351&lt;&gt;"",ISNUMBER(A5351)),VLOOKUP(A5351,Studies!A:BR,3,FALSE),"")</f>
        <v>https://www.accessdata.fda.gov/drugsatfda_docs/nda/2003/21-567_Reyataz_BioPharmr_P3.pdf</v>
      </c>
      <c r="D5351" s="232" t="str">
        <f>IF(AND(A5351&lt;&gt;"",ISNUMBER(A5351)),VLOOKUP(A5351,Studies!A:BR,4,FALSE),"")</f>
        <v>AI424-056, Atazanavir without ritonavir, Day 10</v>
      </c>
      <c r="E5351" s="206" t="str">
        <f>IF(AND(A5351&lt;&gt;"",ISNUMBER(A5351)),VLOOKUP(A5351,Studies!A:BR,5,FALSE),"")</f>
        <v>Atazanavir</v>
      </c>
      <c r="F5351" s="207" t="str">
        <f>IF(AND(A5351&lt;&gt;"",ISNUMBER(A5351)),VLOOKUP(A5351,Studies!A:BR,6,FALSE),"")</f>
        <v>Plasma</v>
      </c>
      <c r="G5351" s="50">
        <v>217.5</v>
      </c>
      <c r="H5351" s="50" t="s">
        <v>60</v>
      </c>
      <c r="I5351" s="41">
        <v>1404.998</v>
      </c>
      <c r="J5351" s="41" t="s">
        <v>1025</v>
      </c>
      <c r="K5351" s="41" t="s">
        <v>116</v>
      </c>
      <c r="L5351" s="52">
        <v>1446.5730000000001</v>
      </c>
      <c r="M5351" s="52" t="s">
        <v>1025</v>
      </c>
      <c r="N5351" s="52" t="s">
        <v>534</v>
      </c>
    </row>
    <row r="5352" spans="1:14" x14ac:dyDescent="0.25">
      <c r="A5352" s="30">
        <v>585</v>
      </c>
      <c r="B5352" s="232" t="str">
        <f>IF(AND(A5352&lt;&gt;"",ISNUMBER(A5352)),VLOOKUP(A5352,Studies!A:BR,2,FALSE),"")</f>
        <v>Bristol-Myers Squibb Company, Clinical Pharmacology and Biopharmaceutics Review, Application number 21-567, Protocol AI424-056, 2002, page 134</v>
      </c>
      <c r="C5352" s="232" t="str">
        <f>IF(AND(A5352&lt;&gt;"",ISNUMBER(A5352)),VLOOKUP(A5352,Studies!A:BR,3,FALSE),"")</f>
        <v>https://www.accessdata.fda.gov/drugsatfda_docs/nda/2003/21-567_Reyataz_BioPharmr_P3.pdf</v>
      </c>
      <c r="D5352" s="232" t="str">
        <f>IF(AND(A5352&lt;&gt;"",ISNUMBER(A5352)),VLOOKUP(A5352,Studies!A:BR,4,FALSE),"")</f>
        <v>AI424-056, Atazanavir without ritonavir, Day 10</v>
      </c>
      <c r="E5352" s="206" t="str">
        <f>IF(AND(A5352&lt;&gt;"",ISNUMBER(A5352)),VLOOKUP(A5352,Studies!A:BR,5,FALSE),"")</f>
        <v>Atazanavir</v>
      </c>
      <c r="F5352" s="207" t="str">
        <f>IF(AND(A5352&lt;&gt;"",ISNUMBER(A5352)),VLOOKUP(A5352,Studies!A:BR,6,FALSE),"")</f>
        <v>Plasma</v>
      </c>
      <c r="G5352" s="50">
        <v>218</v>
      </c>
      <c r="H5352" s="50" t="s">
        <v>60</v>
      </c>
      <c r="I5352" s="41">
        <v>2188.4639999999999</v>
      </c>
      <c r="J5352" s="41" t="s">
        <v>1025</v>
      </c>
      <c r="K5352" s="41" t="s">
        <v>116</v>
      </c>
      <c r="L5352" s="52">
        <v>1556.7550000000001</v>
      </c>
      <c r="M5352" s="52" t="s">
        <v>1025</v>
      </c>
      <c r="N5352" s="52" t="s">
        <v>534</v>
      </c>
    </row>
    <row r="5353" spans="1:14" x14ac:dyDescent="0.25">
      <c r="A5353" s="30">
        <v>585</v>
      </c>
      <c r="B5353" s="232" t="str">
        <f>IF(AND(A5353&lt;&gt;"",ISNUMBER(A5353)),VLOOKUP(A5353,Studies!A:BR,2,FALSE),"")</f>
        <v>Bristol-Myers Squibb Company, Clinical Pharmacology and Biopharmaceutics Review, Application number 21-567, Protocol AI424-056, 2002, page 134</v>
      </c>
      <c r="C5353" s="232" t="str">
        <f>IF(AND(A5353&lt;&gt;"",ISNUMBER(A5353)),VLOOKUP(A5353,Studies!A:BR,3,FALSE),"")</f>
        <v>https://www.accessdata.fda.gov/drugsatfda_docs/nda/2003/21-567_Reyataz_BioPharmr_P3.pdf</v>
      </c>
      <c r="D5353" s="232" t="str">
        <f>IF(AND(A5353&lt;&gt;"",ISNUMBER(A5353)),VLOOKUP(A5353,Studies!A:BR,4,FALSE),"")</f>
        <v>AI424-056, Atazanavir without ritonavir, Day 10</v>
      </c>
      <c r="E5353" s="206" t="str">
        <f>IF(AND(A5353&lt;&gt;"",ISNUMBER(A5353)),VLOOKUP(A5353,Studies!A:BR,5,FALSE),"")</f>
        <v>Atazanavir</v>
      </c>
      <c r="F5353" s="207" t="str">
        <f>IF(AND(A5353&lt;&gt;"",ISNUMBER(A5353)),VLOOKUP(A5353,Studies!A:BR,6,FALSE),"")</f>
        <v>Plasma</v>
      </c>
      <c r="G5353" s="50">
        <v>218.5</v>
      </c>
      <c r="H5353" s="50" t="s">
        <v>60</v>
      </c>
      <c r="I5353" s="41">
        <v>2948.6819999999998</v>
      </c>
      <c r="J5353" s="41" t="s">
        <v>1025</v>
      </c>
      <c r="K5353" s="41" t="s">
        <v>116</v>
      </c>
      <c r="L5353" s="52">
        <v>1684.885</v>
      </c>
      <c r="M5353" s="52" t="s">
        <v>1025</v>
      </c>
      <c r="N5353" s="52" t="s">
        <v>534</v>
      </c>
    </row>
    <row r="5354" spans="1:14" x14ac:dyDescent="0.25">
      <c r="A5354" s="30">
        <v>585</v>
      </c>
      <c r="B5354" s="232" t="str">
        <f>IF(AND(A5354&lt;&gt;"",ISNUMBER(A5354)),VLOOKUP(A5354,Studies!A:BR,2,FALSE),"")</f>
        <v>Bristol-Myers Squibb Company, Clinical Pharmacology and Biopharmaceutics Review, Application number 21-567, Protocol AI424-056, 2002, page 134</v>
      </c>
      <c r="C5354" s="232" t="str">
        <f>IF(AND(A5354&lt;&gt;"",ISNUMBER(A5354)),VLOOKUP(A5354,Studies!A:BR,3,FALSE),"")</f>
        <v>https://www.accessdata.fda.gov/drugsatfda_docs/nda/2003/21-567_Reyataz_BioPharmr_P3.pdf</v>
      </c>
      <c r="D5354" s="232" t="str">
        <f>IF(AND(A5354&lt;&gt;"",ISNUMBER(A5354)),VLOOKUP(A5354,Studies!A:BR,4,FALSE),"")</f>
        <v>AI424-056, Atazanavir without ritonavir, Day 10</v>
      </c>
      <c r="E5354" s="206" t="str">
        <f>IF(AND(A5354&lt;&gt;"",ISNUMBER(A5354)),VLOOKUP(A5354,Studies!A:BR,5,FALSE),"")</f>
        <v>Atazanavir</v>
      </c>
      <c r="F5354" s="207" t="str">
        <f>IF(AND(A5354&lt;&gt;"",ISNUMBER(A5354)),VLOOKUP(A5354,Studies!A:BR,6,FALSE),"")</f>
        <v>Plasma</v>
      </c>
      <c r="G5354" s="50">
        <v>219</v>
      </c>
      <c r="H5354" s="50" t="s">
        <v>60</v>
      </c>
      <c r="I5354" s="41">
        <v>3155.9929999999999</v>
      </c>
      <c r="J5354" s="41" t="s">
        <v>1025</v>
      </c>
      <c r="K5354" s="41" t="s">
        <v>116</v>
      </c>
      <c r="L5354" s="52">
        <v>1761.0609999999999</v>
      </c>
      <c r="M5354" s="52" t="s">
        <v>1025</v>
      </c>
      <c r="N5354" s="52" t="s">
        <v>534</v>
      </c>
    </row>
    <row r="5355" spans="1:14" x14ac:dyDescent="0.25">
      <c r="A5355" s="30">
        <v>585</v>
      </c>
      <c r="B5355" s="232" t="str">
        <f>IF(AND(A5355&lt;&gt;"",ISNUMBER(A5355)),VLOOKUP(A5355,Studies!A:BR,2,FALSE),"")</f>
        <v>Bristol-Myers Squibb Company, Clinical Pharmacology and Biopharmaceutics Review, Application number 21-567, Protocol AI424-056, 2002, page 134</v>
      </c>
      <c r="C5355" s="232" t="str">
        <f>IF(AND(A5355&lt;&gt;"",ISNUMBER(A5355)),VLOOKUP(A5355,Studies!A:BR,3,FALSE),"")</f>
        <v>https://www.accessdata.fda.gov/drugsatfda_docs/nda/2003/21-567_Reyataz_BioPharmr_P3.pdf</v>
      </c>
      <c r="D5355" s="232" t="str">
        <f>IF(AND(A5355&lt;&gt;"",ISNUMBER(A5355)),VLOOKUP(A5355,Studies!A:BR,4,FALSE),"")</f>
        <v>AI424-056, Atazanavir without ritonavir, Day 10</v>
      </c>
      <c r="E5355" s="206" t="str">
        <f>IF(AND(A5355&lt;&gt;"",ISNUMBER(A5355)),VLOOKUP(A5355,Studies!A:BR,5,FALSE),"")</f>
        <v>Atazanavir</v>
      </c>
      <c r="F5355" s="207" t="str">
        <f>IF(AND(A5355&lt;&gt;"",ISNUMBER(A5355)),VLOOKUP(A5355,Studies!A:BR,6,FALSE),"")</f>
        <v>Plasma</v>
      </c>
      <c r="G5355" s="50">
        <v>220</v>
      </c>
      <c r="H5355" s="50" t="s">
        <v>60</v>
      </c>
      <c r="I5355" s="41">
        <v>2400.3649999999998</v>
      </c>
      <c r="J5355" s="41" t="s">
        <v>1025</v>
      </c>
      <c r="K5355" s="41" t="s">
        <v>116</v>
      </c>
      <c r="L5355" s="52">
        <v>1004.558</v>
      </c>
      <c r="M5355" s="52" t="s">
        <v>1025</v>
      </c>
      <c r="N5355" s="52" t="s">
        <v>534</v>
      </c>
    </row>
    <row r="5356" spans="1:14" x14ac:dyDescent="0.25">
      <c r="A5356" s="30">
        <v>585</v>
      </c>
      <c r="B5356" s="232" t="str">
        <f>IF(AND(A5356&lt;&gt;"",ISNUMBER(A5356)),VLOOKUP(A5356,Studies!A:BR,2,FALSE),"")</f>
        <v>Bristol-Myers Squibb Company, Clinical Pharmacology and Biopharmaceutics Review, Application number 21-567, Protocol AI424-056, 2002, page 134</v>
      </c>
      <c r="C5356" s="232" t="str">
        <f>IF(AND(A5356&lt;&gt;"",ISNUMBER(A5356)),VLOOKUP(A5356,Studies!A:BR,3,FALSE),"")</f>
        <v>https://www.accessdata.fda.gov/drugsatfda_docs/nda/2003/21-567_Reyataz_BioPharmr_P3.pdf</v>
      </c>
      <c r="D5356" s="232" t="str">
        <f>IF(AND(A5356&lt;&gt;"",ISNUMBER(A5356)),VLOOKUP(A5356,Studies!A:BR,4,FALSE),"")</f>
        <v>AI424-056, Atazanavir without ritonavir, Day 10</v>
      </c>
      <c r="E5356" s="206" t="str">
        <f>IF(AND(A5356&lt;&gt;"",ISNUMBER(A5356)),VLOOKUP(A5356,Studies!A:BR,5,FALSE),"")</f>
        <v>Atazanavir</v>
      </c>
      <c r="F5356" s="207" t="str">
        <f>IF(AND(A5356&lt;&gt;"",ISNUMBER(A5356)),VLOOKUP(A5356,Studies!A:BR,6,FALSE),"")</f>
        <v>Plasma</v>
      </c>
      <c r="G5356" s="50">
        <v>221</v>
      </c>
      <c r="H5356" s="50" t="s">
        <v>60</v>
      </c>
      <c r="I5356" s="41">
        <v>1889.2</v>
      </c>
      <c r="J5356" s="41" t="s">
        <v>1025</v>
      </c>
      <c r="K5356" s="41" t="s">
        <v>116</v>
      </c>
      <c r="L5356" s="52">
        <v>700.67409999999995</v>
      </c>
      <c r="M5356" s="52" t="s">
        <v>1025</v>
      </c>
      <c r="N5356" s="52" t="s">
        <v>534</v>
      </c>
    </row>
    <row r="5357" spans="1:14" x14ac:dyDescent="0.25">
      <c r="A5357" s="30">
        <v>585</v>
      </c>
      <c r="B5357" s="232" t="str">
        <f>IF(AND(A5357&lt;&gt;"",ISNUMBER(A5357)),VLOOKUP(A5357,Studies!A:BR,2,FALSE),"")</f>
        <v>Bristol-Myers Squibb Company, Clinical Pharmacology and Biopharmaceutics Review, Application number 21-567, Protocol AI424-056, 2002, page 134</v>
      </c>
      <c r="C5357" s="232" t="str">
        <f>IF(AND(A5357&lt;&gt;"",ISNUMBER(A5357)),VLOOKUP(A5357,Studies!A:BR,3,FALSE),"")</f>
        <v>https://www.accessdata.fda.gov/drugsatfda_docs/nda/2003/21-567_Reyataz_BioPharmr_P3.pdf</v>
      </c>
      <c r="D5357" s="232" t="str">
        <f>IF(AND(A5357&lt;&gt;"",ISNUMBER(A5357)),VLOOKUP(A5357,Studies!A:BR,4,FALSE),"")</f>
        <v>AI424-056, Atazanavir without ritonavir, Day 10</v>
      </c>
      <c r="E5357" s="206" t="str">
        <f>IF(AND(A5357&lt;&gt;"",ISNUMBER(A5357)),VLOOKUP(A5357,Studies!A:BR,5,FALSE),"")</f>
        <v>Atazanavir</v>
      </c>
      <c r="F5357" s="207" t="str">
        <f>IF(AND(A5357&lt;&gt;"",ISNUMBER(A5357)),VLOOKUP(A5357,Studies!A:BR,6,FALSE),"")</f>
        <v>Plasma</v>
      </c>
      <c r="G5357" s="50">
        <v>222</v>
      </c>
      <c r="H5357" s="50" t="s">
        <v>60</v>
      </c>
      <c r="I5357" s="41">
        <v>1297.154</v>
      </c>
      <c r="J5357" s="41" t="s">
        <v>1025</v>
      </c>
      <c r="K5357" s="41" t="s">
        <v>116</v>
      </c>
      <c r="L5357" s="52">
        <v>527.23779999999999</v>
      </c>
      <c r="M5357" s="52" t="s">
        <v>1025</v>
      </c>
      <c r="N5357" s="52" t="s">
        <v>534</v>
      </c>
    </row>
    <row r="5358" spans="1:14" x14ac:dyDescent="0.25">
      <c r="A5358" s="30">
        <v>585</v>
      </c>
      <c r="B5358" s="232" t="str">
        <f>IF(AND(A5358&lt;&gt;"",ISNUMBER(A5358)),VLOOKUP(A5358,Studies!A:BR,2,FALSE),"")</f>
        <v>Bristol-Myers Squibb Company, Clinical Pharmacology and Biopharmaceutics Review, Application number 21-567, Protocol AI424-056, 2002, page 134</v>
      </c>
      <c r="C5358" s="232" t="str">
        <f>IF(AND(A5358&lt;&gt;"",ISNUMBER(A5358)),VLOOKUP(A5358,Studies!A:BR,3,FALSE),"")</f>
        <v>https://www.accessdata.fda.gov/drugsatfda_docs/nda/2003/21-567_Reyataz_BioPharmr_P3.pdf</v>
      </c>
      <c r="D5358" s="232" t="str">
        <f>IF(AND(A5358&lt;&gt;"",ISNUMBER(A5358)),VLOOKUP(A5358,Studies!A:BR,4,FALSE),"")</f>
        <v>AI424-056, Atazanavir without ritonavir, Day 10</v>
      </c>
      <c r="E5358" s="206" t="str">
        <f>IF(AND(A5358&lt;&gt;"",ISNUMBER(A5358)),VLOOKUP(A5358,Studies!A:BR,5,FALSE),"")</f>
        <v>Atazanavir</v>
      </c>
      <c r="F5358" s="207" t="str">
        <f>IF(AND(A5358&lt;&gt;"",ISNUMBER(A5358)),VLOOKUP(A5358,Studies!A:BR,6,FALSE),"")</f>
        <v>Plasma</v>
      </c>
      <c r="G5358" s="50">
        <v>224</v>
      </c>
      <c r="H5358" s="50" t="s">
        <v>60</v>
      </c>
      <c r="I5358" s="41">
        <v>913.06269999999995</v>
      </c>
      <c r="J5358" s="41" t="s">
        <v>1025</v>
      </c>
      <c r="K5358" s="41" t="s">
        <v>116</v>
      </c>
      <c r="L5358" s="52">
        <v>438.58440000000002</v>
      </c>
      <c r="M5358" s="52" t="s">
        <v>1025</v>
      </c>
      <c r="N5358" s="52" t="s">
        <v>534</v>
      </c>
    </row>
    <row r="5359" spans="1:14" x14ac:dyDescent="0.25">
      <c r="A5359" s="30">
        <v>585</v>
      </c>
      <c r="B5359" s="232" t="str">
        <f>IF(AND(A5359&lt;&gt;"",ISNUMBER(A5359)),VLOOKUP(A5359,Studies!A:BR,2,FALSE),"")</f>
        <v>Bristol-Myers Squibb Company, Clinical Pharmacology and Biopharmaceutics Review, Application number 21-567, Protocol AI424-056, 2002, page 134</v>
      </c>
      <c r="C5359" s="232" t="str">
        <f>IF(AND(A5359&lt;&gt;"",ISNUMBER(A5359)),VLOOKUP(A5359,Studies!A:BR,3,FALSE),"")</f>
        <v>https://www.accessdata.fda.gov/drugsatfda_docs/nda/2003/21-567_Reyataz_BioPharmr_P3.pdf</v>
      </c>
      <c r="D5359" s="232" t="str">
        <f>IF(AND(A5359&lt;&gt;"",ISNUMBER(A5359)),VLOOKUP(A5359,Studies!A:BR,4,FALSE),"")</f>
        <v>AI424-056, Atazanavir without ritonavir, Day 10</v>
      </c>
      <c r="E5359" s="206" t="str">
        <f>IF(AND(A5359&lt;&gt;"",ISNUMBER(A5359)),VLOOKUP(A5359,Studies!A:BR,5,FALSE),"")</f>
        <v>Atazanavir</v>
      </c>
      <c r="F5359" s="207" t="str">
        <f>IF(AND(A5359&lt;&gt;"",ISNUMBER(A5359)),VLOOKUP(A5359,Studies!A:BR,6,FALSE),"")</f>
        <v>Plasma</v>
      </c>
      <c r="G5359" s="50">
        <v>226</v>
      </c>
      <c r="H5359" s="50" t="s">
        <v>60</v>
      </c>
      <c r="I5359" s="41">
        <v>626.46810000000005</v>
      </c>
      <c r="J5359" s="41" t="s">
        <v>1025</v>
      </c>
      <c r="K5359" s="41" t="s">
        <v>116</v>
      </c>
      <c r="L5359" s="52">
        <v>293.04539999999997</v>
      </c>
      <c r="M5359" s="52" t="s">
        <v>1025</v>
      </c>
      <c r="N5359" s="52" t="s">
        <v>534</v>
      </c>
    </row>
    <row r="5360" spans="1:14" x14ac:dyDescent="0.25">
      <c r="A5360" s="30">
        <v>585</v>
      </c>
      <c r="B5360" s="232" t="str">
        <f>IF(AND(A5360&lt;&gt;"",ISNUMBER(A5360)),VLOOKUP(A5360,Studies!A:BR,2,FALSE),"")</f>
        <v>Bristol-Myers Squibb Company, Clinical Pharmacology and Biopharmaceutics Review, Application number 21-567, Protocol AI424-056, 2002, page 134</v>
      </c>
      <c r="C5360" s="232" t="str">
        <f>IF(AND(A5360&lt;&gt;"",ISNUMBER(A5360)),VLOOKUP(A5360,Studies!A:BR,3,FALSE),"")</f>
        <v>https://www.accessdata.fda.gov/drugsatfda_docs/nda/2003/21-567_Reyataz_BioPharmr_P3.pdf</v>
      </c>
      <c r="D5360" s="232" t="str">
        <f>IF(AND(A5360&lt;&gt;"",ISNUMBER(A5360)),VLOOKUP(A5360,Studies!A:BR,4,FALSE),"")</f>
        <v>AI424-056, Atazanavir without ritonavir, Day 10</v>
      </c>
      <c r="E5360" s="206" t="str">
        <f>IF(AND(A5360&lt;&gt;"",ISNUMBER(A5360)),VLOOKUP(A5360,Studies!A:BR,5,FALSE),"")</f>
        <v>Atazanavir</v>
      </c>
      <c r="F5360" s="207" t="str">
        <f>IF(AND(A5360&lt;&gt;"",ISNUMBER(A5360)),VLOOKUP(A5360,Studies!A:BR,6,FALSE),"")</f>
        <v>Plasma</v>
      </c>
      <c r="G5360" s="50">
        <v>228</v>
      </c>
      <c r="H5360" s="50" t="s">
        <v>60</v>
      </c>
      <c r="I5360" s="41">
        <v>419.03160000000003</v>
      </c>
      <c r="J5360" s="41" t="s">
        <v>1025</v>
      </c>
      <c r="K5360" s="41" t="s">
        <v>116</v>
      </c>
      <c r="L5360" s="52">
        <v>228.25569999999999</v>
      </c>
      <c r="M5360" s="52" t="s">
        <v>1025</v>
      </c>
      <c r="N5360" s="52" t="s">
        <v>534</v>
      </c>
    </row>
    <row r="5361" spans="1:16" x14ac:dyDescent="0.25">
      <c r="A5361" s="30">
        <v>585</v>
      </c>
      <c r="B5361" s="232" t="str">
        <f>IF(AND(A5361&lt;&gt;"",ISNUMBER(A5361)),VLOOKUP(A5361,Studies!A:BR,2,FALSE),"")</f>
        <v>Bristol-Myers Squibb Company, Clinical Pharmacology and Biopharmaceutics Review, Application number 21-567, Protocol AI424-056, 2002, page 134</v>
      </c>
      <c r="C5361" s="232" t="str">
        <f>IF(AND(A5361&lt;&gt;"",ISNUMBER(A5361)),VLOOKUP(A5361,Studies!A:BR,3,FALSE),"")</f>
        <v>https://www.accessdata.fda.gov/drugsatfda_docs/nda/2003/21-567_Reyataz_BioPharmr_P3.pdf</v>
      </c>
      <c r="D5361" s="232" t="str">
        <f>IF(AND(A5361&lt;&gt;"",ISNUMBER(A5361)),VLOOKUP(A5361,Studies!A:BR,4,FALSE),"")</f>
        <v>AI424-056, Atazanavir without ritonavir, Day 10</v>
      </c>
      <c r="E5361" s="206" t="str">
        <f>IF(AND(A5361&lt;&gt;"",ISNUMBER(A5361)),VLOOKUP(A5361,Studies!A:BR,5,FALSE),"")</f>
        <v>Atazanavir</v>
      </c>
      <c r="F5361" s="207" t="str">
        <f>IF(AND(A5361&lt;&gt;"",ISNUMBER(A5361)),VLOOKUP(A5361,Studies!A:BR,6,FALSE),"")</f>
        <v>Plasma</v>
      </c>
      <c r="G5361" s="50">
        <v>234.06273999999999</v>
      </c>
      <c r="H5361" s="50" t="s">
        <v>60</v>
      </c>
      <c r="I5361" s="41">
        <v>221.95349999999999</v>
      </c>
      <c r="J5361" s="41" t="s">
        <v>1025</v>
      </c>
      <c r="K5361" s="41" t="s">
        <v>116</v>
      </c>
      <c r="L5361" s="52">
        <v>135.8998</v>
      </c>
      <c r="M5361" s="52" t="s">
        <v>1025</v>
      </c>
      <c r="N5361" s="52" t="s">
        <v>534</v>
      </c>
      <c r="P5361" s="42" t="s">
        <v>1642</v>
      </c>
    </row>
    <row r="5362" spans="1:16" x14ac:dyDescent="0.25">
      <c r="A5362" s="30">
        <v>585</v>
      </c>
      <c r="B5362" s="232" t="str">
        <f>IF(AND(A5362&lt;&gt;"",ISNUMBER(A5362)),VLOOKUP(A5362,Studies!A:BR,2,FALSE),"")</f>
        <v>Bristol-Myers Squibb Company, Clinical Pharmacology and Biopharmaceutics Review, Application number 21-567, Protocol AI424-056, 2002, page 134</v>
      </c>
      <c r="C5362" s="232" t="str">
        <f>IF(AND(A5362&lt;&gt;"",ISNUMBER(A5362)),VLOOKUP(A5362,Studies!A:BR,3,FALSE),"")</f>
        <v>https://www.accessdata.fda.gov/drugsatfda_docs/nda/2003/21-567_Reyataz_BioPharmr_P3.pdf</v>
      </c>
      <c r="D5362" s="232" t="str">
        <f>IF(AND(A5362&lt;&gt;"",ISNUMBER(A5362)),VLOOKUP(A5362,Studies!A:BR,4,FALSE),"")</f>
        <v>AI424-056, Atazanavir without ritonavir, Day 10</v>
      </c>
      <c r="E5362" s="206" t="str">
        <f>IF(AND(A5362&lt;&gt;"",ISNUMBER(A5362)),VLOOKUP(A5362,Studies!A:BR,5,FALSE),"")</f>
        <v>Atazanavir</v>
      </c>
      <c r="F5362" s="207" t="str">
        <f>IF(AND(A5362&lt;&gt;"",ISNUMBER(A5362)),VLOOKUP(A5362,Studies!A:BR,6,FALSE),"")</f>
        <v>Plasma</v>
      </c>
      <c r="G5362" s="50">
        <v>240</v>
      </c>
      <c r="H5362" s="50" t="s">
        <v>60</v>
      </c>
      <c r="I5362" s="41">
        <v>133.63040000000001</v>
      </c>
      <c r="J5362" s="41" t="s">
        <v>1025</v>
      </c>
      <c r="K5362" s="41" t="s">
        <v>116</v>
      </c>
      <c r="L5362" s="52">
        <v>107.063</v>
      </c>
      <c r="M5362" s="52" t="s">
        <v>1025</v>
      </c>
      <c r="N5362" s="52" t="s">
        <v>534</v>
      </c>
    </row>
    <row r="5363" spans="1:16" x14ac:dyDescent="0.25">
      <c r="A5363" s="30">
        <v>586</v>
      </c>
      <c r="B5363" s="232" t="str">
        <f>IF(AND(A5363&lt;&gt;"",ISNUMBER(A5363)),VLOOKUP(A5363,Studies!A:BR,2,FALSE),"")</f>
        <v>Bristol-Myers Squibb Company, Clinical Pharmacology and Biopharmaceutics Review, Application number 21-567, Protocol AI424-056, 2002, page 178</v>
      </c>
      <c r="C5363" s="232" t="str">
        <f>IF(AND(A5363&lt;&gt;"",ISNUMBER(A5363)),VLOOKUP(A5363,Studies!A:BR,3,FALSE),"")</f>
        <v>https://www.accessdata.fda.gov/drugsatfda_docs/nda/2003/21-567_Reyataz_BioPharmr_P4.pdf</v>
      </c>
      <c r="D5363" s="232" t="str">
        <f>IF(AND(A5363&lt;&gt;"",ISNUMBER(A5363)),VLOOKUP(A5363,Studies!A:BR,4,FALSE),"")</f>
        <v>AI424-076, 400mg</v>
      </c>
      <c r="E5363" s="206" t="str">
        <f>IF(AND(A5363&lt;&gt;"",ISNUMBER(A5363)),VLOOKUP(A5363,Studies!A:BR,5,FALSE),"")</f>
        <v>Atazanavir</v>
      </c>
      <c r="F5363" s="207" t="str">
        <f>IF(AND(A5363&lt;&gt;"",ISNUMBER(A5363)),VLOOKUP(A5363,Studies!A:BR,6,FALSE),"")</f>
        <v>Plasma</v>
      </c>
      <c r="G5363" s="50">
        <v>120</v>
      </c>
      <c r="H5363" s="50" t="s">
        <v>60</v>
      </c>
      <c r="I5363" s="41">
        <v>369.26740000000001</v>
      </c>
      <c r="J5363" s="41" t="s">
        <v>1025</v>
      </c>
      <c r="K5363" s="41" t="s">
        <v>116</v>
      </c>
      <c r="L5363" s="52">
        <v>275.92360000000002</v>
      </c>
      <c r="M5363" s="52" t="s">
        <v>1025</v>
      </c>
      <c r="N5363" s="52" t="s">
        <v>534</v>
      </c>
    </row>
    <row r="5364" spans="1:16" x14ac:dyDescent="0.25">
      <c r="A5364" s="30">
        <v>586</v>
      </c>
      <c r="B5364" s="232" t="str">
        <f>IF(AND(A5364&lt;&gt;"",ISNUMBER(A5364)),VLOOKUP(A5364,Studies!A:BR,2,FALSE),"")</f>
        <v>Bristol-Myers Squibb Company, Clinical Pharmacology and Biopharmaceutics Review, Application number 21-567, Protocol AI424-056, 2002, page 178</v>
      </c>
      <c r="C5364" s="232" t="str">
        <f>IF(AND(A5364&lt;&gt;"",ISNUMBER(A5364)),VLOOKUP(A5364,Studies!A:BR,3,FALSE),"")</f>
        <v>https://www.accessdata.fda.gov/drugsatfda_docs/nda/2003/21-567_Reyataz_BioPharmr_P4.pdf</v>
      </c>
      <c r="D5364" s="232" t="str">
        <f>IF(AND(A5364&lt;&gt;"",ISNUMBER(A5364)),VLOOKUP(A5364,Studies!A:BR,4,FALSE),"")</f>
        <v>AI424-076, 400mg</v>
      </c>
      <c r="E5364" s="206" t="str">
        <f>IF(AND(A5364&lt;&gt;"",ISNUMBER(A5364)),VLOOKUP(A5364,Studies!A:BR,5,FALSE),"")</f>
        <v>Atazanavir</v>
      </c>
      <c r="F5364" s="207" t="str">
        <f>IF(AND(A5364&lt;&gt;"",ISNUMBER(A5364)),VLOOKUP(A5364,Studies!A:BR,6,FALSE),"")</f>
        <v>Plasma</v>
      </c>
      <c r="G5364" s="50">
        <v>121</v>
      </c>
      <c r="H5364" s="50" t="s">
        <v>60</v>
      </c>
      <c r="I5364" s="41">
        <v>1174.7249999999999</v>
      </c>
      <c r="J5364" s="41" t="s">
        <v>1025</v>
      </c>
      <c r="K5364" s="41" t="s">
        <v>116</v>
      </c>
    </row>
    <row r="5365" spans="1:16" x14ac:dyDescent="0.25">
      <c r="A5365" s="30">
        <v>586</v>
      </c>
      <c r="B5365" s="232" t="str">
        <f>IF(AND(A5365&lt;&gt;"",ISNUMBER(A5365)),VLOOKUP(A5365,Studies!A:BR,2,FALSE),"")</f>
        <v>Bristol-Myers Squibb Company, Clinical Pharmacology and Biopharmaceutics Review, Application number 21-567, Protocol AI424-056, 2002, page 178</v>
      </c>
      <c r="C5365" s="232" t="str">
        <f>IF(AND(A5365&lt;&gt;"",ISNUMBER(A5365)),VLOOKUP(A5365,Studies!A:BR,3,FALSE),"")</f>
        <v>https://www.accessdata.fda.gov/drugsatfda_docs/nda/2003/21-567_Reyataz_BioPharmr_P4.pdf</v>
      </c>
      <c r="D5365" s="232" t="str">
        <f>IF(AND(A5365&lt;&gt;"",ISNUMBER(A5365)),VLOOKUP(A5365,Studies!A:BR,4,FALSE),"")</f>
        <v>AI424-076, 400mg</v>
      </c>
      <c r="E5365" s="206" t="str">
        <f>IF(AND(A5365&lt;&gt;"",ISNUMBER(A5365)),VLOOKUP(A5365,Studies!A:BR,5,FALSE),"")</f>
        <v>Atazanavir</v>
      </c>
      <c r="F5365" s="207" t="str">
        <f>IF(AND(A5365&lt;&gt;"",ISNUMBER(A5365)),VLOOKUP(A5365,Studies!A:BR,6,FALSE),"")</f>
        <v>Plasma</v>
      </c>
      <c r="G5365" s="50">
        <v>121.5</v>
      </c>
      <c r="H5365" s="50" t="s">
        <v>60</v>
      </c>
      <c r="I5365" s="41">
        <v>3039.2510000000002</v>
      </c>
      <c r="J5365" s="41" t="s">
        <v>1025</v>
      </c>
      <c r="K5365" s="41" t="s">
        <v>116</v>
      </c>
    </row>
    <row r="5366" spans="1:16" x14ac:dyDescent="0.25">
      <c r="A5366" s="30">
        <v>586</v>
      </c>
      <c r="B5366" s="232" t="str">
        <f>IF(AND(A5366&lt;&gt;"",ISNUMBER(A5366)),VLOOKUP(A5366,Studies!A:BR,2,FALSE),"")</f>
        <v>Bristol-Myers Squibb Company, Clinical Pharmacology and Biopharmaceutics Review, Application number 21-567, Protocol AI424-056, 2002, page 178</v>
      </c>
      <c r="C5366" s="232" t="str">
        <f>IF(AND(A5366&lt;&gt;"",ISNUMBER(A5366)),VLOOKUP(A5366,Studies!A:BR,3,FALSE),"")</f>
        <v>https://www.accessdata.fda.gov/drugsatfda_docs/nda/2003/21-567_Reyataz_BioPharmr_P4.pdf</v>
      </c>
      <c r="D5366" s="232" t="str">
        <f>IF(AND(A5366&lt;&gt;"",ISNUMBER(A5366)),VLOOKUP(A5366,Studies!A:BR,4,FALSE),"")</f>
        <v>AI424-076, 400mg</v>
      </c>
      <c r="E5366" s="206" t="str">
        <f>IF(AND(A5366&lt;&gt;"",ISNUMBER(A5366)),VLOOKUP(A5366,Studies!A:BR,5,FALSE),"")</f>
        <v>Atazanavir</v>
      </c>
      <c r="F5366" s="207" t="str">
        <f>IF(AND(A5366&lt;&gt;"",ISNUMBER(A5366)),VLOOKUP(A5366,Studies!A:BR,6,FALSE),"")</f>
        <v>Plasma</v>
      </c>
      <c r="G5366" s="50">
        <v>122</v>
      </c>
      <c r="H5366" s="50" t="s">
        <v>60</v>
      </c>
      <c r="I5366" s="41">
        <v>5309.8090000000002</v>
      </c>
      <c r="J5366" s="41" t="s">
        <v>1025</v>
      </c>
      <c r="K5366" s="41" t="s">
        <v>116</v>
      </c>
      <c r="L5366" s="52">
        <v>1781.0219999999999</v>
      </c>
      <c r="M5366" s="52" t="s">
        <v>1025</v>
      </c>
      <c r="N5366" s="52" t="s">
        <v>534</v>
      </c>
    </row>
    <row r="5367" spans="1:16" x14ac:dyDescent="0.25">
      <c r="A5367" s="30">
        <v>586</v>
      </c>
      <c r="B5367" s="232" t="str">
        <f>IF(AND(A5367&lt;&gt;"",ISNUMBER(A5367)),VLOOKUP(A5367,Studies!A:BR,2,FALSE),"")</f>
        <v>Bristol-Myers Squibb Company, Clinical Pharmacology and Biopharmaceutics Review, Application number 21-567, Protocol AI424-056, 2002, page 178</v>
      </c>
      <c r="C5367" s="232" t="str">
        <f>IF(AND(A5367&lt;&gt;"",ISNUMBER(A5367)),VLOOKUP(A5367,Studies!A:BR,3,FALSE),"")</f>
        <v>https://www.accessdata.fda.gov/drugsatfda_docs/nda/2003/21-567_Reyataz_BioPharmr_P4.pdf</v>
      </c>
      <c r="D5367" s="232" t="str">
        <f>IF(AND(A5367&lt;&gt;"",ISNUMBER(A5367)),VLOOKUP(A5367,Studies!A:BR,4,FALSE),"")</f>
        <v>AI424-076, 400mg</v>
      </c>
      <c r="E5367" s="206" t="str">
        <f>IF(AND(A5367&lt;&gt;"",ISNUMBER(A5367)),VLOOKUP(A5367,Studies!A:BR,5,FALSE),"")</f>
        <v>Atazanavir</v>
      </c>
      <c r="F5367" s="207" t="str">
        <f>IF(AND(A5367&lt;&gt;"",ISNUMBER(A5367)),VLOOKUP(A5367,Studies!A:BR,6,FALSE),"")</f>
        <v>Plasma</v>
      </c>
      <c r="G5367" s="50">
        <v>123</v>
      </c>
      <c r="H5367" s="50" t="s">
        <v>60</v>
      </c>
      <c r="I5367" s="41">
        <v>4689.1899999999996</v>
      </c>
      <c r="J5367" s="41" t="s">
        <v>1025</v>
      </c>
      <c r="K5367" s="41" t="s">
        <v>116</v>
      </c>
      <c r="L5367" s="52">
        <v>1445.491</v>
      </c>
      <c r="M5367" s="52" t="s">
        <v>1025</v>
      </c>
      <c r="N5367" s="52" t="s">
        <v>534</v>
      </c>
    </row>
    <row r="5368" spans="1:16" x14ac:dyDescent="0.25">
      <c r="A5368" s="30">
        <v>586</v>
      </c>
      <c r="B5368" s="232" t="str">
        <f>IF(AND(A5368&lt;&gt;"",ISNUMBER(A5368)),VLOOKUP(A5368,Studies!A:BR,2,FALSE),"")</f>
        <v>Bristol-Myers Squibb Company, Clinical Pharmacology and Biopharmaceutics Review, Application number 21-567, Protocol AI424-056, 2002, page 178</v>
      </c>
      <c r="C5368" s="232" t="str">
        <f>IF(AND(A5368&lt;&gt;"",ISNUMBER(A5368)),VLOOKUP(A5368,Studies!A:BR,3,FALSE),"")</f>
        <v>https://www.accessdata.fda.gov/drugsatfda_docs/nda/2003/21-567_Reyataz_BioPharmr_P4.pdf</v>
      </c>
      <c r="D5368" s="232" t="str">
        <f>IF(AND(A5368&lt;&gt;"",ISNUMBER(A5368)),VLOOKUP(A5368,Studies!A:BR,4,FALSE),"")</f>
        <v>AI424-076, 400mg</v>
      </c>
      <c r="E5368" s="206" t="str">
        <f>IF(AND(A5368&lt;&gt;"",ISNUMBER(A5368)),VLOOKUP(A5368,Studies!A:BR,5,FALSE),"")</f>
        <v>Atazanavir</v>
      </c>
      <c r="F5368" s="207" t="str">
        <f>IF(AND(A5368&lt;&gt;"",ISNUMBER(A5368)),VLOOKUP(A5368,Studies!A:BR,6,FALSE),"")</f>
        <v>Plasma</v>
      </c>
      <c r="G5368" s="50">
        <v>124</v>
      </c>
      <c r="H5368" s="50" t="s">
        <v>60</v>
      </c>
      <c r="I5368" s="41">
        <v>3734.5169999999998</v>
      </c>
      <c r="J5368" s="41" t="s">
        <v>1025</v>
      </c>
      <c r="K5368" s="41" t="s">
        <v>116</v>
      </c>
      <c r="L5368" s="52">
        <v>1464.1610000000001</v>
      </c>
      <c r="M5368" s="52" t="s">
        <v>1025</v>
      </c>
      <c r="N5368" s="52" t="s">
        <v>534</v>
      </c>
    </row>
    <row r="5369" spans="1:16" x14ac:dyDescent="0.25">
      <c r="A5369" s="30">
        <v>586</v>
      </c>
      <c r="B5369" s="232" t="str">
        <f>IF(AND(A5369&lt;&gt;"",ISNUMBER(A5369)),VLOOKUP(A5369,Studies!A:BR,2,FALSE),"")</f>
        <v>Bristol-Myers Squibb Company, Clinical Pharmacology and Biopharmaceutics Review, Application number 21-567, Protocol AI424-056, 2002, page 178</v>
      </c>
      <c r="C5369" s="232" t="str">
        <f>IF(AND(A5369&lt;&gt;"",ISNUMBER(A5369)),VLOOKUP(A5369,Studies!A:BR,3,FALSE),"")</f>
        <v>https://www.accessdata.fda.gov/drugsatfda_docs/nda/2003/21-567_Reyataz_BioPharmr_P4.pdf</v>
      </c>
      <c r="D5369" s="232" t="str">
        <f>IF(AND(A5369&lt;&gt;"",ISNUMBER(A5369)),VLOOKUP(A5369,Studies!A:BR,4,FALSE),"")</f>
        <v>AI424-076, 400mg</v>
      </c>
      <c r="E5369" s="206" t="str">
        <f>IF(AND(A5369&lt;&gt;"",ISNUMBER(A5369)),VLOOKUP(A5369,Studies!A:BR,5,FALSE),"")</f>
        <v>Atazanavir</v>
      </c>
      <c r="F5369" s="207" t="str">
        <f>IF(AND(A5369&lt;&gt;"",ISNUMBER(A5369)),VLOOKUP(A5369,Studies!A:BR,6,FALSE),"")</f>
        <v>Plasma</v>
      </c>
      <c r="G5369" s="50">
        <v>125</v>
      </c>
      <c r="H5369" s="50" t="s">
        <v>60</v>
      </c>
      <c r="I5369" s="41">
        <v>2974.3249999999998</v>
      </c>
      <c r="J5369" s="41" t="s">
        <v>1025</v>
      </c>
      <c r="K5369" s="41" t="s">
        <v>116</v>
      </c>
      <c r="L5369" s="52">
        <v>1340.5170000000001</v>
      </c>
      <c r="M5369" s="52" t="s">
        <v>1025</v>
      </c>
      <c r="N5369" s="52" t="s">
        <v>534</v>
      </c>
    </row>
    <row r="5370" spans="1:16" x14ac:dyDescent="0.25">
      <c r="A5370" s="30">
        <v>586</v>
      </c>
      <c r="B5370" s="232" t="str">
        <f>IF(AND(A5370&lt;&gt;"",ISNUMBER(A5370)),VLOOKUP(A5370,Studies!A:BR,2,FALSE),"")</f>
        <v>Bristol-Myers Squibb Company, Clinical Pharmacology and Biopharmaceutics Review, Application number 21-567, Protocol AI424-056, 2002, page 178</v>
      </c>
      <c r="C5370" s="232" t="str">
        <f>IF(AND(A5370&lt;&gt;"",ISNUMBER(A5370)),VLOOKUP(A5370,Studies!A:BR,3,FALSE),"")</f>
        <v>https://www.accessdata.fda.gov/drugsatfda_docs/nda/2003/21-567_Reyataz_BioPharmr_P4.pdf</v>
      </c>
      <c r="D5370" s="232" t="str">
        <f>IF(AND(A5370&lt;&gt;"",ISNUMBER(A5370)),VLOOKUP(A5370,Studies!A:BR,4,FALSE),"")</f>
        <v>AI424-076, 400mg</v>
      </c>
      <c r="E5370" s="206" t="str">
        <f>IF(AND(A5370&lt;&gt;"",ISNUMBER(A5370)),VLOOKUP(A5370,Studies!A:BR,5,FALSE),"")</f>
        <v>Atazanavir</v>
      </c>
      <c r="F5370" s="207" t="str">
        <f>IF(AND(A5370&lt;&gt;"",ISNUMBER(A5370)),VLOOKUP(A5370,Studies!A:BR,6,FALSE),"")</f>
        <v>Plasma</v>
      </c>
      <c r="G5370" s="50">
        <v>126</v>
      </c>
      <c r="H5370" s="50" t="s">
        <v>60</v>
      </c>
      <c r="I5370" s="41">
        <v>2272.674</v>
      </c>
      <c r="J5370" s="41" t="s">
        <v>1025</v>
      </c>
      <c r="K5370" s="41" t="s">
        <v>116</v>
      </c>
      <c r="L5370" s="52">
        <v>700.69410000000005</v>
      </c>
      <c r="M5370" s="52" t="s">
        <v>1025</v>
      </c>
      <c r="N5370" s="52" t="s">
        <v>534</v>
      </c>
    </row>
    <row r="5371" spans="1:16" x14ac:dyDescent="0.25">
      <c r="A5371" s="30">
        <v>586</v>
      </c>
      <c r="B5371" s="232" t="str">
        <f>IF(AND(A5371&lt;&gt;"",ISNUMBER(A5371)),VLOOKUP(A5371,Studies!A:BR,2,FALSE),"")</f>
        <v>Bristol-Myers Squibb Company, Clinical Pharmacology and Biopharmaceutics Review, Application number 21-567, Protocol AI424-056, 2002, page 178</v>
      </c>
      <c r="C5371" s="232" t="str">
        <f>IF(AND(A5371&lt;&gt;"",ISNUMBER(A5371)),VLOOKUP(A5371,Studies!A:BR,3,FALSE),"")</f>
        <v>https://www.accessdata.fda.gov/drugsatfda_docs/nda/2003/21-567_Reyataz_BioPharmr_P4.pdf</v>
      </c>
      <c r="D5371" s="232" t="str">
        <f>IF(AND(A5371&lt;&gt;"",ISNUMBER(A5371)),VLOOKUP(A5371,Studies!A:BR,4,FALSE),"")</f>
        <v>AI424-076, 400mg</v>
      </c>
      <c r="E5371" s="206" t="str">
        <f>IF(AND(A5371&lt;&gt;"",ISNUMBER(A5371)),VLOOKUP(A5371,Studies!A:BR,5,FALSE),"")</f>
        <v>Atazanavir</v>
      </c>
      <c r="F5371" s="207" t="str">
        <f>IF(AND(A5371&lt;&gt;"",ISNUMBER(A5371)),VLOOKUP(A5371,Studies!A:BR,6,FALSE),"")</f>
        <v>Plasma</v>
      </c>
      <c r="G5371" s="50">
        <v>128</v>
      </c>
      <c r="H5371" s="50" t="s">
        <v>60</v>
      </c>
      <c r="I5371" s="41">
        <v>1598.3620000000001</v>
      </c>
      <c r="J5371" s="41" t="s">
        <v>1025</v>
      </c>
      <c r="K5371" s="41" t="s">
        <v>116</v>
      </c>
      <c r="L5371" s="52">
        <v>673.12400000000002</v>
      </c>
      <c r="M5371" s="52" t="s">
        <v>1025</v>
      </c>
      <c r="N5371" s="52" t="s">
        <v>534</v>
      </c>
    </row>
    <row r="5372" spans="1:16" x14ac:dyDescent="0.25">
      <c r="A5372" s="30">
        <v>586</v>
      </c>
      <c r="B5372" s="232" t="str">
        <f>IF(AND(A5372&lt;&gt;"",ISNUMBER(A5372)),VLOOKUP(A5372,Studies!A:BR,2,FALSE),"")</f>
        <v>Bristol-Myers Squibb Company, Clinical Pharmacology and Biopharmaceutics Review, Application number 21-567, Protocol AI424-056, 2002, page 178</v>
      </c>
      <c r="C5372" s="232" t="str">
        <f>IF(AND(A5372&lt;&gt;"",ISNUMBER(A5372)),VLOOKUP(A5372,Studies!A:BR,3,FALSE),"")</f>
        <v>https://www.accessdata.fda.gov/drugsatfda_docs/nda/2003/21-567_Reyataz_BioPharmr_P4.pdf</v>
      </c>
      <c r="D5372" s="232" t="str">
        <f>IF(AND(A5372&lt;&gt;"",ISNUMBER(A5372)),VLOOKUP(A5372,Studies!A:BR,4,FALSE),"")</f>
        <v>AI424-076, 400mg</v>
      </c>
      <c r="E5372" s="206" t="str">
        <f>IF(AND(A5372&lt;&gt;"",ISNUMBER(A5372)),VLOOKUP(A5372,Studies!A:BR,5,FALSE),"")</f>
        <v>Atazanavir</v>
      </c>
      <c r="F5372" s="207" t="str">
        <f>IF(AND(A5372&lt;&gt;"",ISNUMBER(A5372)),VLOOKUP(A5372,Studies!A:BR,6,FALSE),"")</f>
        <v>Plasma</v>
      </c>
      <c r="G5372" s="50">
        <v>130</v>
      </c>
      <c r="H5372" s="50" t="s">
        <v>60</v>
      </c>
      <c r="I5372" s="41">
        <v>1171.6110000000001</v>
      </c>
      <c r="J5372" s="41" t="s">
        <v>1025</v>
      </c>
      <c r="K5372" s="41" t="s">
        <v>116</v>
      </c>
      <c r="L5372" s="52">
        <v>493.47230000000002</v>
      </c>
      <c r="M5372" s="52" t="s">
        <v>1025</v>
      </c>
      <c r="N5372" s="52" t="s">
        <v>534</v>
      </c>
    </row>
    <row r="5373" spans="1:16" x14ac:dyDescent="0.25">
      <c r="A5373" s="30">
        <v>586</v>
      </c>
      <c r="B5373" s="232" t="str">
        <f>IF(AND(A5373&lt;&gt;"",ISNUMBER(A5373)),VLOOKUP(A5373,Studies!A:BR,2,FALSE),"")</f>
        <v>Bristol-Myers Squibb Company, Clinical Pharmacology and Biopharmaceutics Review, Application number 21-567, Protocol AI424-056, 2002, page 178</v>
      </c>
      <c r="C5373" s="232" t="str">
        <f>IF(AND(A5373&lt;&gt;"",ISNUMBER(A5373)),VLOOKUP(A5373,Studies!A:BR,3,FALSE),"")</f>
        <v>https://www.accessdata.fda.gov/drugsatfda_docs/nda/2003/21-567_Reyataz_BioPharmr_P4.pdf</v>
      </c>
      <c r="D5373" s="232" t="str">
        <f>IF(AND(A5373&lt;&gt;"",ISNUMBER(A5373)),VLOOKUP(A5373,Studies!A:BR,4,FALSE),"")</f>
        <v>AI424-076, 400mg</v>
      </c>
      <c r="E5373" s="206" t="str">
        <f>IF(AND(A5373&lt;&gt;"",ISNUMBER(A5373)),VLOOKUP(A5373,Studies!A:BR,5,FALSE),"")</f>
        <v>Atazanavir</v>
      </c>
      <c r="F5373" s="207" t="str">
        <f>IF(AND(A5373&lt;&gt;"",ISNUMBER(A5373)),VLOOKUP(A5373,Studies!A:BR,6,FALSE),"")</f>
        <v>Plasma</v>
      </c>
      <c r="G5373" s="50">
        <v>132</v>
      </c>
      <c r="H5373" s="50" t="s">
        <v>60</v>
      </c>
      <c r="I5373" s="41">
        <v>876.7704</v>
      </c>
      <c r="J5373" s="41" t="s">
        <v>1025</v>
      </c>
      <c r="K5373" s="41" t="s">
        <v>116</v>
      </c>
      <c r="L5373" s="52">
        <v>421.61579999999998</v>
      </c>
      <c r="M5373" s="52" t="s">
        <v>1025</v>
      </c>
      <c r="N5373" s="52" t="s">
        <v>534</v>
      </c>
    </row>
    <row r="5374" spans="1:16" x14ac:dyDescent="0.25">
      <c r="A5374" s="30">
        <v>586</v>
      </c>
      <c r="B5374" s="232" t="str">
        <f>IF(AND(A5374&lt;&gt;"",ISNUMBER(A5374)),VLOOKUP(A5374,Studies!A:BR,2,FALSE),"")</f>
        <v>Bristol-Myers Squibb Company, Clinical Pharmacology and Biopharmaceutics Review, Application number 21-567, Protocol AI424-056, 2002, page 178</v>
      </c>
      <c r="C5374" s="232" t="str">
        <f>IF(AND(A5374&lt;&gt;"",ISNUMBER(A5374)),VLOOKUP(A5374,Studies!A:BR,3,FALSE),"")</f>
        <v>https://www.accessdata.fda.gov/drugsatfda_docs/nda/2003/21-567_Reyataz_BioPharmr_P4.pdf</v>
      </c>
      <c r="D5374" s="232" t="str">
        <f>IF(AND(A5374&lt;&gt;"",ISNUMBER(A5374)),VLOOKUP(A5374,Studies!A:BR,4,FALSE),"")</f>
        <v>AI424-076, 400mg</v>
      </c>
      <c r="E5374" s="206" t="str">
        <f>IF(AND(A5374&lt;&gt;"",ISNUMBER(A5374)),VLOOKUP(A5374,Studies!A:BR,5,FALSE),"")</f>
        <v>Atazanavir</v>
      </c>
      <c r="F5374" s="207" t="str">
        <f>IF(AND(A5374&lt;&gt;"",ISNUMBER(A5374)),VLOOKUP(A5374,Studies!A:BR,6,FALSE),"")</f>
        <v>Plasma</v>
      </c>
      <c r="G5374" s="50">
        <v>136</v>
      </c>
      <c r="H5374" s="50" t="s">
        <v>60</v>
      </c>
      <c r="I5374" s="41">
        <v>579.22860000000003</v>
      </c>
      <c r="J5374" s="41" t="s">
        <v>1025</v>
      </c>
      <c r="K5374" s="41" t="s">
        <v>116</v>
      </c>
      <c r="L5374" s="52">
        <v>352.4667</v>
      </c>
      <c r="M5374" s="52" t="s">
        <v>1025</v>
      </c>
      <c r="N5374" s="52" t="s">
        <v>534</v>
      </c>
    </row>
    <row r="5375" spans="1:16" x14ac:dyDescent="0.25">
      <c r="A5375" s="30">
        <v>586</v>
      </c>
      <c r="B5375" s="232" t="str">
        <f>IF(AND(A5375&lt;&gt;"",ISNUMBER(A5375)),VLOOKUP(A5375,Studies!A:BR,2,FALSE),"")</f>
        <v>Bristol-Myers Squibb Company, Clinical Pharmacology and Biopharmaceutics Review, Application number 21-567, Protocol AI424-056, 2002, page 178</v>
      </c>
      <c r="C5375" s="232" t="str">
        <f>IF(AND(A5375&lt;&gt;"",ISNUMBER(A5375)),VLOOKUP(A5375,Studies!A:BR,3,FALSE),"")</f>
        <v>https://www.accessdata.fda.gov/drugsatfda_docs/nda/2003/21-567_Reyataz_BioPharmr_P4.pdf</v>
      </c>
      <c r="D5375" s="232" t="str">
        <f>IF(AND(A5375&lt;&gt;"",ISNUMBER(A5375)),VLOOKUP(A5375,Studies!A:BR,4,FALSE),"")</f>
        <v>AI424-076, 400mg</v>
      </c>
      <c r="E5375" s="206" t="str">
        <f>IF(AND(A5375&lt;&gt;"",ISNUMBER(A5375)),VLOOKUP(A5375,Studies!A:BR,5,FALSE),"")</f>
        <v>Atazanavir</v>
      </c>
      <c r="F5375" s="207" t="str">
        <f>IF(AND(A5375&lt;&gt;"",ISNUMBER(A5375)),VLOOKUP(A5375,Studies!A:BR,6,FALSE),"")</f>
        <v>Plasma</v>
      </c>
      <c r="G5375" s="50">
        <v>140</v>
      </c>
      <c r="H5375" s="50" t="s">
        <v>60</v>
      </c>
      <c r="I5375" s="41">
        <v>442.21339999999998</v>
      </c>
      <c r="J5375" s="41" t="s">
        <v>1025</v>
      </c>
      <c r="K5375" s="41" t="s">
        <v>116</v>
      </c>
      <c r="L5375" s="52">
        <v>314.68509999999998</v>
      </c>
      <c r="M5375" s="52" t="s">
        <v>1025</v>
      </c>
      <c r="N5375" s="52" t="s">
        <v>534</v>
      </c>
    </row>
    <row r="5376" spans="1:16" x14ac:dyDescent="0.25">
      <c r="A5376" s="30">
        <v>586</v>
      </c>
      <c r="B5376" s="232" t="str">
        <f>IF(AND(A5376&lt;&gt;"",ISNUMBER(A5376)),VLOOKUP(A5376,Studies!A:BR,2,FALSE),"")</f>
        <v>Bristol-Myers Squibb Company, Clinical Pharmacology and Biopharmaceutics Review, Application number 21-567, Protocol AI424-056, 2002, page 178</v>
      </c>
      <c r="C5376" s="232" t="str">
        <f>IF(AND(A5376&lt;&gt;"",ISNUMBER(A5376)),VLOOKUP(A5376,Studies!A:BR,3,FALSE),"")</f>
        <v>https://www.accessdata.fda.gov/drugsatfda_docs/nda/2003/21-567_Reyataz_BioPharmr_P4.pdf</v>
      </c>
      <c r="D5376" s="232" t="str">
        <f>IF(AND(A5376&lt;&gt;"",ISNUMBER(A5376)),VLOOKUP(A5376,Studies!A:BR,4,FALSE),"")</f>
        <v>AI424-076, 400mg</v>
      </c>
      <c r="E5376" s="206" t="str">
        <f>IF(AND(A5376&lt;&gt;"",ISNUMBER(A5376)),VLOOKUP(A5376,Studies!A:BR,5,FALSE),"")</f>
        <v>Atazanavir</v>
      </c>
      <c r="F5376" s="207" t="str">
        <f>IF(AND(A5376&lt;&gt;"",ISNUMBER(A5376)),VLOOKUP(A5376,Studies!A:BR,6,FALSE),"")</f>
        <v>Plasma</v>
      </c>
      <c r="G5376" s="50">
        <v>144</v>
      </c>
      <c r="H5376" s="50" t="s">
        <v>60</v>
      </c>
      <c r="I5376" s="41">
        <v>374.411</v>
      </c>
      <c r="J5376" s="41" t="s">
        <v>1025</v>
      </c>
      <c r="K5376" s="41" t="s">
        <v>116</v>
      </c>
      <c r="L5376" s="52">
        <v>266.41019999999997</v>
      </c>
      <c r="M5376" s="52" t="s">
        <v>1025</v>
      </c>
      <c r="N5376" s="52" t="s">
        <v>534</v>
      </c>
    </row>
    <row r="5377" spans="1:14" x14ac:dyDescent="0.25">
      <c r="A5377" s="30">
        <v>586</v>
      </c>
      <c r="B5377" s="232" t="str">
        <f>IF(AND(A5377&lt;&gt;"",ISNUMBER(A5377)),VLOOKUP(A5377,Studies!A:BR,2,FALSE),"")</f>
        <v>Bristol-Myers Squibb Company, Clinical Pharmacology and Biopharmaceutics Review, Application number 21-567, Protocol AI424-056, 2002, page 178</v>
      </c>
      <c r="C5377" s="232" t="str">
        <f>IF(AND(A5377&lt;&gt;"",ISNUMBER(A5377)),VLOOKUP(A5377,Studies!A:BR,3,FALSE),"")</f>
        <v>https://www.accessdata.fda.gov/drugsatfda_docs/nda/2003/21-567_Reyataz_BioPharmr_P4.pdf</v>
      </c>
      <c r="D5377" s="232" t="str">
        <f>IF(AND(A5377&lt;&gt;"",ISNUMBER(A5377)),VLOOKUP(A5377,Studies!A:BR,4,FALSE),"")</f>
        <v>AI424-076, 400mg</v>
      </c>
      <c r="E5377" s="206" t="str">
        <f>IF(AND(A5377&lt;&gt;"",ISNUMBER(A5377)),VLOOKUP(A5377,Studies!A:BR,5,FALSE),"")</f>
        <v>Atazanavir</v>
      </c>
      <c r="F5377" s="207" t="str">
        <f>IF(AND(A5377&lt;&gt;"",ISNUMBER(A5377)),VLOOKUP(A5377,Studies!A:BR,6,FALSE),"")</f>
        <v>Plasma</v>
      </c>
      <c r="G5377" s="50">
        <v>156</v>
      </c>
      <c r="H5377" s="50" t="s">
        <v>60</v>
      </c>
      <c r="I5377" s="41">
        <v>132.73580000000001</v>
      </c>
      <c r="J5377" s="41" t="s">
        <v>1025</v>
      </c>
      <c r="K5377" s="41" t="s">
        <v>116</v>
      </c>
      <c r="L5377" s="52">
        <v>129.8246</v>
      </c>
      <c r="M5377" s="52" t="s">
        <v>1025</v>
      </c>
      <c r="N5377" s="52" t="s">
        <v>534</v>
      </c>
    </row>
    <row r="5378" spans="1:14" x14ac:dyDescent="0.25">
      <c r="A5378" s="30">
        <v>586</v>
      </c>
      <c r="B5378" s="232" t="str">
        <f>IF(AND(A5378&lt;&gt;"",ISNUMBER(A5378)),VLOOKUP(A5378,Studies!A:BR,2,FALSE),"")</f>
        <v>Bristol-Myers Squibb Company, Clinical Pharmacology and Biopharmaceutics Review, Application number 21-567, Protocol AI424-056, 2002, page 178</v>
      </c>
      <c r="C5378" s="232" t="str">
        <f>IF(AND(A5378&lt;&gt;"",ISNUMBER(A5378)),VLOOKUP(A5378,Studies!A:BR,3,FALSE),"")</f>
        <v>https://www.accessdata.fda.gov/drugsatfda_docs/nda/2003/21-567_Reyataz_BioPharmr_P4.pdf</v>
      </c>
      <c r="D5378" s="232" t="str">
        <f>IF(AND(A5378&lt;&gt;"",ISNUMBER(A5378)),VLOOKUP(A5378,Studies!A:BR,4,FALSE),"")</f>
        <v>AI424-076, 400mg</v>
      </c>
      <c r="E5378" s="206" t="str">
        <f>IF(AND(A5378&lt;&gt;"",ISNUMBER(A5378)),VLOOKUP(A5378,Studies!A:BR,5,FALSE),"")</f>
        <v>Atazanavir</v>
      </c>
      <c r="F5378" s="207" t="str">
        <f>IF(AND(A5378&lt;&gt;"",ISNUMBER(A5378)),VLOOKUP(A5378,Studies!A:BR,6,FALSE),"")</f>
        <v>Plasma</v>
      </c>
      <c r="G5378" s="50">
        <v>168</v>
      </c>
      <c r="H5378" s="50" t="s">
        <v>60</v>
      </c>
      <c r="I5378" s="41">
        <v>45.153579999999998</v>
      </c>
      <c r="J5378" s="41" t="s">
        <v>1025</v>
      </c>
      <c r="K5378" s="41" t="s">
        <v>116</v>
      </c>
      <c r="L5378" s="52">
        <v>64.67944</v>
      </c>
      <c r="M5378" s="52" t="s">
        <v>1025</v>
      </c>
      <c r="N5378" s="52" t="s">
        <v>534</v>
      </c>
    </row>
    <row r="5379" spans="1:14" x14ac:dyDescent="0.25">
      <c r="A5379" s="30">
        <v>586</v>
      </c>
      <c r="B5379" s="232" t="str">
        <f>IF(AND(A5379&lt;&gt;"",ISNUMBER(A5379)),VLOOKUP(A5379,Studies!A:BR,2,FALSE),"")</f>
        <v>Bristol-Myers Squibb Company, Clinical Pharmacology and Biopharmaceutics Review, Application number 21-567, Protocol AI424-056, 2002, page 178</v>
      </c>
      <c r="C5379" s="232" t="str">
        <f>IF(AND(A5379&lt;&gt;"",ISNUMBER(A5379)),VLOOKUP(A5379,Studies!A:BR,3,FALSE),"")</f>
        <v>https://www.accessdata.fda.gov/drugsatfda_docs/nda/2003/21-567_Reyataz_BioPharmr_P4.pdf</v>
      </c>
      <c r="D5379" s="232" t="str">
        <f>IF(AND(A5379&lt;&gt;"",ISNUMBER(A5379)),VLOOKUP(A5379,Studies!A:BR,4,FALSE),"")</f>
        <v>AI424-076, 400mg</v>
      </c>
      <c r="E5379" s="206" t="str">
        <f>IF(AND(A5379&lt;&gt;"",ISNUMBER(A5379)),VLOOKUP(A5379,Studies!A:BR,5,FALSE),"")</f>
        <v>Atazanavir</v>
      </c>
      <c r="F5379" s="207" t="str">
        <f>IF(AND(A5379&lt;&gt;"",ISNUMBER(A5379)),VLOOKUP(A5379,Studies!A:BR,6,FALSE),"")</f>
        <v>Plasma</v>
      </c>
      <c r="G5379" s="50">
        <v>180</v>
      </c>
      <c r="H5379" s="50" t="s">
        <v>60</v>
      </c>
      <c r="I5379" s="41">
        <v>13.56922</v>
      </c>
      <c r="J5379" s="41" t="s">
        <v>1025</v>
      </c>
      <c r="K5379" s="41" t="s">
        <v>116</v>
      </c>
      <c r="L5379" s="52">
        <v>23.027570000000001</v>
      </c>
      <c r="M5379" s="52" t="s">
        <v>1025</v>
      </c>
      <c r="N5379" s="52" t="s">
        <v>534</v>
      </c>
    </row>
    <row r="5380" spans="1:14" x14ac:dyDescent="0.25">
      <c r="A5380" s="30">
        <v>586</v>
      </c>
      <c r="B5380" s="232" t="str">
        <f>IF(AND(A5380&lt;&gt;"",ISNUMBER(A5380)),VLOOKUP(A5380,Studies!A:BR,2,FALSE),"")</f>
        <v>Bristol-Myers Squibb Company, Clinical Pharmacology and Biopharmaceutics Review, Application number 21-567, Protocol AI424-056, 2002, page 178</v>
      </c>
      <c r="C5380" s="232" t="str">
        <f>IF(AND(A5380&lt;&gt;"",ISNUMBER(A5380)),VLOOKUP(A5380,Studies!A:BR,3,FALSE),"")</f>
        <v>https://www.accessdata.fda.gov/drugsatfda_docs/nda/2003/21-567_Reyataz_BioPharmr_P4.pdf</v>
      </c>
      <c r="D5380" s="232" t="str">
        <f>IF(AND(A5380&lt;&gt;"",ISNUMBER(A5380)),VLOOKUP(A5380,Studies!A:BR,4,FALSE),"")</f>
        <v>AI424-076, 400mg</v>
      </c>
      <c r="E5380" s="206" t="str">
        <f>IF(AND(A5380&lt;&gt;"",ISNUMBER(A5380)),VLOOKUP(A5380,Studies!A:BR,5,FALSE),"")</f>
        <v>Atazanavir</v>
      </c>
      <c r="F5380" s="207" t="str">
        <f>IF(AND(A5380&lt;&gt;"",ISNUMBER(A5380)),VLOOKUP(A5380,Studies!A:BR,6,FALSE),"")</f>
        <v>Plasma</v>
      </c>
      <c r="G5380" s="50">
        <v>192</v>
      </c>
      <c r="H5380" s="50" t="s">
        <v>60</v>
      </c>
      <c r="I5380" s="41">
        <v>4.429182</v>
      </c>
      <c r="J5380" s="41" t="s">
        <v>1025</v>
      </c>
      <c r="K5380" s="41" t="s">
        <v>116</v>
      </c>
      <c r="L5380" s="52">
        <v>7.2716750000000001</v>
      </c>
      <c r="M5380" s="52" t="s">
        <v>1025</v>
      </c>
      <c r="N5380" s="52" t="s">
        <v>534</v>
      </c>
    </row>
    <row r="5381" spans="1:14" x14ac:dyDescent="0.25">
      <c r="A5381" s="30">
        <v>587</v>
      </c>
      <c r="B5381" s="232" t="str">
        <f>IF(AND(A5381&lt;&gt;"",ISNUMBER(A5381)),VLOOKUP(A5381,Studies!A:BR,2,FALSE),"")</f>
        <v>Bristol-Myers Squibb Company, Clinical Pharmacology and Biopharmaceutics Review, Application number 21-567, Protocol AI424-056, 2002, page 178</v>
      </c>
      <c r="C5381" s="232" t="str">
        <f>IF(AND(A5381&lt;&gt;"",ISNUMBER(A5381)),VLOOKUP(A5381,Studies!A:BR,3,FALSE),"")</f>
        <v>https://www.accessdata.fda.gov/drugsatfda_docs/nda/2003/21-567_Reyataz_BioPharmr_P4.pdf</v>
      </c>
      <c r="D5381" s="232" t="str">
        <f>IF(AND(A5381&lt;&gt;"",ISNUMBER(A5381)),VLOOKUP(A5381,Studies!A:BR,4,FALSE),"")</f>
        <v>AI424-076, 800mg</v>
      </c>
      <c r="E5381" s="206" t="str">
        <f>IF(AND(A5381&lt;&gt;"",ISNUMBER(A5381)),VLOOKUP(A5381,Studies!A:BR,5,FALSE),"")</f>
        <v>Atazanavir</v>
      </c>
      <c r="F5381" s="207" t="str">
        <f>IF(AND(A5381&lt;&gt;"",ISNUMBER(A5381)),VLOOKUP(A5381,Studies!A:BR,6,FALSE),"")</f>
        <v>Plasma</v>
      </c>
      <c r="G5381" s="50">
        <v>120</v>
      </c>
      <c r="H5381" s="50" t="s">
        <v>60</v>
      </c>
      <c r="I5381" s="41">
        <v>1602.03</v>
      </c>
      <c r="J5381" s="41" t="s">
        <v>1025</v>
      </c>
      <c r="K5381" s="41" t="s">
        <v>116</v>
      </c>
      <c r="L5381" s="52">
        <v>870.89750000000004</v>
      </c>
      <c r="M5381" s="52" t="s">
        <v>1025</v>
      </c>
      <c r="N5381" s="52" t="s">
        <v>534</v>
      </c>
    </row>
    <row r="5382" spans="1:14" x14ac:dyDescent="0.25">
      <c r="A5382" s="30">
        <v>587</v>
      </c>
      <c r="B5382" s="232" t="str">
        <f>IF(AND(A5382&lt;&gt;"",ISNUMBER(A5382)),VLOOKUP(A5382,Studies!A:BR,2,FALSE),"")</f>
        <v>Bristol-Myers Squibb Company, Clinical Pharmacology and Biopharmaceutics Review, Application number 21-567, Protocol AI424-056, 2002, page 178</v>
      </c>
      <c r="C5382" s="232" t="str">
        <f>IF(AND(A5382&lt;&gt;"",ISNUMBER(A5382)),VLOOKUP(A5382,Studies!A:BR,3,FALSE),"")</f>
        <v>https://www.accessdata.fda.gov/drugsatfda_docs/nda/2003/21-567_Reyataz_BioPharmr_P4.pdf</v>
      </c>
      <c r="D5382" s="232" t="str">
        <f>IF(AND(A5382&lt;&gt;"",ISNUMBER(A5382)),VLOOKUP(A5382,Studies!A:BR,4,FALSE),"")</f>
        <v>AI424-076, 800mg</v>
      </c>
      <c r="E5382" s="206" t="str">
        <f>IF(AND(A5382&lt;&gt;"",ISNUMBER(A5382)),VLOOKUP(A5382,Studies!A:BR,5,FALSE),"")</f>
        <v>Atazanavir</v>
      </c>
      <c r="F5382" s="207" t="str">
        <f>IF(AND(A5382&lt;&gt;"",ISNUMBER(A5382)),VLOOKUP(A5382,Studies!A:BR,6,FALSE),"")</f>
        <v>Plasma</v>
      </c>
      <c r="G5382" s="50">
        <v>121</v>
      </c>
      <c r="H5382" s="50" t="s">
        <v>60</v>
      </c>
      <c r="I5382" s="41">
        <v>4059.6590000000001</v>
      </c>
      <c r="J5382" s="41" t="s">
        <v>1025</v>
      </c>
      <c r="K5382" s="41" t="s">
        <v>116</v>
      </c>
    </row>
    <row r="5383" spans="1:14" x14ac:dyDescent="0.25">
      <c r="A5383" s="30">
        <v>587</v>
      </c>
      <c r="B5383" s="232" t="str">
        <f>IF(AND(A5383&lt;&gt;"",ISNUMBER(A5383)),VLOOKUP(A5383,Studies!A:BR,2,FALSE),"")</f>
        <v>Bristol-Myers Squibb Company, Clinical Pharmacology and Biopharmaceutics Review, Application number 21-567, Protocol AI424-056, 2002, page 178</v>
      </c>
      <c r="C5383" s="232" t="str">
        <f>IF(AND(A5383&lt;&gt;"",ISNUMBER(A5383)),VLOOKUP(A5383,Studies!A:BR,3,FALSE),"")</f>
        <v>https://www.accessdata.fda.gov/drugsatfda_docs/nda/2003/21-567_Reyataz_BioPharmr_P4.pdf</v>
      </c>
      <c r="D5383" s="232" t="str">
        <f>IF(AND(A5383&lt;&gt;"",ISNUMBER(A5383)),VLOOKUP(A5383,Studies!A:BR,4,FALSE),"")</f>
        <v>AI424-076, 800mg</v>
      </c>
      <c r="E5383" s="206" t="str">
        <f>IF(AND(A5383&lt;&gt;"",ISNUMBER(A5383)),VLOOKUP(A5383,Studies!A:BR,5,FALSE),"")</f>
        <v>Atazanavir</v>
      </c>
      <c r="F5383" s="207" t="str">
        <f>IF(AND(A5383&lt;&gt;"",ISNUMBER(A5383)),VLOOKUP(A5383,Studies!A:BR,6,FALSE),"")</f>
        <v>Plasma</v>
      </c>
      <c r="G5383" s="50">
        <v>121.5</v>
      </c>
      <c r="H5383" s="50" t="s">
        <v>60</v>
      </c>
      <c r="I5383" s="41">
        <v>7546.5559999999996</v>
      </c>
      <c r="J5383" s="41" t="s">
        <v>1025</v>
      </c>
      <c r="K5383" s="41" t="s">
        <v>116</v>
      </c>
    </row>
    <row r="5384" spans="1:14" x14ac:dyDescent="0.25">
      <c r="A5384" s="30">
        <v>587</v>
      </c>
      <c r="B5384" s="232" t="str">
        <f>IF(AND(A5384&lt;&gt;"",ISNUMBER(A5384)),VLOOKUP(A5384,Studies!A:BR,2,FALSE),"")</f>
        <v>Bristol-Myers Squibb Company, Clinical Pharmacology and Biopharmaceutics Review, Application number 21-567, Protocol AI424-056, 2002, page 178</v>
      </c>
      <c r="C5384" s="232" t="str">
        <f>IF(AND(A5384&lt;&gt;"",ISNUMBER(A5384)),VLOOKUP(A5384,Studies!A:BR,3,FALSE),"")</f>
        <v>https://www.accessdata.fda.gov/drugsatfda_docs/nda/2003/21-567_Reyataz_BioPharmr_P4.pdf</v>
      </c>
      <c r="D5384" s="232" t="str">
        <f>IF(AND(A5384&lt;&gt;"",ISNUMBER(A5384)),VLOOKUP(A5384,Studies!A:BR,4,FALSE),"")</f>
        <v>AI424-076, 800mg</v>
      </c>
      <c r="E5384" s="206" t="str">
        <f>IF(AND(A5384&lt;&gt;"",ISNUMBER(A5384)),VLOOKUP(A5384,Studies!A:BR,5,FALSE),"")</f>
        <v>Atazanavir</v>
      </c>
      <c r="F5384" s="207" t="str">
        <f>IF(AND(A5384&lt;&gt;"",ISNUMBER(A5384)),VLOOKUP(A5384,Studies!A:BR,6,FALSE),"")</f>
        <v>Plasma</v>
      </c>
      <c r="G5384" s="50">
        <v>122</v>
      </c>
      <c r="H5384" s="50" t="s">
        <v>60</v>
      </c>
      <c r="I5384" s="41">
        <v>10501.89</v>
      </c>
      <c r="J5384" s="41" t="s">
        <v>1025</v>
      </c>
      <c r="K5384" s="41" t="s">
        <v>116</v>
      </c>
      <c r="L5384" s="52">
        <v>3236.7669999999998</v>
      </c>
      <c r="M5384" s="52" t="s">
        <v>1025</v>
      </c>
      <c r="N5384" s="52" t="s">
        <v>534</v>
      </c>
    </row>
    <row r="5385" spans="1:14" x14ac:dyDescent="0.25">
      <c r="A5385" s="30">
        <v>587</v>
      </c>
      <c r="B5385" s="232" t="str">
        <f>IF(AND(A5385&lt;&gt;"",ISNUMBER(A5385)),VLOOKUP(A5385,Studies!A:BR,2,FALSE),"")</f>
        <v>Bristol-Myers Squibb Company, Clinical Pharmacology and Biopharmaceutics Review, Application number 21-567, Protocol AI424-056, 2002, page 178</v>
      </c>
      <c r="C5385" s="232" t="str">
        <f>IF(AND(A5385&lt;&gt;"",ISNUMBER(A5385)),VLOOKUP(A5385,Studies!A:BR,3,FALSE),"")</f>
        <v>https://www.accessdata.fda.gov/drugsatfda_docs/nda/2003/21-567_Reyataz_BioPharmr_P4.pdf</v>
      </c>
      <c r="D5385" s="232" t="str">
        <f>IF(AND(A5385&lt;&gt;"",ISNUMBER(A5385)),VLOOKUP(A5385,Studies!A:BR,4,FALSE),"")</f>
        <v>AI424-076, 800mg</v>
      </c>
      <c r="E5385" s="206" t="str">
        <f>IF(AND(A5385&lt;&gt;"",ISNUMBER(A5385)),VLOOKUP(A5385,Studies!A:BR,5,FALSE),"")</f>
        <v>Atazanavir</v>
      </c>
      <c r="F5385" s="207" t="str">
        <f>IF(AND(A5385&lt;&gt;"",ISNUMBER(A5385)),VLOOKUP(A5385,Studies!A:BR,6,FALSE),"")</f>
        <v>Plasma</v>
      </c>
      <c r="G5385" s="50">
        <v>124</v>
      </c>
      <c r="H5385" s="50" t="s">
        <v>60</v>
      </c>
      <c r="I5385" s="41">
        <v>8715.7489999999998</v>
      </c>
      <c r="J5385" s="41" t="s">
        <v>1025</v>
      </c>
      <c r="K5385" s="41" t="s">
        <v>116</v>
      </c>
      <c r="L5385" s="52">
        <v>2685.8020000000001</v>
      </c>
      <c r="M5385" s="52" t="s">
        <v>1025</v>
      </c>
      <c r="N5385" s="52" t="s">
        <v>534</v>
      </c>
    </row>
    <row r="5386" spans="1:14" x14ac:dyDescent="0.25">
      <c r="A5386" s="30">
        <v>587</v>
      </c>
      <c r="B5386" s="232" t="str">
        <f>IF(AND(A5386&lt;&gt;"",ISNUMBER(A5386)),VLOOKUP(A5386,Studies!A:BR,2,FALSE),"")</f>
        <v>Bristol-Myers Squibb Company, Clinical Pharmacology and Biopharmaceutics Review, Application number 21-567, Protocol AI424-056, 2002, page 178</v>
      </c>
      <c r="C5386" s="232" t="str">
        <f>IF(AND(A5386&lt;&gt;"",ISNUMBER(A5386)),VLOOKUP(A5386,Studies!A:BR,3,FALSE),"")</f>
        <v>https://www.accessdata.fda.gov/drugsatfda_docs/nda/2003/21-567_Reyataz_BioPharmr_P4.pdf</v>
      </c>
      <c r="D5386" s="232" t="str">
        <f>IF(AND(A5386&lt;&gt;"",ISNUMBER(A5386)),VLOOKUP(A5386,Studies!A:BR,4,FALSE),"")</f>
        <v>AI424-076, 800mg</v>
      </c>
      <c r="E5386" s="206" t="str">
        <f>IF(AND(A5386&lt;&gt;"",ISNUMBER(A5386)),VLOOKUP(A5386,Studies!A:BR,5,FALSE),"")</f>
        <v>Atazanavir</v>
      </c>
      <c r="F5386" s="207" t="str">
        <f>IF(AND(A5386&lt;&gt;"",ISNUMBER(A5386)),VLOOKUP(A5386,Studies!A:BR,6,FALSE),"")</f>
        <v>Plasma</v>
      </c>
      <c r="G5386" s="50">
        <v>125</v>
      </c>
      <c r="H5386" s="50" t="s">
        <v>60</v>
      </c>
      <c r="I5386" s="41">
        <v>6523.1809999999996</v>
      </c>
      <c r="J5386" s="41" t="s">
        <v>1025</v>
      </c>
      <c r="K5386" s="41" t="s">
        <v>116</v>
      </c>
      <c r="L5386" s="52">
        <v>2189.0630000000001</v>
      </c>
      <c r="M5386" s="52" t="s">
        <v>1025</v>
      </c>
      <c r="N5386" s="52" t="s">
        <v>534</v>
      </c>
    </row>
    <row r="5387" spans="1:14" x14ac:dyDescent="0.25">
      <c r="A5387" s="30">
        <v>587</v>
      </c>
      <c r="B5387" s="232" t="str">
        <f>IF(AND(A5387&lt;&gt;"",ISNUMBER(A5387)),VLOOKUP(A5387,Studies!A:BR,2,FALSE),"")</f>
        <v>Bristol-Myers Squibb Company, Clinical Pharmacology and Biopharmaceutics Review, Application number 21-567, Protocol AI424-056, 2002, page 178</v>
      </c>
      <c r="C5387" s="232" t="str">
        <f>IF(AND(A5387&lt;&gt;"",ISNUMBER(A5387)),VLOOKUP(A5387,Studies!A:BR,3,FALSE),"")</f>
        <v>https://www.accessdata.fda.gov/drugsatfda_docs/nda/2003/21-567_Reyataz_BioPharmr_P4.pdf</v>
      </c>
      <c r="D5387" s="232" t="str">
        <f>IF(AND(A5387&lt;&gt;"",ISNUMBER(A5387)),VLOOKUP(A5387,Studies!A:BR,4,FALSE),"")</f>
        <v>AI424-076, 800mg</v>
      </c>
      <c r="E5387" s="206" t="str">
        <f>IF(AND(A5387&lt;&gt;"",ISNUMBER(A5387)),VLOOKUP(A5387,Studies!A:BR,5,FALSE),"")</f>
        <v>Atazanavir</v>
      </c>
      <c r="F5387" s="207" t="str">
        <f>IF(AND(A5387&lt;&gt;"",ISNUMBER(A5387)),VLOOKUP(A5387,Studies!A:BR,6,FALSE),"")</f>
        <v>Plasma</v>
      </c>
      <c r="G5387" s="50">
        <v>126</v>
      </c>
      <c r="H5387" s="50" t="s">
        <v>60</v>
      </c>
      <c r="I5387" s="41">
        <v>5414.6</v>
      </c>
      <c r="J5387" s="41" t="s">
        <v>1025</v>
      </c>
      <c r="K5387" s="41" t="s">
        <v>116</v>
      </c>
      <c r="L5387" s="52">
        <v>1669.106</v>
      </c>
      <c r="M5387" s="52" t="s">
        <v>1025</v>
      </c>
      <c r="N5387" s="52" t="s">
        <v>534</v>
      </c>
    </row>
    <row r="5388" spans="1:14" x14ac:dyDescent="0.25">
      <c r="A5388" s="30">
        <v>587</v>
      </c>
      <c r="B5388" s="232" t="str">
        <f>IF(AND(A5388&lt;&gt;"",ISNUMBER(A5388)),VLOOKUP(A5388,Studies!A:BR,2,FALSE),"")</f>
        <v>Bristol-Myers Squibb Company, Clinical Pharmacology and Biopharmaceutics Review, Application number 21-567, Protocol AI424-056, 2002, page 178</v>
      </c>
      <c r="C5388" s="232" t="str">
        <f>IF(AND(A5388&lt;&gt;"",ISNUMBER(A5388)),VLOOKUP(A5388,Studies!A:BR,3,FALSE),"")</f>
        <v>https://www.accessdata.fda.gov/drugsatfda_docs/nda/2003/21-567_Reyataz_BioPharmr_P4.pdf</v>
      </c>
      <c r="D5388" s="232" t="str">
        <f>IF(AND(A5388&lt;&gt;"",ISNUMBER(A5388)),VLOOKUP(A5388,Studies!A:BR,4,FALSE),"")</f>
        <v>AI424-076, 800mg</v>
      </c>
      <c r="E5388" s="206" t="str">
        <f>IF(AND(A5388&lt;&gt;"",ISNUMBER(A5388)),VLOOKUP(A5388,Studies!A:BR,5,FALSE),"")</f>
        <v>Atazanavir</v>
      </c>
      <c r="F5388" s="207" t="str">
        <f>IF(AND(A5388&lt;&gt;"",ISNUMBER(A5388)),VLOOKUP(A5388,Studies!A:BR,6,FALSE),"")</f>
        <v>Plasma</v>
      </c>
      <c r="G5388" s="50">
        <v>128</v>
      </c>
      <c r="H5388" s="50" t="s">
        <v>60</v>
      </c>
      <c r="I5388" s="41">
        <v>4051.9940000000001</v>
      </c>
      <c r="J5388" s="41" t="s">
        <v>1025</v>
      </c>
      <c r="K5388" s="41" t="s">
        <v>116</v>
      </c>
      <c r="L5388" s="52">
        <v>1588.1769999999999</v>
      </c>
      <c r="M5388" s="52" t="s">
        <v>1025</v>
      </c>
      <c r="N5388" s="52" t="s">
        <v>534</v>
      </c>
    </row>
    <row r="5389" spans="1:14" x14ac:dyDescent="0.25">
      <c r="A5389" s="30">
        <v>587</v>
      </c>
      <c r="B5389" s="232" t="str">
        <f>IF(AND(A5389&lt;&gt;"",ISNUMBER(A5389)),VLOOKUP(A5389,Studies!A:BR,2,FALSE),"")</f>
        <v>Bristol-Myers Squibb Company, Clinical Pharmacology and Biopharmaceutics Review, Application number 21-567, Protocol AI424-056, 2002, page 178</v>
      </c>
      <c r="C5389" s="232" t="str">
        <f>IF(AND(A5389&lt;&gt;"",ISNUMBER(A5389)),VLOOKUP(A5389,Studies!A:BR,3,FALSE),"")</f>
        <v>https://www.accessdata.fda.gov/drugsatfda_docs/nda/2003/21-567_Reyataz_BioPharmr_P4.pdf</v>
      </c>
      <c r="D5389" s="232" t="str">
        <f>IF(AND(A5389&lt;&gt;"",ISNUMBER(A5389)),VLOOKUP(A5389,Studies!A:BR,4,FALSE),"")</f>
        <v>AI424-076, 800mg</v>
      </c>
      <c r="E5389" s="206" t="str">
        <f>IF(AND(A5389&lt;&gt;"",ISNUMBER(A5389)),VLOOKUP(A5389,Studies!A:BR,5,FALSE),"")</f>
        <v>Atazanavir</v>
      </c>
      <c r="F5389" s="207" t="str">
        <f>IF(AND(A5389&lt;&gt;"",ISNUMBER(A5389)),VLOOKUP(A5389,Studies!A:BR,6,FALSE),"")</f>
        <v>Plasma</v>
      </c>
      <c r="G5389" s="50">
        <v>130</v>
      </c>
      <c r="H5389" s="50" t="s">
        <v>60</v>
      </c>
      <c r="I5389" s="41">
        <v>3362.2959999999998</v>
      </c>
      <c r="J5389" s="41" t="s">
        <v>1025</v>
      </c>
      <c r="K5389" s="41" t="s">
        <v>116</v>
      </c>
      <c r="L5389" s="52">
        <v>1221.742</v>
      </c>
      <c r="M5389" s="52" t="s">
        <v>1025</v>
      </c>
      <c r="N5389" s="52" t="s">
        <v>534</v>
      </c>
    </row>
    <row r="5390" spans="1:14" x14ac:dyDescent="0.25">
      <c r="A5390" s="30">
        <v>587</v>
      </c>
      <c r="B5390" s="232" t="str">
        <f>IF(AND(A5390&lt;&gt;"",ISNUMBER(A5390)),VLOOKUP(A5390,Studies!A:BR,2,FALSE),"")</f>
        <v>Bristol-Myers Squibb Company, Clinical Pharmacology and Biopharmaceutics Review, Application number 21-567, Protocol AI424-056, 2002, page 178</v>
      </c>
      <c r="C5390" s="232" t="str">
        <f>IF(AND(A5390&lt;&gt;"",ISNUMBER(A5390)),VLOOKUP(A5390,Studies!A:BR,3,FALSE),"")</f>
        <v>https://www.accessdata.fda.gov/drugsatfda_docs/nda/2003/21-567_Reyataz_BioPharmr_P4.pdf</v>
      </c>
      <c r="D5390" s="232" t="str">
        <f>IF(AND(A5390&lt;&gt;"",ISNUMBER(A5390)),VLOOKUP(A5390,Studies!A:BR,4,FALSE),"")</f>
        <v>AI424-076, 800mg</v>
      </c>
      <c r="E5390" s="206" t="str">
        <f>IF(AND(A5390&lt;&gt;"",ISNUMBER(A5390)),VLOOKUP(A5390,Studies!A:BR,5,FALSE),"")</f>
        <v>Atazanavir</v>
      </c>
      <c r="F5390" s="207" t="str">
        <f>IF(AND(A5390&lt;&gt;"",ISNUMBER(A5390)),VLOOKUP(A5390,Studies!A:BR,6,FALSE),"")</f>
        <v>Plasma</v>
      </c>
      <c r="G5390" s="50">
        <v>132</v>
      </c>
      <c r="H5390" s="50" t="s">
        <v>60</v>
      </c>
      <c r="I5390" s="41">
        <v>2848.0309999999999</v>
      </c>
      <c r="J5390" s="41" t="s">
        <v>1025</v>
      </c>
      <c r="K5390" s="41" t="s">
        <v>116</v>
      </c>
      <c r="L5390" s="52">
        <v>1198.752</v>
      </c>
      <c r="M5390" s="52" t="s">
        <v>1025</v>
      </c>
      <c r="N5390" s="52" t="s">
        <v>534</v>
      </c>
    </row>
    <row r="5391" spans="1:14" x14ac:dyDescent="0.25">
      <c r="A5391" s="30">
        <v>587</v>
      </c>
      <c r="B5391" s="232" t="str">
        <f>IF(AND(A5391&lt;&gt;"",ISNUMBER(A5391)),VLOOKUP(A5391,Studies!A:BR,2,FALSE),"")</f>
        <v>Bristol-Myers Squibb Company, Clinical Pharmacology and Biopharmaceutics Review, Application number 21-567, Protocol AI424-056, 2002, page 178</v>
      </c>
      <c r="C5391" s="232" t="str">
        <f>IF(AND(A5391&lt;&gt;"",ISNUMBER(A5391)),VLOOKUP(A5391,Studies!A:BR,3,FALSE),"")</f>
        <v>https://www.accessdata.fda.gov/drugsatfda_docs/nda/2003/21-567_Reyataz_BioPharmr_P4.pdf</v>
      </c>
      <c r="D5391" s="232" t="str">
        <f>IF(AND(A5391&lt;&gt;"",ISNUMBER(A5391)),VLOOKUP(A5391,Studies!A:BR,4,FALSE),"")</f>
        <v>AI424-076, 800mg</v>
      </c>
      <c r="E5391" s="206" t="str">
        <f>IF(AND(A5391&lt;&gt;"",ISNUMBER(A5391)),VLOOKUP(A5391,Studies!A:BR,5,FALSE),"")</f>
        <v>Atazanavir</v>
      </c>
      <c r="F5391" s="207" t="str">
        <f>IF(AND(A5391&lt;&gt;"",ISNUMBER(A5391)),VLOOKUP(A5391,Studies!A:BR,6,FALSE),"")</f>
        <v>Plasma</v>
      </c>
      <c r="G5391" s="50">
        <v>136</v>
      </c>
      <c r="H5391" s="50" t="s">
        <v>60</v>
      </c>
      <c r="I5391" s="41">
        <v>2086.2860000000001</v>
      </c>
      <c r="J5391" s="41" t="s">
        <v>1025</v>
      </c>
      <c r="K5391" s="41" t="s">
        <v>116</v>
      </c>
      <c r="L5391" s="52">
        <v>1068.143</v>
      </c>
      <c r="M5391" s="52" t="s">
        <v>1025</v>
      </c>
      <c r="N5391" s="52" t="s">
        <v>534</v>
      </c>
    </row>
    <row r="5392" spans="1:14" x14ac:dyDescent="0.25">
      <c r="A5392" s="30">
        <v>587</v>
      </c>
      <c r="B5392" s="232" t="str">
        <f>IF(AND(A5392&lt;&gt;"",ISNUMBER(A5392)),VLOOKUP(A5392,Studies!A:BR,2,FALSE),"")</f>
        <v>Bristol-Myers Squibb Company, Clinical Pharmacology and Biopharmaceutics Review, Application number 21-567, Protocol AI424-056, 2002, page 178</v>
      </c>
      <c r="C5392" s="232" t="str">
        <f>IF(AND(A5392&lt;&gt;"",ISNUMBER(A5392)),VLOOKUP(A5392,Studies!A:BR,3,FALSE),"")</f>
        <v>https://www.accessdata.fda.gov/drugsatfda_docs/nda/2003/21-567_Reyataz_BioPharmr_P4.pdf</v>
      </c>
      <c r="D5392" s="232" t="str">
        <f>IF(AND(A5392&lt;&gt;"",ISNUMBER(A5392)),VLOOKUP(A5392,Studies!A:BR,4,FALSE),"")</f>
        <v>AI424-076, 800mg</v>
      </c>
      <c r="E5392" s="206" t="str">
        <f>IF(AND(A5392&lt;&gt;"",ISNUMBER(A5392)),VLOOKUP(A5392,Studies!A:BR,5,FALSE),"")</f>
        <v>Atazanavir</v>
      </c>
      <c r="F5392" s="207" t="str">
        <f>IF(AND(A5392&lt;&gt;"",ISNUMBER(A5392)),VLOOKUP(A5392,Studies!A:BR,6,FALSE),"")</f>
        <v>Plasma</v>
      </c>
      <c r="G5392" s="50">
        <v>140</v>
      </c>
      <c r="H5392" s="50" t="s">
        <v>60</v>
      </c>
      <c r="I5392" s="41">
        <v>1766.335</v>
      </c>
      <c r="J5392" s="41" t="s">
        <v>1025</v>
      </c>
      <c r="K5392" s="41" t="s">
        <v>116</v>
      </c>
      <c r="L5392" s="52">
        <v>1016.824</v>
      </c>
      <c r="M5392" s="52" t="s">
        <v>1025</v>
      </c>
      <c r="N5392" s="52" t="s">
        <v>534</v>
      </c>
    </row>
    <row r="5393" spans="1:14" x14ac:dyDescent="0.25">
      <c r="A5393" s="30">
        <v>587</v>
      </c>
      <c r="B5393" s="232" t="str">
        <f>IF(AND(A5393&lt;&gt;"",ISNUMBER(A5393)),VLOOKUP(A5393,Studies!A:BR,2,FALSE),"")</f>
        <v>Bristol-Myers Squibb Company, Clinical Pharmacology and Biopharmaceutics Review, Application number 21-567, Protocol AI424-056, 2002, page 178</v>
      </c>
      <c r="C5393" s="232" t="str">
        <f>IF(AND(A5393&lt;&gt;"",ISNUMBER(A5393)),VLOOKUP(A5393,Studies!A:BR,3,FALSE),"")</f>
        <v>https://www.accessdata.fda.gov/drugsatfda_docs/nda/2003/21-567_Reyataz_BioPharmr_P4.pdf</v>
      </c>
      <c r="D5393" s="232" t="str">
        <f>IF(AND(A5393&lt;&gt;"",ISNUMBER(A5393)),VLOOKUP(A5393,Studies!A:BR,4,FALSE),"")</f>
        <v>AI424-076, 800mg</v>
      </c>
      <c r="E5393" s="206" t="str">
        <f>IF(AND(A5393&lt;&gt;"",ISNUMBER(A5393)),VLOOKUP(A5393,Studies!A:BR,5,FALSE),"")</f>
        <v>Atazanavir</v>
      </c>
      <c r="F5393" s="207" t="str">
        <f>IF(AND(A5393&lt;&gt;"",ISNUMBER(A5393)),VLOOKUP(A5393,Studies!A:BR,6,FALSE),"")</f>
        <v>Plasma</v>
      </c>
      <c r="G5393" s="50">
        <v>144</v>
      </c>
      <c r="H5393" s="50" t="s">
        <v>60</v>
      </c>
      <c r="I5393" s="41">
        <v>1591.0509999999999</v>
      </c>
      <c r="J5393" s="41" t="s">
        <v>1025</v>
      </c>
      <c r="K5393" s="41" t="s">
        <v>116</v>
      </c>
      <c r="L5393" s="52">
        <v>864.93020000000001</v>
      </c>
      <c r="M5393" s="52" t="s">
        <v>1025</v>
      </c>
      <c r="N5393" s="52" t="s">
        <v>534</v>
      </c>
    </row>
    <row r="5394" spans="1:14" x14ac:dyDescent="0.25">
      <c r="A5394" s="30">
        <v>587</v>
      </c>
      <c r="B5394" s="232" t="str">
        <f>IF(AND(A5394&lt;&gt;"",ISNUMBER(A5394)),VLOOKUP(A5394,Studies!A:BR,2,FALSE),"")</f>
        <v>Bristol-Myers Squibb Company, Clinical Pharmacology and Biopharmaceutics Review, Application number 21-567, Protocol AI424-056, 2002, page 178</v>
      </c>
      <c r="C5394" s="232" t="str">
        <f>IF(AND(A5394&lt;&gt;"",ISNUMBER(A5394)),VLOOKUP(A5394,Studies!A:BR,3,FALSE),"")</f>
        <v>https://www.accessdata.fda.gov/drugsatfda_docs/nda/2003/21-567_Reyataz_BioPharmr_P4.pdf</v>
      </c>
      <c r="D5394" s="232" t="str">
        <f>IF(AND(A5394&lt;&gt;"",ISNUMBER(A5394)),VLOOKUP(A5394,Studies!A:BR,4,FALSE),"")</f>
        <v>AI424-076, 800mg</v>
      </c>
      <c r="E5394" s="206" t="str">
        <f>IF(AND(A5394&lt;&gt;"",ISNUMBER(A5394)),VLOOKUP(A5394,Studies!A:BR,5,FALSE),"")</f>
        <v>Atazanavir</v>
      </c>
      <c r="F5394" s="207" t="str">
        <f>IF(AND(A5394&lt;&gt;"",ISNUMBER(A5394)),VLOOKUP(A5394,Studies!A:BR,6,FALSE),"")</f>
        <v>Plasma</v>
      </c>
      <c r="G5394" s="50">
        <v>156</v>
      </c>
      <c r="H5394" s="50" t="s">
        <v>60</v>
      </c>
      <c r="I5394" s="41">
        <v>508.71710000000002</v>
      </c>
      <c r="J5394" s="41" t="s">
        <v>1025</v>
      </c>
      <c r="K5394" s="41" t="s">
        <v>116</v>
      </c>
      <c r="L5394" s="52">
        <v>344.16329999999999</v>
      </c>
      <c r="M5394" s="52" t="s">
        <v>1025</v>
      </c>
      <c r="N5394" s="52" t="s">
        <v>534</v>
      </c>
    </row>
    <row r="5395" spans="1:14" x14ac:dyDescent="0.25">
      <c r="A5395" s="30">
        <v>587</v>
      </c>
      <c r="B5395" s="232" t="str">
        <f>IF(AND(A5395&lt;&gt;"",ISNUMBER(A5395)),VLOOKUP(A5395,Studies!A:BR,2,FALSE),"")</f>
        <v>Bristol-Myers Squibb Company, Clinical Pharmacology and Biopharmaceutics Review, Application number 21-567, Protocol AI424-056, 2002, page 178</v>
      </c>
      <c r="C5395" s="232" t="str">
        <f>IF(AND(A5395&lt;&gt;"",ISNUMBER(A5395)),VLOOKUP(A5395,Studies!A:BR,3,FALSE),"")</f>
        <v>https://www.accessdata.fda.gov/drugsatfda_docs/nda/2003/21-567_Reyataz_BioPharmr_P4.pdf</v>
      </c>
      <c r="D5395" s="232" t="str">
        <f>IF(AND(A5395&lt;&gt;"",ISNUMBER(A5395)),VLOOKUP(A5395,Studies!A:BR,4,FALSE),"")</f>
        <v>AI424-076, 800mg</v>
      </c>
      <c r="E5395" s="206" t="str">
        <f>IF(AND(A5395&lt;&gt;"",ISNUMBER(A5395)),VLOOKUP(A5395,Studies!A:BR,5,FALSE),"")</f>
        <v>Atazanavir</v>
      </c>
      <c r="F5395" s="207" t="str">
        <f>IF(AND(A5395&lt;&gt;"",ISNUMBER(A5395)),VLOOKUP(A5395,Studies!A:BR,6,FALSE),"")</f>
        <v>Plasma</v>
      </c>
      <c r="G5395" s="50">
        <v>168</v>
      </c>
      <c r="H5395" s="50" t="s">
        <v>60</v>
      </c>
      <c r="I5395" s="41">
        <v>235.96360000000001</v>
      </c>
      <c r="J5395" s="41" t="s">
        <v>1025</v>
      </c>
      <c r="K5395" s="41" t="s">
        <v>116</v>
      </c>
      <c r="L5395" s="52">
        <v>260.62639999999999</v>
      </c>
      <c r="M5395" s="52" t="s">
        <v>1025</v>
      </c>
      <c r="N5395" s="52" t="s">
        <v>534</v>
      </c>
    </row>
    <row r="5396" spans="1:14" x14ac:dyDescent="0.25">
      <c r="A5396" s="30">
        <v>587</v>
      </c>
      <c r="B5396" s="232" t="str">
        <f>IF(AND(A5396&lt;&gt;"",ISNUMBER(A5396)),VLOOKUP(A5396,Studies!A:BR,2,FALSE),"")</f>
        <v>Bristol-Myers Squibb Company, Clinical Pharmacology and Biopharmaceutics Review, Application number 21-567, Protocol AI424-056, 2002, page 178</v>
      </c>
      <c r="C5396" s="232" t="str">
        <f>IF(AND(A5396&lt;&gt;"",ISNUMBER(A5396)),VLOOKUP(A5396,Studies!A:BR,3,FALSE),"")</f>
        <v>https://www.accessdata.fda.gov/drugsatfda_docs/nda/2003/21-567_Reyataz_BioPharmr_P4.pdf</v>
      </c>
      <c r="D5396" s="232" t="str">
        <f>IF(AND(A5396&lt;&gt;"",ISNUMBER(A5396)),VLOOKUP(A5396,Studies!A:BR,4,FALSE),"")</f>
        <v>AI424-076, 800mg</v>
      </c>
      <c r="E5396" s="206" t="str">
        <f>IF(AND(A5396&lt;&gt;"",ISNUMBER(A5396)),VLOOKUP(A5396,Studies!A:BR,5,FALSE),"")</f>
        <v>Atazanavir</v>
      </c>
      <c r="F5396" s="207" t="str">
        <f>IF(AND(A5396&lt;&gt;"",ISNUMBER(A5396)),VLOOKUP(A5396,Studies!A:BR,6,FALSE),"")</f>
        <v>Plasma</v>
      </c>
      <c r="G5396" s="50">
        <v>180</v>
      </c>
      <c r="H5396" s="50" t="s">
        <v>60</v>
      </c>
      <c r="I5396" s="41">
        <v>87.187629999999999</v>
      </c>
      <c r="J5396" s="41" t="s">
        <v>1025</v>
      </c>
      <c r="K5396" s="41" t="s">
        <v>116</v>
      </c>
      <c r="L5396" s="52">
        <v>120.52679999999999</v>
      </c>
      <c r="M5396" s="52" t="s">
        <v>1025</v>
      </c>
      <c r="N5396" s="52" t="s">
        <v>534</v>
      </c>
    </row>
    <row r="5397" spans="1:14" x14ac:dyDescent="0.25">
      <c r="A5397" s="30">
        <v>587</v>
      </c>
      <c r="B5397" s="232" t="str">
        <f>IF(AND(A5397&lt;&gt;"",ISNUMBER(A5397)),VLOOKUP(A5397,Studies!A:BR,2,FALSE),"")</f>
        <v>Bristol-Myers Squibb Company, Clinical Pharmacology and Biopharmaceutics Review, Application number 21-567, Protocol AI424-056, 2002, page 178</v>
      </c>
      <c r="C5397" s="232" t="str">
        <f>IF(AND(A5397&lt;&gt;"",ISNUMBER(A5397)),VLOOKUP(A5397,Studies!A:BR,3,FALSE),"")</f>
        <v>https://www.accessdata.fda.gov/drugsatfda_docs/nda/2003/21-567_Reyataz_BioPharmr_P4.pdf</v>
      </c>
      <c r="D5397" s="232" t="str">
        <f>IF(AND(A5397&lt;&gt;"",ISNUMBER(A5397)),VLOOKUP(A5397,Studies!A:BR,4,FALSE),"")</f>
        <v>AI424-076, 800mg</v>
      </c>
      <c r="E5397" s="206" t="str">
        <f>IF(AND(A5397&lt;&gt;"",ISNUMBER(A5397)),VLOOKUP(A5397,Studies!A:BR,5,FALSE),"")</f>
        <v>Atazanavir</v>
      </c>
      <c r="F5397" s="207" t="str">
        <f>IF(AND(A5397&lt;&gt;"",ISNUMBER(A5397)),VLOOKUP(A5397,Studies!A:BR,6,FALSE),"")</f>
        <v>Plasma</v>
      </c>
      <c r="G5397" s="50">
        <v>192</v>
      </c>
      <c r="H5397" s="50" t="s">
        <v>60</v>
      </c>
      <c r="I5397" s="41">
        <v>26.748169999999998</v>
      </c>
      <c r="J5397" s="41" t="s">
        <v>1025</v>
      </c>
      <c r="K5397" s="41" t="s">
        <v>116</v>
      </c>
      <c r="L5397" s="52">
        <v>41.058160000000001</v>
      </c>
      <c r="M5397" s="52" t="s">
        <v>1025</v>
      </c>
      <c r="N5397" s="52" t="s">
        <v>534</v>
      </c>
    </row>
    <row r="5398" spans="1:14" x14ac:dyDescent="0.25">
      <c r="A5398" s="30">
        <v>588</v>
      </c>
      <c r="B5398" s="232" t="str">
        <f>IF(AND(A5398&lt;&gt;"",ISNUMBER(A5398)),VLOOKUP(A5398,Studies!A:BR,2,FALSE),"")</f>
        <v>Hamaguchi 1987</v>
      </c>
      <c r="C5398" s="232" t="str">
        <f>IF(AND(A5398&lt;&gt;"",ISNUMBER(A5398)),VLOOKUP(A5398,Studies!A:BR,3,FALSE),"")</f>
        <v>https://www.ncbi.nlm.nih.gov/pubmed/3783459</v>
      </c>
      <c r="D5398" s="232" t="str">
        <f>IF(AND(A5398&lt;&gt;"",ISNUMBER(A5398)),VLOOKUP(A5398,Studies!A:BR,4,FALSE),"")</f>
        <v>Treatment 1 - fasted with 50 mL of water</v>
      </c>
      <c r="E5398" s="206" t="str">
        <f>IF(AND(A5398&lt;&gt;"",ISNUMBER(A5398)),VLOOKUP(A5398,Studies!A:BR,5,FALSE),"")</f>
        <v>Mefenamic acid</v>
      </c>
      <c r="F5398" s="207" t="str">
        <f>IF(AND(A5398&lt;&gt;"",ISNUMBER(A5398)),VLOOKUP(A5398,Studies!A:BR,6,FALSE),"")</f>
        <v>Plasma</v>
      </c>
      <c r="G5398" s="50">
        <v>0.5</v>
      </c>
      <c r="H5398" s="50" t="s">
        <v>60</v>
      </c>
      <c r="I5398" s="41">
        <v>0.05</v>
      </c>
      <c r="J5398" s="41" t="s">
        <v>1053</v>
      </c>
      <c r="K5398" s="41" t="s">
        <v>116</v>
      </c>
      <c r="L5398" s="52">
        <v>7.0000000000000007E-2</v>
      </c>
      <c r="M5398" s="52" t="s">
        <v>1053</v>
      </c>
    </row>
    <row r="5399" spans="1:14" x14ac:dyDescent="0.25">
      <c r="A5399" s="30">
        <v>588</v>
      </c>
      <c r="B5399" s="232" t="str">
        <f>IF(AND(A5399&lt;&gt;"",ISNUMBER(A5399)),VLOOKUP(A5399,Studies!A:BR,2,FALSE),"")</f>
        <v>Hamaguchi 1987</v>
      </c>
      <c r="C5399" s="232" t="str">
        <f>IF(AND(A5399&lt;&gt;"",ISNUMBER(A5399)),VLOOKUP(A5399,Studies!A:BR,3,FALSE),"")</f>
        <v>https://www.ncbi.nlm.nih.gov/pubmed/3783459</v>
      </c>
      <c r="D5399" s="232" t="str">
        <f>IF(AND(A5399&lt;&gt;"",ISNUMBER(A5399)),VLOOKUP(A5399,Studies!A:BR,4,FALSE),"")</f>
        <v>Treatment 1 - fasted with 50 mL of water</v>
      </c>
      <c r="E5399" s="206" t="str">
        <f>IF(AND(A5399&lt;&gt;"",ISNUMBER(A5399)),VLOOKUP(A5399,Studies!A:BR,5,FALSE),"")</f>
        <v>Mefenamic acid</v>
      </c>
      <c r="F5399" s="207" t="str">
        <f>IF(AND(A5399&lt;&gt;"",ISNUMBER(A5399)),VLOOKUP(A5399,Studies!A:BR,6,FALSE),"")</f>
        <v>Plasma</v>
      </c>
      <c r="G5399" s="50">
        <v>1</v>
      </c>
      <c r="H5399" s="50" t="s">
        <v>60</v>
      </c>
      <c r="I5399" s="41">
        <v>0.44</v>
      </c>
      <c r="J5399" s="41" t="s">
        <v>1053</v>
      </c>
      <c r="K5399" s="41" t="s">
        <v>116</v>
      </c>
      <c r="L5399" s="52">
        <v>0.28999999999999998</v>
      </c>
      <c r="M5399" s="52" t="s">
        <v>1053</v>
      </c>
    </row>
    <row r="5400" spans="1:14" x14ac:dyDescent="0.25">
      <c r="A5400" s="30">
        <v>588</v>
      </c>
      <c r="B5400" s="232" t="str">
        <f>IF(AND(A5400&lt;&gt;"",ISNUMBER(A5400)),VLOOKUP(A5400,Studies!A:BR,2,FALSE),"")</f>
        <v>Hamaguchi 1987</v>
      </c>
      <c r="C5400" s="232" t="str">
        <f>IF(AND(A5400&lt;&gt;"",ISNUMBER(A5400)),VLOOKUP(A5400,Studies!A:BR,3,FALSE),"")</f>
        <v>https://www.ncbi.nlm.nih.gov/pubmed/3783459</v>
      </c>
      <c r="D5400" s="232" t="str">
        <f>IF(AND(A5400&lt;&gt;"",ISNUMBER(A5400)),VLOOKUP(A5400,Studies!A:BR,4,FALSE),"")</f>
        <v>Treatment 1 - fasted with 50 mL of water</v>
      </c>
      <c r="E5400" s="206" t="str">
        <f>IF(AND(A5400&lt;&gt;"",ISNUMBER(A5400)),VLOOKUP(A5400,Studies!A:BR,5,FALSE),"")</f>
        <v>Mefenamic acid</v>
      </c>
      <c r="F5400" s="207" t="str">
        <f>IF(AND(A5400&lt;&gt;"",ISNUMBER(A5400)),VLOOKUP(A5400,Studies!A:BR,6,FALSE),"")</f>
        <v>Plasma</v>
      </c>
      <c r="G5400" s="50">
        <v>2</v>
      </c>
      <c r="H5400" s="50" t="s">
        <v>60</v>
      </c>
      <c r="I5400" s="41">
        <v>2.2799999999999998</v>
      </c>
      <c r="J5400" s="41" t="s">
        <v>1053</v>
      </c>
      <c r="K5400" s="41" t="s">
        <v>116</v>
      </c>
      <c r="L5400" s="52">
        <v>1.78</v>
      </c>
      <c r="M5400" s="52" t="s">
        <v>1053</v>
      </c>
    </row>
    <row r="5401" spans="1:14" x14ac:dyDescent="0.25">
      <c r="A5401" s="30">
        <v>588</v>
      </c>
      <c r="B5401" s="232" t="str">
        <f>IF(AND(A5401&lt;&gt;"",ISNUMBER(A5401)),VLOOKUP(A5401,Studies!A:BR,2,FALSE),"")</f>
        <v>Hamaguchi 1987</v>
      </c>
      <c r="C5401" s="232" t="str">
        <f>IF(AND(A5401&lt;&gt;"",ISNUMBER(A5401)),VLOOKUP(A5401,Studies!A:BR,3,FALSE),"")</f>
        <v>https://www.ncbi.nlm.nih.gov/pubmed/3783459</v>
      </c>
      <c r="D5401" s="232" t="str">
        <f>IF(AND(A5401&lt;&gt;"",ISNUMBER(A5401)),VLOOKUP(A5401,Studies!A:BR,4,FALSE),"")</f>
        <v>Treatment 1 - fasted with 50 mL of water</v>
      </c>
      <c r="E5401" s="206" t="str">
        <f>IF(AND(A5401&lt;&gt;"",ISNUMBER(A5401)),VLOOKUP(A5401,Studies!A:BR,5,FALSE),"")</f>
        <v>Mefenamic acid</v>
      </c>
      <c r="F5401" s="207" t="str">
        <f>IF(AND(A5401&lt;&gt;"",ISNUMBER(A5401)),VLOOKUP(A5401,Studies!A:BR,6,FALSE),"")</f>
        <v>Plasma</v>
      </c>
      <c r="G5401" s="50">
        <v>3</v>
      </c>
      <c r="H5401" s="50" t="s">
        <v>60</v>
      </c>
      <c r="I5401" s="41">
        <v>2.68</v>
      </c>
      <c r="J5401" s="41" t="s">
        <v>1053</v>
      </c>
      <c r="K5401" s="41" t="s">
        <v>116</v>
      </c>
      <c r="L5401" s="52">
        <v>1.03</v>
      </c>
      <c r="M5401" s="52" t="s">
        <v>1053</v>
      </c>
    </row>
    <row r="5402" spans="1:14" x14ac:dyDescent="0.25">
      <c r="A5402" s="30">
        <v>588</v>
      </c>
      <c r="B5402" s="232" t="str">
        <f>IF(AND(A5402&lt;&gt;"",ISNUMBER(A5402)),VLOOKUP(A5402,Studies!A:BR,2,FALSE),"")</f>
        <v>Hamaguchi 1987</v>
      </c>
      <c r="C5402" s="232" t="str">
        <f>IF(AND(A5402&lt;&gt;"",ISNUMBER(A5402)),VLOOKUP(A5402,Studies!A:BR,3,FALSE),"")</f>
        <v>https://www.ncbi.nlm.nih.gov/pubmed/3783459</v>
      </c>
      <c r="D5402" s="232" t="str">
        <f>IF(AND(A5402&lt;&gt;"",ISNUMBER(A5402)),VLOOKUP(A5402,Studies!A:BR,4,FALSE),"")</f>
        <v>Treatment 1 - fasted with 50 mL of water</v>
      </c>
      <c r="E5402" s="206" t="str">
        <f>IF(AND(A5402&lt;&gt;"",ISNUMBER(A5402)),VLOOKUP(A5402,Studies!A:BR,5,FALSE),"")</f>
        <v>Mefenamic acid</v>
      </c>
      <c r="F5402" s="207" t="str">
        <f>IF(AND(A5402&lt;&gt;"",ISNUMBER(A5402)),VLOOKUP(A5402,Studies!A:BR,6,FALSE),"")</f>
        <v>Plasma</v>
      </c>
      <c r="G5402" s="50">
        <v>5</v>
      </c>
      <c r="H5402" s="50" t="s">
        <v>60</v>
      </c>
      <c r="I5402" s="41">
        <v>1.17</v>
      </c>
      <c r="J5402" s="41" t="s">
        <v>1053</v>
      </c>
      <c r="K5402" s="41" t="s">
        <v>116</v>
      </c>
      <c r="L5402" s="52">
        <v>0.42</v>
      </c>
      <c r="M5402" s="52" t="s">
        <v>1053</v>
      </c>
    </row>
    <row r="5403" spans="1:14" x14ac:dyDescent="0.25">
      <c r="A5403" s="30">
        <v>588</v>
      </c>
      <c r="B5403" s="232" t="str">
        <f>IF(AND(A5403&lt;&gt;"",ISNUMBER(A5403)),VLOOKUP(A5403,Studies!A:BR,2,FALSE),"")</f>
        <v>Hamaguchi 1987</v>
      </c>
      <c r="C5403" s="232" t="str">
        <f>IF(AND(A5403&lt;&gt;"",ISNUMBER(A5403)),VLOOKUP(A5403,Studies!A:BR,3,FALSE),"")</f>
        <v>https://www.ncbi.nlm.nih.gov/pubmed/3783459</v>
      </c>
      <c r="D5403" s="232" t="str">
        <f>IF(AND(A5403&lt;&gt;"",ISNUMBER(A5403)),VLOOKUP(A5403,Studies!A:BR,4,FALSE),"")</f>
        <v>Treatment 1 - fasted with 50 mL of water</v>
      </c>
      <c r="E5403" s="206" t="str">
        <f>IF(AND(A5403&lt;&gt;"",ISNUMBER(A5403)),VLOOKUP(A5403,Studies!A:BR,5,FALSE),"")</f>
        <v>Mefenamic acid</v>
      </c>
      <c r="F5403" s="207" t="str">
        <f>IF(AND(A5403&lt;&gt;"",ISNUMBER(A5403)),VLOOKUP(A5403,Studies!A:BR,6,FALSE),"")</f>
        <v>Plasma</v>
      </c>
      <c r="G5403" s="50">
        <v>7</v>
      </c>
      <c r="H5403" s="50" t="s">
        <v>60</v>
      </c>
      <c r="I5403" s="41">
        <v>0.3</v>
      </c>
      <c r="J5403" s="41" t="s">
        <v>1053</v>
      </c>
      <c r="K5403" s="41" t="s">
        <v>116</v>
      </c>
      <c r="L5403" s="52">
        <v>0.06</v>
      </c>
      <c r="M5403" s="52" t="s">
        <v>1053</v>
      </c>
    </row>
    <row r="5404" spans="1:14" x14ac:dyDescent="0.25">
      <c r="A5404" s="30">
        <v>588</v>
      </c>
      <c r="B5404" s="232" t="str">
        <f>IF(AND(A5404&lt;&gt;"",ISNUMBER(A5404)),VLOOKUP(A5404,Studies!A:BR,2,FALSE),"")</f>
        <v>Hamaguchi 1987</v>
      </c>
      <c r="C5404" s="232" t="str">
        <f>IF(AND(A5404&lt;&gt;"",ISNUMBER(A5404)),VLOOKUP(A5404,Studies!A:BR,3,FALSE),"")</f>
        <v>https://www.ncbi.nlm.nih.gov/pubmed/3783459</v>
      </c>
      <c r="D5404" s="232" t="str">
        <f>IF(AND(A5404&lt;&gt;"",ISNUMBER(A5404)),VLOOKUP(A5404,Studies!A:BR,4,FALSE),"")</f>
        <v>Treatment 1 - fasted with 50 mL of water</v>
      </c>
      <c r="E5404" s="206" t="str">
        <f>IF(AND(A5404&lt;&gt;"",ISNUMBER(A5404)),VLOOKUP(A5404,Studies!A:BR,5,FALSE),"")</f>
        <v>Mefenamic acid</v>
      </c>
      <c r="F5404" s="207" t="str">
        <f>IF(AND(A5404&lt;&gt;"",ISNUMBER(A5404)),VLOOKUP(A5404,Studies!A:BR,6,FALSE),"")</f>
        <v>Plasma</v>
      </c>
      <c r="G5404" s="50">
        <v>9</v>
      </c>
      <c r="H5404" s="50" t="s">
        <v>60</v>
      </c>
      <c r="I5404" s="41">
        <v>0.12</v>
      </c>
      <c r="J5404" s="41" t="s">
        <v>1053</v>
      </c>
      <c r="K5404" s="41" t="s">
        <v>116</v>
      </c>
      <c r="L5404" s="52">
        <v>0.05</v>
      </c>
      <c r="M5404" s="52" t="s">
        <v>1053</v>
      </c>
    </row>
    <row r="5405" spans="1:14" x14ac:dyDescent="0.25">
      <c r="A5405" s="30">
        <v>588</v>
      </c>
      <c r="B5405" s="232" t="str">
        <f>IF(AND(A5405&lt;&gt;"",ISNUMBER(A5405)),VLOOKUP(A5405,Studies!A:BR,2,FALSE),"")</f>
        <v>Hamaguchi 1987</v>
      </c>
      <c r="C5405" s="232" t="str">
        <f>IF(AND(A5405&lt;&gt;"",ISNUMBER(A5405)),VLOOKUP(A5405,Studies!A:BR,3,FALSE),"")</f>
        <v>https://www.ncbi.nlm.nih.gov/pubmed/3783459</v>
      </c>
      <c r="D5405" s="232" t="str">
        <f>IF(AND(A5405&lt;&gt;"",ISNUMBER(A5405)),VLOOKUP(A5405,Studies!A:BR,4,FALSE),"")</f>
        <v>Treatment 1 - fasted with 50 mL of water</v>
      </c>
      <c r="E5405" s="206" t="str">
        <f>IF(AND(A5405&lt;&gt;"",ISNUMBER(A5405)),VLOOKUP(A5405,Studies!A:BR,5,FALSE),"")</f>
        <v>Mefenamic acid</v>
      </c>
      <c r="F5405" s="207" t="str">
        <f>IF(AND(A5405&lt;&gt;"",ISNUMBER(A5405)),VLOOKUP(A5405,Studies!A:BR,6,FALSE),"")</f>
        <v>Plasma</v>
      </c>
      <c r="G5405" s="50">
        <v>24</v>
      </c>
      <c r="H5405" s="50" t="s">
        <v>60</v>
      </c>
      <c r="I5405" s="41">
        <v>0.01</v>
      </c>
      <c r="J5405" s="41" t="s">
        <v>1053</v>
      </c>
      <c r="K5405" s="41" t="s">
        <v>116</v>
      </c>
      <c r="L5405" s="52">
        <v>0.02</v>
      </c>
      <c r="M5405" s="52" t="s">
        <v>1053</v>
      </c>
    </row>
    <row r="5406" spans="1:14" x14ac:dyDescent="0.25">
      <c r="A5406" s="30">
        <v>589</v>
      </c>
      <c r="B5406" s="232" t="str">
        <f>IF(AND(A5406&lt;&gt;"",ISNUMBER(A5406)),VLOOKUP(A5406,Studies!A:BR,2,FALSE),"")</f>
        <v>Hamaguchi 1987</v>
      </c>
      <c r="C5406" s="232" t="str">
        <f>IF(AND(A5406&lt;&gt;"",ISNUMBER(A5406)),VLOOKUP(A5406,Studies!A:BR,3,FALSE),"")</f>
        <v>https://www.ncbi.nlm.nih.gov/pubmed/3783459</v>
      </c>
      <c r="D5406" s="232" t="str">
        <f>IF(AND(A5406&lt;&gt;"",ISNUMBER(A5406)),VLOOKUP(A5406,Studies!A:BR,4,FALSE),"")</f>
        <v>Treatment 2 - fasted with 200 mL of water</v>
      </c>
      <c r="E5406" s="206" t="str">
        <f>IF(AND(A5406&lt;&gt;"",ISNUMBER(A5406)),VLOOKUP(A5406,Studies!A:BR,5,FALSE),"")</f>
        <v>Mefenamic acid</v>
      </c>
      <c r="F5406" s="207" t="str">
        <f>IF(AND(A5406&lt;&gt;"",ISNUMBER(A5406)),VLOOKUP(A5406,Studies!A:BR,6,FALSE),"")</f>
        <v>Plasma</v>
      </c>
      <c r="G5406" s="50">
        <v>0.5</v>
      </c>
      <c r="H5406" s="50" t="s">
        <v>60</v>
      </c>
      <c r="I5406" s="41">
        <v>1.51</v>
      </c>
      <c r="J5406" s="41" t="s">
        <v>1053</v>
      </c>
      <c r="K5406" s="41" t="s">
        <v>116</v>
      </c>
      <c r="L5406" s="52">
        <v>0.91</v>
      </c>
      <c r="M5406" s="52" t="s">
        <v>1053</v>
      </c>
    </row>
    <row r="5407" spans="1:14" x14ac:dyDescent="0.25">
      <c r="A5407" s="30">
        <v>589</v>
      </c>
      <c r="B5407" s="232" t="str">
        <f>IF(AND(A5407&lt;&gt;"",ISNUMBER(A5407)),VLOOKUP(A5407,Studies!A:BR,2,FALSE),"")</f>
        <v>Hamaguchi 1987</v>
      </c>
      <c r="C5407" s="232" t="str">
        <f>IF(AND(A5407&lt;&gt;"",ISNUMBER(A5407)),VLOOKUP(A5407,Studies!A:BR,3,FALSE),"")</f>
        <v>https://www.ncbi.nlm.nih.gov/pubmed/3783459</v>
      </c>
      <c r="D5407" s="232" t="str">
        <f>IF(AND(A5407&lt;&gt;"",ISNUMBER(A5407)),VLOOKUP(A5407,Studies!A:BR,4,FALSE),"")</f>
        <v>Treatment 2 - fasted with 200 mL of water</v>
      </c>
      <c r="E5407" s="206" t="str">
        <f>IF(AND(A5407&lt;&gt;"",ISNUMBER(A5407)),VLOOKUP(A5407,Studies!A:BR,5,FALSE),"")</f>
        <v>Mefenamic acid</v>
      </c>
      <c r="F5407" s="207" t="str">
        <f>IF(AND(A5407&lt;&gt;"",ISNUMBER(A5407)),VLOOKUP(A5407,Studies!A:BR,6,FALSE),"")</f>
        <v>Plasma</v>
      </c>
      <c r="G5407" s="50">
        <v>1</v>
      </c>
      <c r="H5407" s="50" t="s">
        <v>60</v>
      </c>
      <c r="I5407" s="41">
        <v>2.13</v>
      </c>
      <c r="J5407" s="41" t="s">
        <v>1053</v>
      </c>
      <c r="K5407" s="41" t="s">
        <v>116</v>
      </c>
      <c r="L5407" s="52">
        <v>1.1399999999999999</v>
      </c>
      <c r="M5407" s="52" t="s">
        <v>1053</v>
      </c>
    </row>
    <row r="5408" spans="1:14" x14ac:dyDescent="0.25">
      <c r="A5408" s="30">
        <v>589</v>
      </c>
      <c r="B5408" s="232" t="str">
        <f>IF(AND(A5408&lt;&gt;"",ISNUMBER(A5408)),VLOOKUP(A5408,Studies!A:BR,2,FALSE),"")</f>
        <v>Hamaguchi 1987</v>
      </c>
      <c r="C5408" s="232" t="str">
        <f>IF(AND(A5408&lt;&gt;"",ISNUMBER(A5408)),VLOOKUP(A5408,Studies!A:BR,3,FALSE),"")</f>
        <v>https://www.ncbi.nlm.nih.gov/pubmed/3783459</v>
      </c>
      <c r="D5408" s="232" t="str">
        <f>IF(AND(A5408&lt;&gt;"",ISNUMBER(A5408)),VLOOKUP(A5408,Studies!A:BR,4,FALSE),"")</f>
        <v>Treatment 2 - fasted with 200 mL of water</v>
      </c>
      <c r="E5408" s="206" t="str">
        <f>IF(AND(A5408&lt;&gt;"",ISNUMBER(A5408)),VLOOKUP(A5408,Studies!A:BR,5,FALSE),"")</f>
        <v>Mefenamic acid</v>
      </c>
      <c r="F5408" s="207" t="str">
        <f>IF(AND(A5408&lt;&gt;"",ISNUMBER(A5408)),VLOOKUP(A5408,Studies!A:BR,6,FALSE),"")</f>
        <v>Plasma</v>
      </c>
      <c r="G5408" s="50">
        <v>2</v>
      </c>
      <c r="H5408" s="50" t="s">
        <v>60</v>
      </c>
      <c r="I5408" s="41">
        <v>2.13</v>
      </c>
      <c r="J5408" s="41" t="s">
        <v>1053</v>
      </c>
      <c r="K5408" s="41" t="s">
        <v>116</v>
      </c>
      <c r="L5408" s="52">
        <v>0.82</v>
      </c>
      <c r="M5408" s="52" t="s">
        <v>1053</v>
      </c>
    </row>
    <row r="5409" spans="1:13" x14ac:dyDescent="0.25">
      <c r="A5409" s="30">
        <v>589</v>
      </c>
      <c r="B5409" s="232" t="str">
        <f>IF(AND(A5409&lt;&gt;"",ISNUMBER(A5409)),VLOOKUP(A5409,Studies!A:BR,2,FALSE),"")</f>
        <v>Hamaguchi 1987</v>
      </c>
      <c r="C5409" s="232" t="str">
        <f>IF(AND(A5409&lt;&gt;"",ISNUMBER(A5409)),VLOOKUP(A5409,Studies!A:BR,3,FALSE),"")</f>
        <v>https://www.ncbi.nlm.nih.gov/pubmed/3783459</v>
      </c>
      <c r="D5409" s="232" t="str">
        <f>IF(AND(A5409&lt;&gt;"",ISNUMBER(A5409)),VLOOKUP(A5409,Studies!A:BR,4,FALSE),"")</f>
        <v>Treatment 2 - fasted with 200 mL of water</v>
      </c>
      <c r="E5409" s="206" t="str">
        <f>IF(AND(A5409&lt;&gt;"",ISNUMBER(A5409)),VLOOKUP(A5409,Studies!A:BR,5,FALSE),"")</f>
        <v>Mefenamic acid</v>
      </c>
      <c r="F5409" s="207" t="str">
        <f>IF(AND(A5409&lt;&gt;"",ISNUMBER(A5409)),VLOOKUP(A5409,Studies!A:BR,6,FALSE),"")</f>
        <v>Plasma</v>
      </c>
      <c r="G5409" s="50">
        <v>3</v>
      </c>
      <c r="H5409" s="50" t="s">
        <v>60</v>
      </c>
      <c r="I5409" s="41">
        <v>1.39</v>
      </c>
      <c r="J5409" s="41" t="s">
        <v>1053</v>
      </c>
      <c r="K5409" s="41" t="s">
        <v>116</v>
      </c>
      <c r="L5409" s="52">
        <v>0.33</v>
      </c>
      <c r="M5409" s="52" t="s">
        <v>1053</v>
      </c>
    </row>
    <row r="5410" spans="1:13" x14ac:dyDescent="0.25">
      <c r="A5410" s="30">
        <v>589</v>
      </c>
      <c r="B5410" s="232" t="str">
        <f>IF(AND(A5410&lt;&gt;"",ISNUMBER(A5410)),VLOOKUP(A5410,Studies!A:BR,2,FALSE),"")</f>
        <v>Hamaguchi 1987</v>
      </c>
      <c r="C5410" s="232" t="str">
        <f>IF(AND(A5410&lt;&gt;"",ISNUMBER(A5410)),VLOOKUP(A5410,Studies!A:BR,3,FALSE),"")</f>
        <v>https://www.ncbi.nlm.nih.gov/pubmed/3783459</v>
      </c>
      <c r="D5410" s="232" t="str">
        <f>IF(AND(A5410&lt;&gt;"",ISNUMBER(A5410)),VLOOKUP(A5410,Studies!A:BR,4,FALSE),"")</f>
        <v>Treatment 2 - fasted with 200 mL of water</v>
      </c>
      <c r="E5410" s="206" t="str">
        <f>IF(AND(A5410&lt;&gt;"",ISNUMBER(A5410)),VLOOKUP(A5410,Studies!A:BR,5,FALSE),"")</f>
        <v>Mefenamic acid</v>
      </c>
      <c r="F5410" s="207" t="str">
        <f>IF(AND(A5410&lt;&gt;"",ISNUMBER(A5410)),VLOOKUP(A5410,Studies!A:BR,6,FALSE),"")</f>
        <v>Plasma</v>
      </c>
      <c r="G5410" s="50">
        <v>5</v>
      </c>
      <c r="H5410" s="50" t="s">
        <v>60</v>
      </c>
      <c r="I5410" s="41">
        <v>0.7</v>
      </c>
      <c r="J5410" s="41" t="s">
        <v>1053</v>
      </c>
      <c r="K5410" s="41" t="s">
        <v>116</v>
      </c>
      <c r="L5410" s="52">
        <v>0.13</v>
      </c>
      <c r="M5410" s="52" t="s">
        <v>1053</v>
      </c>
    </row>
    <row r="5411" spans="1:13" x14ac:dyDescent="0.25">
      <c r="A5411" s="30">
        <v>589</v>
      </c>
      <c r="B5411" s="232" t="str">
        <f>IF(AND(A5411&lt;&gt;"",ISNUMBER(A5411)),VLOOKUP(A5411,Studies!A:BR,2,FALSE),"")</f>
        <v>Hamaguchi 1987</v>
      </c>
      <c r="C5411" s="232" t="str">
        <f>IF(AND(A5411&lt;&gt;"",ISNUMBER(A5411)),VLOOKUP(A5411,Studies!A:BR,3,FALSE),"")</f>
        <v>https://www.ncbi.nlm.nih.gov/pubmed/3783459</v>
      </c>
      <c r="D5411" s="232" t="str">
        <f>IF(AND(A5411&lt;&gt;"",ISNUMBER(A5411)),VLOOKUP(A5411,Studies!A:BR,4,FALSE),"")</f>
        <v>Treatment 2 - fasted with 200 mL of water</v>
      </c>
      <c r="E5411" s="206" t="str">
        <f>IF(AND(A5411&lt;&gt;"",ISNUMBER(A5411)),VLOOKUP(A5411,Studies!A:BR,5,FALSE),"")</f>
        <v>Mefenamic acid</v>
      </c>
      <c r="F5411" s="207" t="str">
        <f>IF(AND(A5411&lt;&gt;"",ISNUMBER(A5411)),VLOOKUP(A5411,Studies!A:BR,6,FALSE),"")</f>
        <v>Plasma</v>
      </c>
      <c r="G5411" s="50">
        <v>7</v>
      </c>
      <c r="H5411" s="50" t="s">
        <v>60</v>
      </c>
      <c r="I5411" s="41">
        <v>0.17</v>
      </c>
      <c r="J5411" s="41" t="s">
        <v>1053</v>
      </c>
      <c r="K5411" s="41" t="s">
        <v>116</v>
      </c>
      <c r="L5411" s="52">
        <v>0.06</v>
      </c>
      <c r="M5411" s="52" t="s">
        <v>1053</v>
      </c>
    </row>
    <row r="5412" spans="1:13" x14ac:dyDescent="0.25">
      <c r="A5412" s="30">
        <v>589</v>
      </c>
      <c r="B5412" s="232" t="str">
        <f>IF(AND(A5412&lt;&gt;"",ISNUMBER(A5412)),VLOOKUP(A5412,Studies!A:BR,2,FALSE),"")</f>
        <v>Hamaguchi 1987</v>
      </c>
      <c r="C5412" s="232" t="str">
        <f>IF(AND(A5412&lt;&gt;"",ISNUMBER(A5412)),VLOOKUP(A5412,Studies!A:BR,3,FALSE),"")</f>
        <v>https://www.ncbi.nlm.nih.gov/pubmed/3783459</v>
      </c>
      <c r="D5412" s="232" t="str">
        <f>IF(AND(A5412&lt;&gt;"",ISNUMBER(A5412)),VLOOKUP(A5412,Studies!A:BR,4,FALSE),"")</f>
        <v>Treatment 2 - fasted with 200 mL of water</v>
      </c>
      <c r="E5412" s="206" t="str">
        <f>IF(AND(A5412&lt;&gt;"",ISNUMBER(A5412)),VLOOKUP(A5412,Studies!A:BR,5,FALSE),"")</f>
        <v>Mefenamic acid</v>
      </c>
      <c r="F5412" s="207" t="str">
        <f>IF(AND(A5412&lt;&gt;"",ISNUMBER(A5412)),VLOOKUP(A5412,Studies!A:BR,6,FALSE),"")</f>
        <v>Plasma</v>
      </c>
      <c r="G5412" s="50">
        <v>9</v>
      </c>
      <c r="H5412" s="50" t="s">
        <v>60</v>
      </c>
      <c r="I5412" s="41">
        <v>0.08</v>
      </c>
      <c r="J5412" s="41" t="s">
        <v>1053</v>
      </c>
      <c r="K5412" s="41" t="s">
        <v>116</v>
      </c>
      <c r="L5412" s="52">
        <v>0.02</v>
      </c>
      <c r="M5412" s="52" t="s">
        <v>1053</v>
      </c>
    </row>
    <row r="5413" spans="1:13" x14ac:dyDescent="0.25">
      <c r="A5413" s="30">
        <v>589</v>
      </c>
      <c r="B5413" s="232" t="str">
        <f>IF(AND(A5413&lt;&gt;"",ISNUMBER(A5413)),VLOOKUP(A5413,Studies!A:BR,2,FALSE),"")</f>
        <v>Hamaguchi 1987</v>
      </c>
      <c r="C5413" s="232" t="str">
        <f>IF(AND(A5413&lt;&gt;"",ISNUMBER(A5413)),VLOOKUP(A5413,Studies!A:BR,3,FALSE),"")</f>
        <v>https://www.ncbi.nlm.nih.gov/pubmed/3783459</v>
      </c>
      <c r="D5413" s="232" t="str">
        <f>IF(AND(A5413&lt;&gt;"",ISNUMBER(A5413)),VLOOKUP(A5413,Studies!A:BR,4,FALSE),"")</f>
        <v>Treatment 2 - fasted with 200 mL of water</v>
      </c>
      <c r="E5413" s="206" t="str">
        <f>IF(AND(A5413&lt;&gt;"",ISNUMBER(A5413)),VLOOKUP(A5413,Studies!A:BR,5,FALSE),"")</f>
        <v>Mefenamic acid</v>
      </c>
      <c r="F5413" s="207" t="str">
        <f>IF(AND(A5413&lt;&gt;"",ISNUMBER(A5413)),VLOOKUP(A5413,Studies!A:BR,6,FALSE),"")</f>
        <v>Plasma</v>
      </c>
      <c r="G5413" s="50">
        <v>24</v>
      </c>
      <c r="H5413" s="50" t="s">
        <v>60</v>
      </c>
      <c r="I5413" s="41">
        <v>0.03</v>
      </c>
      <c r="J5413" s="41" t="s">
        <v>1053</v>
      </c>
      <c r="K5413" s="41" t="s">
        <v>116</v>
      </c>
      <c r="L5413" s="52">
        <v>0.03</v>
      </c>
      <c r="M5413" s="52" t="s">
        <v>1053</v>
      </c>
    </row>
    <row r="5414" spans="1:13" x14ac:dyDescent="0.25">
      <c r="A5414" s="30">
        <v>590</v>
      </c>
      <c r="B5414" s="232" t="str">
        <f>IF(AND(A5414&lt;&gt;"",ISNUMBER(A5414)),VLOOKUP(A5414,Studies!A:BR,2,FALSE),"")</f>
        <v>Hamaguchi 1987</v>
      </c>
      <c r="C5414" s="232" t="str">
        <f>IF(AND(A5414&lt;&gt;"",ISNUMBER(A5414)),VLOOKUP(A5414,Studies!A:BR,3,FALSE),"")</f>
        <v>https://www.ncbi.nlm.nih.gov/pubmed/3783459</v>
      </c>
      <c r="D5414" s="232" t="str">
        <f>IF(AND(A5414&lt;&gt;"",ISNUMBER(A5414)),VLOOKUP(A5414,Studies!A:BR,4,FALSE),"")</f>
        <v>Treatment 3 - fasted with 500 mL of water</v>
      </c>
      <c r="E5414" s="206" t="str">
        <f>IF(AND(A5414&lt;&gt;"",ISNUMBER(A5414)),VLOOKUP(A5414,Studies!A:BR,5,FALSE),"")</f>
        <v>Mefenamic acid</v>
      </c>
      <c r="F5414" s="207" t="str">
        <f>IF(AND(A5414&lt;&gt;"",ISNUMBER(A5414)),VLOOKUP(A5414,Studies!A:BR,6,FALSE),"")</f>
        <v>Plasma</v>
      </c>
      <c r="G5414" s="50">
        <v>0.5</v>
      </c>
      <c r="H5414" s="50" t="s">
        <v>60</v>
      </c>
      <c r="I5414" s="41">
        <v>0.01</v>
      </c>
      <c r="J5414" s="41" t="s">
        <v>1053</v>
      </c>
      <c r="K5414" s="41" t="s">
        <v>116</v>
      </c>
      <c r="L5414" s="52">
        <v>0.02</v>
      </c>
      <c r="M5414" s="52" t="s">
        <v>1053</v>
      </c>
    </row>
    <row r="5415" spans="1:13" x14ac:dyDescent="0.25">
      <c r="A5415" s="30">
        <v>590</v>
      </c>
      <c r="B5415" s="232" t="str">
        <f>IF(AND(A5415&lt;&gt;"",ISNUMBER(A5415)),VLOOKUP(A5415,Studies!A:BR,2,FALSE),"")</f>
        <v>Hamaguchi 1987</v>
      </c>
      <c r="C5415" s="232" t="str">
        <f>IF(AND(A5415&lt;&gt;"",ISNUMBER(A5415)),VLOOKUP(A5415,Studies!A:BR,3,FALSE),"")</f>
        <v>https://www.ncbi.nlm.nih.gov/pubmed/3783459</v>
      </c>
      <c r="D5415" s="232" t="str">
        <f>IF(AND(A5415&lt;&gt;"",ISNUMBER(A5415)),VLOOKUP(A5415,Studies!A:BR,4,FALSE),"")</f>
        <v>Treatment 3 - fasted with 500 mL of water</v>
      </c>
      <c r="E5415" s="206" t="str">
        <f>IF(AND(A5415&lt;&gt;"",ISNUMBER(A5415)),VLOOKUP(A5415,Studies!A:BR,5,FALSE),"")</f>
        <v>Mefenamic acid</v>
      </c>
      <c r="F5415" s="207" t="str">
        <f>IF(AND(A5415&lt;&gt;"",ISNUMBER(A5415)),VLOOKUP(A5415,Studies!A:BR,6,FALSE),"")</f>
        <v>Plasma</v>
      </c>
      <c r="G5415" s="50">
        <v>1</v>
      </c>
      <c r="H5415" s="50" t="s">
        <v>60</v>
      </c>
      <c r="I5415" s="41">
        <v>1.06</v>
      </c>
      <c r="J5415" s="41" t="s">
        <v>1053</v>
      </c>
      <c r="K5415" s="41" t="s">
        <v>116</v>
      </c>
      <c r="L5415" s="52">
        <v>0.53</v>
      </c>
      <c r="M5415" s="52" t="s">
        <v>1053</v>
      </c>
    </row>
    <row r="5416" spans="1:13" x14ac:dyDescent="0.25">
      <c r="A5416" s="30">
        <v>590</v>
      </c>
      <c r="B5416" s="232" t="str">
        <f>IF(AND(A5416&lt;&gt;"",ISNUMBER(A5416)),VLOOKUP(A5416,Studies!A:BR,2,FALSE),"")</f>
        <v>Hamaguchi 1987</v>
      </c>
      <c r="C5416" s="232" t="str">
        <f>IF(AND(A5416&lt;&gt;"",ISNUMBER(A5416)),VLOOKUP(A5416,Studies!A:BR,3,FALSE),"")</f>
        <v>https://www.ncbi.nlm.nih.gov/pubmed/3783459</v>
      </c>
      <c r="D5416" s="232" t="str">
        <f>IF(AND(A5416&lt;&gt;"",ISNUMBER(A5416)),VLOOKUP(A5416,Studies!A:BR,4,FALSE),"")</f>
        <v>Treatment 3 - fasted with 500 mL of water</v>
      </c>
      <c r="E5416" s="206" t="str">
        <f>IF(AND(A5416&lt;&gt;"",ISNUMBER(A5416)),VLOOKUP(A5416,Studies!A:BR,5,FALSE),"")</f>
        <v>Mefenamic acid</v>
      </c>
      <c r="F5416" s="207" t="str">
        <f>IF(AND(A5416&lt;&gt;"",ISNUMBER(A5416)),VLOOKUP(A5416,Studies!A:BR,6,FALSE),"")</f>
        <v>Plasma</v>
      </c>
      <c r="G5416" s="50">
        <v>2</v>
      </c>
      <c r="H5416" s="50" t="s">
        <v>60</v>
      </c>
      <c r="I5416" s="41">
        <v>1.08</v>
      </c>
      <c r="J5416" s="41" t="s">
        <v>1053</v>
      </c>
      <c r="K5416" s="41" t="s">
        <v>116</v>
      </c>
      <c r="L5416" s="52">
        <v>0.39</v>
      </c>
      <c r="M5416" s="52" t="s">
        <v>1053</v>
      </c>
    </row>
    <row r="5417" spans="1:13" x14ac:dyDescent="0.25">
      <c r="A5417" s="30">
        <v>590</v>
      </c>
      <c r="B5417" s="232" t="str">
        <f>IF(AND(A5417&lt;&gt;"",ISNUMBER(A5417)),VLOOKUP(A5417,Studies!A:BR,2,FALSE),"")</f>
        <v>Hamaguchi 1987</v>
      </c>
      <c r="C5417" s="232" t="str">
        <f>IF(AND(A5417&lt;&gt;"",ISNUMBER(A5417)),VLOOKUP(A5417,Studies!A:BR,3,FALSE),"")</f>
        <v>https://www.ncbi.nlm.nih.gov/pubmed/3783459</v>
      </c>
      <c r="D5417" s="232" t="str">
        <f>IF(AND(A5417&lt;&gt;"",ISNUMBER(A5417)),VLOOKUP(A5417,Studies!A:BR,4,FALSE),"")</f>
        <v>Treatment 3 - fasted with 500 mL of water</v>
      </c>
      <c r="E5417" s="206" t="str">
        <f>IF(AND(A5417&lt;&gt;"",ISNUMBER(A5417)),VLOOKUP(A5417,Studies!A:BR,5,FALSE),"")</f>
        <v>Mefenamic acid</v>
      </c>
      <c r="F5417" s="207" t="str">
        <f>IF(AND(A5417&lt;&gt;"",ISNUMBER(A5417)),VLOOKUP(A5417,Studies!A:BR,6,FALSE),"")</f>
        <v>Plasma</v>
      </c>
      <c r="G5417" s="50">
        <v>3</v>
      </c>
      <c r="H5417" s="50" t="s">
        <v>60</v>
      </c>
      <c r="I5417" s="41">
        <v>0.64</v>
      </c>
      <c r="J5417" s="41" t="s">
        <v>1053</v>
      </c>
      <c r="K5417" s="41" t="s">
        <v>116</v>
      </c>
      <c r="L5417" s="52">
        <v>0.12</v>
      </c>
      <c r="M5417" s="52" t="s">
        <v>1053</v>
      </c>
    </row>
    <row r="5418" spans="1:13" x14ac:dyDescent="0.25">
      <c r="A5418" s="30">
        <v>590</v>
      </c>
      <c r="B5418" s="232" t="str">
        <f>IF(AND(A5418&lt;&gt;"",ISNUMBER(A5418)),VLOOKUP(A5418,Studies!A:BR,2,FALSE),"")</f>
        <v>Hamaguchi 1987</v>
      </c>
      <c r="C5418" s="232" t="str">
        <f>IF(AND(A5418&lt;&gt;"",ISNUMBER(A5418)),VLOOKUP(A5418,Studies!A:BR,3,FALSE),"")</f>
        <v>https://www.ncbi.nlm.nih.gov/pubmed/3783459</v>
      </c>
      <c r="D5418" s="232" t="str">
        <f>IF(AND(A5418&lt;&gt;"",ISNUMBER(A5418)),VLOOKUP(A5418,Studies!A:BR,4,FALSE),"")</f>
        <v>Treatment 3 - fasted with 500 mL of water</v>
      </c>
      <c r="E5418" s="206" t="str">
        <f>IF(AND(A5418&lt;&gt;"",ISNUMBER(A5418)),VLOOKUP(A5418,Studies!A:BR,5,FALSE),"")</f>
        <v>Mefenamic acid</v>
      </c>
      <c r="F5418" s="207" t="str">
        <f>IF(AND(A5418&lt;&gt;"",ISNUMBER(A5418)),VLOOKUP(A5418,Studies!A:BR,6,FALSE),"")</f>
        <v>Plasma</v>
      </c>
      <c r="G5418" s="50">
        <v>5</v>
      </c>
      <c r="H5418" s="50" t="s">
        <v>60</v>
      </c>
      <c r="I5418" s="41">
        <v>0.42</v>
      </c>
      <c r="J5418" s="41" t="s">
        <v>1053</v>
      </c>
      <c r="K5418" s="41" t="s">
        <v>116</v>
      </c>
      <c r="L5418" s="52">
        <v>0.23</v>
      </c>
      <c r="M5418" s="52" t="s">
        <v>1053</v>
      </c>
    </row>
    <row r="5419" spans="1:13" x14ac:dyDescent="0.25">
      <c r="A5419" s="30">
        <v>590</v>
      </c>
      <c r="B5419" s="232" t="str">
        <f>IF(AND(A5419&lt;&gt;"",ISNUMBER(A5419)),VLOOKUP(A5419,Studies!A:BR,2,FALSE),"")</f>
        <v>Hamaguchi 1987</v>
      </c>
      <c r="C5419" s="232" t="str">
        <f>IF(AND(A5419&lt;&gt;"",ISNUMBER(A5419)),VLOOKUP(A5419,Studies!A:BR,3,FALSE),"")</f>
        <v>https://www.ncbi.nlm.nih.gov/pubmed/3783459</v>
      </c>
      <c r="D5419" s="232" t="str">
        <f>IF(AND(A5419&lt;&gt;"",ISNUMBER(A5419)),VLOOKUP(A5419,Studies!A:BR,4,FALSE),"")</f>
        <v>Treatment 3 - fasted with 500 mL of water</v>
      </c>
      <c r="E5419" s="206" t="str">
        <f>IF(AND(A5419&lt;&gt;"",ISNUMBER(A5419)),VLOOKUP(A5419,Studies!A:BR,5,FALSE),"")</f>
        <v>Mefenamic acid</v>
      </c>
      <c r="F5419" s="207" t="str">
        <f>IF(AND(A5419&lt;&gt;"",ISNUMBER(A5419)),VLOOKUP(A5419,Studies!A:BR,6,FALSE),"")</f>
        <v>Plasma</v>
      </c>
      <c r="G5419" s="50">
        <v>7</v>
      </c>
      <c r="H5419" s="50" t="s">
        <v>60</v>
      </c>
      <c r="I5419" s="41">
        <v>0.16</v>
      </c>
      <c r="J5419" s="41" t="s">
        <v>1053</v>
      </c>
      <c r="K5419" s="41" t="s">
        <v>116</v>
      </c>
      <c r="L5419" s="52">
        <v>0.08</v>
      </c>
      <c r="M5419" s="52" t="s">
        <v>1053</v>
      </c>
    </row>
    <row r="5420" spans="1:13" x14ac:dyDescent="0.25">
      <c r="A5420" s="30">
        <v>590</v>
      </c>
      <c r="B5420" s="232" t="str">
        <f>IF(AND(A5420&lt;&gt;"",ISNUMBER(A5420)),VLOOKUP(A5420,Studies!A:BR,2,FALSE),"")</f>
        <v>Hamaguchi 1987</v>
      </c>
      <c r="C5420" s="232" t="str">
        <f>IF(AND(A5420&lt;&gt;"",ISNUMBER(A5420)),VLOOKUP(A5420,Studies!A:BR,3,FALSE),"")</f>
        <v>https://www.ncbi.nlm.nih.gov/pubmed/3783459</v>
      </c>
      <c r="D5420" s="232" t="str">
        <f>IF(AND(A5420&lt;&gt;"",ISNUMBER(A5420)),VLOOKUP(A5420,Studies!A:BR,4,FALSE),"")</f>
        <v>Treatment 3 - fasted with 500 mL of water</v>
      </c>
      <c r="E5420" s="206" t="str">
        <f>IF(AND(A5420&lt;&gt;"",ISNUMBER(A5420)),VLOOKUP(A5420,Studies!A:BR,5,FALSE),"")</f>
        <v>Mefenamic acid</v>
      </c>
      <c r="F5420" s="207" t="str">
        <f>IF(AND(A5420&lt;&gt;"",ISNUMBER(A5420)),VLOOKUP(A5420,Studies!A:BR,6,FALSE),"")</f>
        <v>Plasma</v>
      </c>
      <c r="G5420" s="50">
        <v>9</v>
      </c>
      <c r="H5420" s="50" t="s">
        <v>60</v>
      </c>
      <c r="I5420" s="41">
        <v>0.12</v>
      </c>
      <c r="J5420" s="41" t="s">
        <v>1053</v>
      </c>
      <c r="K5420" s="41" t="s">
        <v>116</v>
      </c>
      <c r="L5420" s="52">
        <v>7.0000000000000007E-2</v>
      </c>
      <c r="M5420" s="52" t="s">
        <v>1053</v>
      </c>
    </row>
    <row r="5421" spans="1:13" x14ac:dyDescent="0.25">
      <c r="A5421" s="30">
        <v>590</v>
      </c>
      <c r="B5421" s="232" t="str">
        <f>IF(AND(A5421&lt;&gt;"",ISNUMBER(A5421)),VLOOKUP(A5421,Studies!A:BR,2,FALSE),"")</f>
        <v>Hamaguchi 1987</v>
      </c>
      <c r="C5421" s="232" t="str">
        <f>IF(AND(A5421&lt;&gt;"",ISNUMBER(A5421)),VLOOKUP(A5421,Studies!A:BR,3,FALSE),"")</f>
        <v>https://www.ncbi.nlm.nih.gov/pubmed/3783459</v>
      </c>
      <c r="D5421" s="232" t="str">
        <f>IF(AND(A5421&lt;&gt;"",ISNUMBER(A5421)),VLOOKUP(A5421,Studies!A:BR,4,FALSE),"")</f>
        <v>Treatment 3 - fasted with 500 mL of water</v>
      </c>
      <c r="E5421" s="206" t="str">
        <f>IF(AND(A5421&lt;&gt;"",ISNUMBER(A5421)),VLOOKUP(A5421,Studies!A:BR,5,FALSE),"")</f>
        <v>Mefenamic acid</v>
      </c>
      <c r="F5421" s="207" t="str">
        <f>IF(AND(A5421&lt;&gt;"",ISNUMBER(A5421)),VLOOKUP(A5421,Studies!A:BR,6,FALSE),"")</f>
        <v>Plasma</v>
      </c>
      <c r="G5421" s="50">
        <v>24</v>
      </c>
      <c r="H5421" s="50" t="s">
        <v>60</v>
      </c>
      <c r="I5421" s="41">
        <v>0.04</v>
      </c>
      <c r="J5421" s="41" t="s">
        <v>1053</v>
      </c>
      <c r="K5421" s="41" t="s">
        <v>116</v>
      </c>
      <c r="L5421" s="52">
        <v>0.04</v>
      </c>
      <c r="M5421" s="52" t="s">
        <v>1053</v>
      </c>
    </row>
    <row r="5422" spans="1:13" x14ac:dyDescent="0.25">
      <c r="A5422" s="30">
        <v>591</v>
      </c>
      <c r="B5422" s="232" t="str">
        <f>IF(AND(A5422&lt;&gt;"",ISNUMBER(A5422)),VLOOKUP(A5422,Studies!A:BR,2,FALSE),"")</f>
        <v>Hamaguchi 1987</v>
      </c>
      <c r="C5422" s="232" t="str">
        <f>IF(AND(A5422&lt;&gt;"",ISNUMBER(A5422)),VLOOKUP(A5422,Studies!A:BR,3,FALSE),"")</f>
        <v>https://www.ncbi.nlm.nih.gov/pubmed/3783459</v>
      </c>
      <c r="D5422" s="232" t="str">
        <f>IF(AND(A5422&lt;&gt;"",ISNUMBER(A5422)),VLOOKUP(A5422,Studies!A:BR,4,FALSE),"")</f>
        <v>Treatment 4 - fed with 50 mL of water</v>
      </c>
      <c r="E5422" s="206" t="str">
        <f>IF(AND(A5422&lt;&gt;"",ISNUMBER(A5422)),VLOOKUP(A5422,Studies!A:BR,5,FALSE),"")</f>
        <v>Mefenamic acid</v>
      </c>
      <c r="F5422" s="207" t="str">
        <f>IF(AND(A5422&lt;&gt;"",ISNUMBER(A5422)),VLOOKUP(A5422,Studies!A:BR,6,FALSE),"")</f>
        <v>Plasma</v>
      </c>
      <c r="G5422" s="50">
        <v>0.5</v>
      </c>
      <c r="H5422" s="50" t="s">
        <v>60</v>
      </c>
      <c r="I5422" s="41">
        <v>7.0000000000000007E-2</v>
      </c>
      <c r="J5422" s="41" t="s">
        <v>1053</v>
      </c>
      <c r="K5422" s="41" t="s">
        <v>116</v>
      </c>
      <c r="L5422" s="52">
        <v>0.02</v>
      </c>
      <c r="M5422" s="52" t="s">
        <v>1053</v>
      </c>
    </row>
    <row r="5423" spans="1:13" x14ac:dyDescent="0.25">
      <c r="A5423" s="30">
        <v>591</v>
      </c>
      <c r="B5423" s="232" t="str">
        <f>IF(AND(A5423&lt;&gt;"",ISNUMBER(A5423)),VLOOKUP(A5423,Studies!A:BR,2,FALSE),"")</f>
        <v>Hamaguchi 1987</v>
      </c>
      <c r="C5423" s="232" t="str">
        <f>IF(AND(A5423&lt;&gt;"",ISNUMBER(A5423)),VLOOKUP(A5423,Studies!A:BR,3,FALSE),"")</f>
        <v>https://www.ncbi.nlm.nih.gov/pubmed/3783459</v>
      </c>
      <c r="D5423" s="232" t="str">
        <f>IF(AND(A5423&lt;&gt;"",ISNUMBER(A5423)),VLOOKUP(A5423,Studies!A:BR,4,FALSE),"")</f>
        <v>Treatment 4 - fed with 50 mL of water</v>
      </c>
      <c r="E5423" s="206" t="str">
        <f>IF(AND(A5423&lt;&gt;"",ISNUMBER(A5423)),VLOOKUP(A5423,Studies!A:BR,5,FALSE),"")</f>
        <v>Mefenamic acid</v>
      </c>
      <c r="F5423" s="207" t="str">
        <f>IF(AND(A5423&lt;&gt;"",ISNUMBER(A5423)),VLOOKUP(A5423,Studies!A:BR,6,FALSE),"")</f>
        <v>Plasma</v>
      </c>
      <c r="G5423" s="50">
        <v>1</v>
      </c>
      <c r="H5423" s="50" t="s">
        <v>60</v>
      </c>
      <c r="I5423" s="41">
        <v>1.01</v>
      </c>
      <c r="J5423" s="41" t="s">
        <v>1053</v>
      </c>
      <c r="K5423" s="41" t="s">
        <v>116</v>
      </c>
      <c r="L5423" s="52">
        <v>0.8</v>
      </c>
      <c r="M5423" s="52" t="s">
        <v>1053</v>
      </c>
    </row>
    <row r="5424" spans="1:13" x14ac:dyDescent="0.25">
      <c r="A5424" s="30">
        <v>591</v>
      </c>
      <c r="B5424" s="232" t="str">
        <f>IF(AND(A5424&lt;&gt;"",ISNUMBER(A5424)),VLOOKUP(A5424,Studies!A:BR,2,FALSE),"")</f>
        <v>Hamaguchi 1987</v>
      </c>
      <c r="C5424" s="232" t="str">
        <f>IF(AND(A5424&lt;&gt;"",ISNUMBER(A5424)),VLOOKUP(A5424,Studies!A:BR,3,FALSE),"")</f>
        <v>https://www.ncbi.nlm.nih.gov/pubmed/3783459</v>
      </c>
      <c r="D5424" s="232" t="str">
        <f>IF(AND(A5424&lt;&gt;"",ISNUMBER(A5424)),VLOOKUP(A5424,Studies!A:BR,4,FALSE),"")</f>
        <v>Treatment 4 - fed with 50 mL of water</v>
      </c>
      <c r="E5424" s="206" t="str">
        <f>IF(AND(A5424&lt;&gt;"",ISNUMBER(A5424)),VLOOKUP(A5424,Studies!A:BR,5,FALSE),"")</f>
        <v>Mefenamic acid</v>
      </c>
      <c r="F5424" s="207" t="str">
        <f>IF(AND(A5424&lt;&gt;"",ISNUMBER(A5424)),VLOOKUP(A5424,Studies!A:BR,6,FALSE),"")</f>
        <v>Plasma</v>
      </c>
      <c r="G5424" s="50">
        <v>2</v>
      </c>
      <c r="H5424" s="50" t="s">
        <v>60</v>
      </c>
      <c r="I5424" s="41">
        <v>2.86</v>
      </c>
      <c r="J5424" s="41" t="s">
        <v>1053</v>
      </c>
      <c r="K5424" s="41" t="s">
        <v>116</v>
      </c>
      <c r="L5424" s="52">
        <v>1.76</v>
      </c>
      <c r="M5424" s="52" t="s">
        <v>1053</v>
      </c>
    </row>
    <row r="5425" spans="1:13" x14ac:dyDescent="0.25">
      <c r="A5425" s="30">
        <v>591</v>
      </c>
      <c r="B5425" s="232" t="str">
        <f>IF(AND(A5425&lt;&gt;"",ISNUMBER(A5425)),VLOOKUP(A5425,Studies!A:BR,2,FALSE),"")</f>
        <v>Hamaguchi 1987</v>
      </c>
      <c r="C5425" s="232" t="str">
        <f>IF(AND(A5425&lt;&gt;"",ISNUMBER(A5425)),VLOOKUP(A5425,Studies!A:BR,3,FALSE),"")</f>
        <v>https://www.ncbi.nlm.nih.gov/pubmed/3783459</v>
      </c>
      <c r="D5425" s="232" t="str">
        <f>IF(AND(A5425&lt;&gt;"",ISNUMBER(A5425)),VLOOKUP(A5425,Studies!A:BR,4,FALSE),"")</f>
        <v>Treatment 4 - fed with 50 mL of water</v>
      </c>
      <c r="E5425" s="206" t="str">
        <f>IF(AND(A5425&lt;&gt;"",ISNUMBER(A5425)),VLOOKUP(A5425,Studies!A:BR,5,FALSE),"")</f>
        <v>Mefenamic acid</v>
      </c>
      <c r="F5425" s="207" t="str">
        <f>IF(AND(A5425&lt;&gt;"",ISNUMBER(A5425)),VLOOKUP(A5425,Studies!A:BR,6,FALSE),"")</f>
        <v>Plasma</v>
      </c>
      <c r="G5425" s="50">
        <v>3</v>
      </c>
      <c r="H5425" s="50" t="s">
        <v>60</v>
      </c>
      <c r="I5425" s="41">
        <v>2.25</v>
      </c>
      <c r="J5425" s="41" t="s">
        <v>1053</v>
      </c>
      <c r="K5425" s="41" t="s">
        <v>116</v>
      </c>
      <c r="L5425" s="52">
        <v>1.26</v>
      </c>
      <c r="M5425" s="52" t="s">
        <v>1053</v>
      </c>
    </row>
    <row r="5426" spans="1:13" x14ac:dyDescent="0.25">
      <c r="A5426" s="30">
        <v>591</v>
      </c>
      <c r="B5426" s="232" t="str">
        <f>IF(AND(A5426&lt;&gt;"",ISNUMBER(A5426)),VLOOKUP(A5426,Studies!A:BR,2,FALSE),"")</f>
        <v>Hamaguchi 1987</v>
      </c>
      <c r="C5426" s="232" t="str">
        <f>IF(AND(A5426&lt;&gt;"",ISNUMBER(A5426)),VLOOKUP(A5426,Studies!A:BR,3,FALSE),"")</f>
        <v>https://www.ncbi.nlm.nih.gov/pubmed/3783459</v>
      </c>
      <c r="D5426" s="232" t="str">
        <f>IF(AND(A5426&lt;&gt;"",ISNUMBER(A5426)),VLOOKUP(A5426,Studies!A:BR,4,FALSE),"")</f>
        <v>Treatment 4 - fed with 50 mL of water</v>
      </c>
      <c r="E5426" s="206" t="str">
        <f>IF(AND(A5426&lt;&gt;"",ISNUMBER(A5426)),VLOOKUP(A5426,Studies!A:BR,5,FALSE),"")</f>
        <v>Mefenamic acid</v>
      </c>
      <c r="F5426" s="207" t="str">
        <f>IF(AND(A5426&lt;&gt;"",ISNUMBER(A5426)),VLOOKUP(A5426,Studies!A:BR,6,FALSE),"")</f>
        <v>Plasma</v>
      </c>
      <c r="G5426" s="50">
        <v>5</v>
      </c>
      <c r="H5426" s="50" t="s">
        <v>60</v>
      </c>
      <c r="I5426" s="41">
        <v>0.71</v>
      </c>
      <c r="J5426" s="41" t="s">
        <v>1053</v>
      </c>
      <c r="K5426" s="41" t="s">
        <v>116</v>
      </c>
      <c r="L5426" s="52">
        <v>0.36</v>
      </c>
      <c r="M5426" s="52" t="s">
        <v>1053</v>
      </c>
    </row>
    <row r="5427" spans="1:13" x14ac:dyDescent="0.25">
      <c r="A5427" s="30">
        <v>591</v>
      </c>
      <c r="B5427" s="232" t="str">
        <f>IF(AND(A5427&lt;&gt;"",ISNUMBER(A5427)),VLOOKUP(A5427,Studies!A:BR,2,FALSE),"")</f>
        <v>Hamaguchi 1987</v>
      </c>
      <c r="C5427" s="232" t="str">
        <f>IF(AND(A5427&lt;&gt;"",ISNUMBER(A5427)),VLOOKUP(A5427,Studies!A:BR,3,FALSE),"")</f>
        <v>https://www.ncbi.nlm.nih.gov/pubmed/3783459</v>
      </c>
      <c r="D5427" s="232" t="str">
        <f>IF(AND(A5427&lt;&gt;"",ISNUMBER(A5427)),VLOOKUP(A5427,Studies!A:BR,4,FALSE),"")</f>
        <v>Treatment 4 - fed with 50 mL of water</v>
      </c>
      <c r="E5427" s="206" t="str">
        <f>IF(AND(A5427&lt;&gt;"",ISNUMBER(A5427)),VLOOKUP(A5427,Studies!A:BR,5,FALSE),"")</f>
        <v>Mefenamic acid</v>
      </c>
      <c r="F5427" s="207" t="str">
        <f>IF(AND(A5427&lt;&gt;"",ISNUMBER(A5427)),VLOOKUP(A5427,Studies!A:BR,6,FALSE),"")</f>
        <v>Plasma</v>
      </c>
      <c r="G5427" s="50">
        <v>7</v>
      </c>
      <c r="H5427" s="50" t="s">
        <v>60</v>
      </c>
      <c r="I5427" s="41">
        <v>0.24</v>
      </c>
      <c r="J5427" s="41" t="s">
        <v>1053</v>
      </c>
      <c r="K5427" s="41" t="s">
        <v>116</v>
      </c>
      <c r="L5427" s="52">
        <v>0.11</v>
      </c>
      <c r="M5427" s="52" t="s">
        <v>1053</v>
      </c>
    </row>
    <row r="5428" spans="1:13" x14ac:dyDescent="0.25">
      <c r="A5428" s="30">
        <v>591</v>
      </c>
      <c r="B5428" s="232" t="str">
        <f>IF(AND(A5428&lt;&gt;"",ISNUMBER(A5428)),VLOOKUP(A5428,Studies!A:BR,2,FALSE),"")</f>
        <v>Hamaguchi 1987</v>
      </c>
      <c r="C5428" s="232" t="str">
        <f>IF(AND(A5428&lt;&gt;"",ISNUMBER(A5428)),VLOOKUP(A5428,Studies!A:BR,3,FALSE),"")</f>
        <v>https://www.ncbi.nlm.nih.gov/pubmed/3783459</v>
      </c>
      <c r="D5428" s="232" t="str">
        <f>IF(AND(A5428&lt;&gt;"",ISNUMBER(A5428)),VLOOKUP(A5428,Studies!A:BR,4,FALSE),"")</f>
        <v>Treatment 4 - fed with 50 mL of water</v>
      </c>
      <c r="E5428" s="206" t="str">
        <f>IF(AND(A5428&lt;&gt;"",ISNUMBER(A5428)),VLOOKUP(A5428,Studies!A:BR,5,FALSE),"")</f>
        <v>Mefenamic acid</v>
      </c>
      <c r="F5428" s="207" t="str">
        <f>IF(AND(A5428&lt;&gt;"",ISNUMBER(A5428)),VLOOKUP(A5428,Studies!A:BR,6,FALSE),"")</f>
        <v>Plasma</v>
      </c>
      <c r="G5428" s="50">
        <v>9</v>
      </c>
      <c r="H5428" s="50" t="s">
        <v>60</v>
      </c>
      <c r="I5428" s="41">
        <v>16</v>
      </c>
      <c r="J5428" s="41" t="s">
        <v>1053</v>
      </c>
      <c r="K5428" s="41" t="s">
        <v>116</v>
      </c>
      <c r="L5428" s="52">
        <v>0.08</v>
      </c>
      <c r="M5428" s="52" t="s">
        <v>1053</v>
      </c>
    </row>
    <row r="5429" spans="1:13" x14ac:dyDescent="0.25">
      <c r="A5429" s="30">
        <v>591</v>
      </c>
      <c r="B5429" s="232" t="str">
        <f>IF(AND(A5429&lt;&gt;"",ISNUMBER(A5429)),VLOOKUP(A5429,Studies!A:BR,2,FALSE),"")</f>
        <v>Hamaguchi 1987</v>
      </c>
      <c r="C5429" s="232" t="str">
        <f>IF(AND(A5429&lt;&gt;"",ISNUMBER(A5429)),VLOOKUP(A5429,Studies!A:BR,3,FALSE),"")</f>
        <v>https://www.ncbi.nlm.nih.gov/pubmed/3783459</v>
      </c>
      <c r="D5429" s="232" t="str">
        <f>IF(AND(A5429&lt;&gt;"",ISNUMBER(A5429)),VLOOKUP(A5429,Studies!A:BR,4,FALSE),"")</f>
        <v>Treatment 4 - fed with 50 mL of water</v>
      </c>
      <c r="E5429" s="206" t="str">
        <f>IF(AND(A5429&lt;&gt;"",ISNUMBER(A5429)),VLOOKUP(A5429,Studies!A:BR,5,FALSE),"")</f>
        <v>Mefenamic acid</v>
      </c>
      <c r="F5429" s="207" t="str">
        <f>IF(AND(A5429&lt;&gt;"",ISNUMBER(A5429)),VLOOKUP(A5429,Studies!A:BR,6,FALSE),"")</f>
        <v>Plasma</v>
      </c>
      <c r="G5429" s="50">
        <v>24</v>
      </c>
      <c r="H5429" s="50" t="s">
        <v>60</v>
      </c>
      <c r="I5429" s="41">
        <v>0.03</v>
      </c>
      <c r="J5429" s="41" t="s">
        <v>1053</v>
      </c>
      <c r="K5429" s="41" t="s">
        <v>116</v>
      </c>
      <c r="L5429" s="52">
        <v>0.02</v>
      </c>
      <c r="M5429" s="52" t="s">
        <v>1053</v>
      </c>
    </row>
  </sheetData>
  <autoFilter ref="A1:Q4860">
    <filterColumn colId="1">
      <filters>
        <filter val="Darwish 2008"/>
      </filters>
    </filterColumn>
  </autoFilter>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I875:I997 I2147:I2153 I2421:I2582 H1:H1048576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zoomScale="85" zoomScaleNormal="85" workbookViewId="0">
      <pane xSplit="4" ySplit="1" topLeftCell="W74" activePane="bottomRight" state="frozen"/>
      <selection pane="topRight" activeCell="E1" sqref="E1"/>
      <selection pane="bottomLeft" activeCell="A2" sqref="A2"/>
      <selection pane="bottomRight" activeCell="W97" sqref="W97"/>
    </sheetView>
  </sheetViews>
  <sheetFormatPr defaultColWidth="11" defaultRowHeight="13.2" x14ac:dyDescent="0.25"/>
  <cols>
    <col min="1" max="1" width="4.3984375" style="30" bestFit="1" customWidth="1"/>
    <col min="2" max="2" width="14.09765625" style="97" customWidth="1"/>
    <col min="3" max="3" width="35.5" style="97" customWidth="1"/>
    <col min="4" max="4" width="34.3984375" style="97" customWidth="1"/>
    <col min="5" max="5" width="17" style="103" customWidth="1"/>
    <col min="6" max="6" width="14.59765625" style="42" customWidth="1"/>
    <col min="7" max="7" width="15.5" style="105" bestFit="1" customWidth="1"/>
    <col min="8" max="8" width="17" style="68" bestFit="1" customWidth="1"/>
    <col min="9" max="9" width="13.59765625" style="105" bestFit="1" customWidth="1"/>
    <col min="10" max="10" width="11" style="43" bestFit="1" customWidth="1"/>
    <col min="11" max="11" width="10.8984375" style="43" customWidth="1"/>
    <col min="12" max="12" width="10.59765625" style="76" bestFit="1" customWidth="1"/>
    <col min="13" max="13" width="14.5" style="76" bestFit="1" customWidth="1"/>
    <col min="14" max="14" width="12.19921875" style="52" bestFit="1" customWidth="1"/>
    <col min="15" max="15" width="12.09765625" style="52" customWidth="1"/>
    <col min="16" max="16" width="11.8984375" style="84" bestFit="1" customWidth="1"/>
    <col min="17" max="17" width="15.69921875" style="84" bestFit="1" customWidth="1"/>
    <col min="18" max="18" width="12.5" style="38" bestFit="1" customWidth="1"/>
    <col min="19" max="19" width="14.5" style="39" bestFit="1" customWidth="1"/>
    <col min="20" max="20" width="13.69921875" style="40" bestFit="1" customWidth="1"/>
    <col min="21" max="21" width="15.69921875" style="41" bestFit="1" customWidth="1"/>
    <col min="22" max="22" width="7" style="42" bestFit="1" customWidth="1"/>
    <col min="23" max="23" width="9.19921875" style="30" bestFit="1" customWidth="1"/>
    <col min="24" max="24" width="7.09765625" style="22" bestFit="1" customWidth="1"/>
    <col min="25" max="25" width="13.69921875" style="28" bestFit="1" customWidth="1"/>
    <col min="26" max="26" width="10.5" style="28" bestFit="1" customWidth="1"/>
    <col min="27" max="27" width="7.59765625" style="22" bestFit="1" customWidth="1"/>
    <col min="28" max="28" width="26.5" style="22" bestFit="1" customWidth="1"/>
    <col min="29" max="29" width="11.3984375" style="22" bestFit="1" customWidth="1"/>
    <col min="30" max="30" width="28.3984375" style="22" bestFit="1" customWidth="1"/>
    <col min="31" max="31" width="23.59765625" style="23" bestFit="1" customWidth="1"/>
    <col min="32" max="32" width="27.69921875" style="23" bestFit="1" customWidth="1"/>
    <col min="33" max="33" width="19" style="24" bestFit="1" customWidth="1"/>
    <col min="34" max="34" width="38" style="23" bestFit="1" customWidth="1"/>
    <col min="35" max="35" width="38" style="23" customWidth="1"/>
    <col min="36" max="36" width="13.8984375" style="52" bestFit="1" customWidth="1"/>
    <col min="37" max="37" width="40.09765625" style="52" bestFit="1" customWidth="1"/>
    <col min="38" max="38" width="38.59765625" style="52" bestFit="1" customWidth="1"/>
    <col min="39" max="39" width="23.59765625" style="52" bestFit="1" customWidth="1"/>
    <col min="40" max="16384" width="11" style="30"/>
  </cols>
  <sheetData>
    <row r="1" spans="1:40" s="29" customFormat="1" ht="12.75" x14ac:dyDescent="0.2">
      <c r="A1" s="29" t="s">
        <v>11</v>
      </c>
      <c r="B1" s="95" t="s">
        <v>1175</v>
      </c>
      <c r="C1" s="96" t="s">
        <v>13</v>
      </c>
      <c r="D1" s="95" t="s">
        <v>14</v>
      </c>
      <c r="E1" s="102" t="s">
        <v>1510</v>
      </c>
      <c r="F1" s="36" t="s">
        <v>1176</v>
      </c>
      <c r="G1" s="104" t="s">
        <v>1511</v>
      </c>
      <c r="H1" s="67" t="s">
        <v>1177</v>
      </c>
      <c r="I1" s="104" t="s">
        <v>16</v>
      </c>
      <c r="J1" s="31" t="s">
        <v>1178</v>
      </c>
      <c r="K1" s="31" t="s">
        <v>1179</v>
      </c>
      <c r="L1" s="203" t="s">
        <v>1180</v>
      </c>
      <c r="M1" s="203" t="s">
        <v>1181</v>
      </c>
      <c r="N1" s="51" t="s">
        <v>1182</v>
      </c>
      <c r="O1" s="51" t="s">
        <v>1183</v>
      </c>
      <c r="P1" s="63" t="s">
        <v>1184</v>
      </c>
      <c r="Q1" s="63" t="s">
        <v>1185</v>
      </c>
      <c r="R1" s="32" t="s">
        <v>1186</v>
      </c>
      <c r="S1" s="33" t="s">
        <v>1187</v>
      </c>
      <c r="T1" s="34" t="s">
        <v>1188</v>
      </c>
      <c r="U1" s="35" t="s">
        <v>1189</v>
      </c>
      <c r="V1" s="36" t="s">
        <v>999</v>
      </c>
      <c r="W1" s="29" t="s">
        <v>1021</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t="12.75"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1022</v>
      </c>
      <c r="T2" s="186">
        <v>79</v>
      </c>
      <c r="U2" s="187" t="s">
        <v>1022</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ht="12.75" x14ac:dyDescent="0.2">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1022</v>
      </c>
      <c r="T3" s="186">
        <v>79</v>
      </c>
      <c r="U3" s="187" t="s">
        <v>1022</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ht="12.75" x14ac:dyDescent="0.2">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1190</v>
      </c>
      <c r="G4" s="208" t="str">
        <f>IF(AND(A4&lt;&gt;"",ISNUMBER(A4)),VLOOKUP(A4,Studies!A:BR,13,FALSE),"")</f>
        <v>PO</v>
      </c>
      <c r="H4" s="140" t="str">
        <f t="shared" si="0"/>
        <v>PO</v>
      </c>
      <c r="I4" s="208" t="str">
        <f>IF(AND(A4&lt;&gt;"",ISNUMBER(A4)),VLOOKUP(A4,Studies!A:BR,6,FALSE),"")</f>
        <v>Plasma</v>
      </c>
      <c r="J4" s="189">
        <v>2.35</v>
      </c>
      <c r="K4" s="189"/>
      <c r="L4" s="203" t="s">
        <v>1191</v>
      </c>
      <c r="M4" s="203" t="s">
        <v>1068</v>
      </c>
      <c r="N4" s="168">
        <v>2.0099999999999998</v>
      </c>
      <c r="O4" s="168"/>
      <c r="P4" s="180" t="s">
        <v>1192</v>
      </c>
      <c r="Q4" s="180" t="s">
        <v>1068</v>
      </c>
      <c r="R4" s="184">
        <v>0</v>
      </c>
      <c r="S4" s="185" t="s">
        <v>1022</v>
      </c>
      <c r="T4" s="186">
        <v>114</v>
      </c>
      <c r="U4" s="187" t="s">
        <v>1022</v>
      </c>
      <c r="V4" s="188" t="s">
        <v>60</v>
      </c>
      <c r="W4" s="183"/>
      <c r="X4" s="178">
        <v>100</v>
      </c>
      <c r="Y4" s="139"/>
      <c r="Z4" s="139" t="s">
        <v>58</v>
      </c>
      <c r="AA4" s="178" t="s">
        <v>59</v>
      </c>
      <c r="AB4" s="178" t="s">
        <v>186</v>
      </c>
      <c r="AC4" s="138" t="s">
        <v>60</v>
      </c>
      <c r="AD4" s="178" t="s">
        <v>79</v>
      </c>
      <c r="AE4" s="176"/>
      <c r="AF4" s="179" t="s">
        <v>1193</v>
      </c>
      <c r="AG4" s="180"/>
      <c r="AH4" s="180">
        <v>150</v>
      </c>
      <c r="AI4" s="180"/>
      <c r="AJ4" s="19" t="s">
        <v>62</v>
      </c>
      <c r="AK4" s="168">
        <v>2</v>
      </c>
      <c r="AL4" s="168">
        <v>3</v>
      </c>
      <c r="AM4" s="167" t="s">
        <v>407</v>
      </c>
      <c r="AN4" s="183">
        <f>IF(ISNUMBER(VLOOKUP(A4,NotghiID!A:A,1,FALSE)),1,0)</f>
        <v>0</v>
      </c>
    </row>
    <row r="5" spans="1:40" ht="12.75" x14ac:dyDescent="0.2">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1194</v>
      </c>
      <c r="M5" s="203" t="s">
        <v>1195</v>
      </c>
      <c r="N5" s="168">
        <v>0.16300000000000001</v>
      </c>
      <c r="O5" s="168"/>
      <c r="P5" s="180" t="s">
        <v>1196</v>
      </c>
      <c r="Q5" s="180" t="s">
        <v>1195</v>
      </c>
      <c r="R5" s="184">
        <v>0</v>
      </c>
      <c r="S5" s="185" t="s">
        <v>1022</v>
      </c>
      <c r="T5" s="186">
        <v>113</v>
      </c>
      <c r="U5" s="187" t="s">
        <v>1022</v>
      </c>
      <c r="V5" s="188" t="s">
        <v>60</v>
      </c>
      <c r="W5" s="183"/>
      <c r="X5" s="178">
        <v>30</v>
      </c>
      <c r="Y5" s="139"/>
      <c r="Z5" s="139" t="s">
        <v>58</v>
      </c>
      <c r="AA5" s="178" t="s">
        <v>59</v>
      </c>
      <c r="AB5" s="178" t="s">
        <v>186</v>
      </c>
      <c r="AC5" s="138" t="s">
        <v>60</v>
      </c>
      <c r="AD5" s="178" t="s">
        <v>79</v>
      </c>
      <c r="AE5" s="176"/>
      <c r="AF5" s="179" t="s">
        <v>1197</v>
      </c>
      <c r="AG5" s="180"/>
      <c r="AH5" s="180">
        <v>150</v>
      </c>
      <c r="AI5" s="180"/>
      <c r="AJ5" s="167" t="s">
        <v>62</v>
      </c>
      <c r="AK5" s="168">
        <v>2</v>
      </c>
      <c r="AL5" s="168">
        <v>3</v>
      </c>
      <c r="AM5" s="167" t="s">
        <v>407</v>
      </c>
      <c r="AN5" s="183">
        <f>IF(ISNUMBER(VLOOKUP(A5,NotghiID!A:A,1,FALSE)),1,0)</f>
        <v>0</v>
      </c>
    </row>
    <row r="6" spans="1:40" ht="12.75" x14ac:dyDescent="0.2">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1022</v>
      </c>
      <c r="T6" s="186">
        <v>30</v>
      </c>
      <c r="U6" s="187" t="s">
        <v>1022</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ht="12.75" x14ac:dyDescent="0.2">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1022</v>
      </c>
      <c r="T7" s="186">
        <v>30</v>
      </c>
      <c r="U7" s="187" t="s">
        <v>1022</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ht="12.75"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1198</v>
      </c>
      <c r="L8" s="203"/>
      <c r="M8" s="203"/>
      <c r="N8" s="195">
        <f>3.9/23</f>
        <v>0.16956521739130434</v>
      </c>
      <c r="O8" s="195" t="s">
        <v>1199</v>
      </c>
      <c r="P8" s="204"/>
      <c r="Q8" s="204"/>
      <c r="R8" s="184">
        <v>0</v>
      </c>
      <c r="S8" s="185" t="s">
        <v>1022</v>
      </c>
      <c r="T8" s="186">
        <v>166</v>
      </c>
      <c r="U8" s="187" t="s">
        <v>1022</v>
      </c>
      <c r="V8" s="188" t="s">
        <v>60</v>
      </c>
      <c r="W8" s="183"/>
      <c r="X8" s="178">
        <v>600</v>
      </c>
      <c r="Y8" s="182"/>
      <c r="Z8" s="182" t="s">
        <v>58</v>
      </c>
      <c r="AA8" s="178" t="s">
        <v>59</v>
      </c>
      <c r="AB8" s="178" t="s">
        <v>1200</v>
      </c>
      <c r="AC8" s="178" t="s">
        <v>60</v>
      </c>
      <c r="AD8" s="178"/>
      <c r="AE8" s="179" t="s">
        <v>1201</v>
      </c>
      <c r="AF8" s="179"/>
      <c r="AG8" s="180"/>
      <c r="AH8" s="179"/>
      <c r="AI8" s="179" t="s">
        <v>1202</v>
      </c>
      <c r="AJ8" s="195"/>
      <c r="AK8" s="195"/>
      <c r="AL8" s="195"/>
      <c r="AM8" s="195"/>
      <c r="AN8" s="183">
        <f>IF(ISNUMBER(VLOOKUP(A8,NotghiID!A:A,1,FALSE)),1,0)</f>
        <v>0</v>
      </c>
    </row>
    <row r="9" spans="1:40" ht="12.75"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920</v>
      </c>
      <c r="G9" s="208" t="str">
        <f>IF(AND(A9&lt;&gt;"",ISNUMBER(A9)),VLOOKUP(A9,Studies!A:BR,13,FALSE),"")</f>
        <v>PO</v>
      </c>
      <c r="H9" s="140" t="str">
        <f t="shared" si="0"/>
        <v>PO</v>
      </c>
      <c r="I9" s="208" t="str">
        <f>IF(AND(A9&lt;&gt;"",ISNUMBER(A9)),VLOOKUP(A9,Studies!A:BR,6,FALSE),"")</f>
        <v>Plasma</v>
      </c>
      <c r="J9" s="189">
        <f>466/49</f>
        <v>9.5102040816326525</v>
      </c>
      <c r="K9" s="189" t="s">
        <v>1198</v>
      </c>
      <c r="L9" s="203"/>
      <c r="M9" s="203"/>
      <c r="N9" s="195">
        <f>55/23</f>
        <v>2.3913043478260869</v>
      </c>
      <c r="O9" s="195" t="s">
        <v>1199</v>
      </c>
      <c r="P9" s="204"/>
      <c r="Q9" s="204"/>
      <c r="R9" s="184">
        <v>0</v>
      </c>
      <c r="S9" s="185" t="s">
        <v>1022</v>
      </c>
      <c r="T9" s="186">
        <v>118</v>
      </c>
      <c r="U9" s="187" t="s">
        <v>1022</v>
      </c>
      <c r="V9" s="188" t="s">
        <v>60</v>
      </c>
      <c r="W9" s="183"/>
      <c r="X9" s="178">
        <v>400</v>
      </c>
      <c r="Y9" s="182"/>
      <c r="Z9" s="182" t="s">
        <v>58</v>
      </c>
      <c r="AA9" s="178" t="s">
        <v>59</v>
      </c>
      <c r="AB9" s="178" t="s">
        <v>593</v>
      </c>
      <c r="AC9" s="178" t="s">
        <v>60</v>
      </c>
      <c r="AD9" s="178"/>
      <c r="AE9" s="179" t="s">
        <v>1203</v>
      </c>
      <c r="AF9" s="179"/>
      <c r="AG9" s="180"/>
      <c r="AH9" s="179"/>
      <c r="AI9" s="179" t="s">
        <v>1204</v>
      </c>
      <c r="AJ9" s="195"/>
      <c r="AK9" s="195"/>
      <c r="AL9" s="195"/>
      <c r="AM9" s="195"/>
      <c r="AN9" s="183">
        <f>IF(ISNUMBER(VLOOKUP(A9,NotghiID!A:A,1,FALSE)),1,0)</f>
        <v>0</v>
      </c>
    </row>
    <row r="10" spans="1:40" ht="12.75"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1198</v>
      </c>
      <c r="L10" s="203"/>
      <c r="M10" s="203"/>
      <c r="N10" s="195">
        <f>1.1/7.4</f>
        <v>0.14864864864864866</v>
      </c>
      <c r="O10" s="195" t="s">
        <v>1199</v>
      </c>
      <c r="P10" s="204"/>
      <c r="Q10" s="204"/>
      <c r="R10" s="184">
        <v>0</v>
      </c>
      <c r="S10" s="185" t="s">
        <v>1022</v>
      </c>
      <c r="T10" s="186">
        <v>190</v>
      </c>
      <c r="U10" s="187" t="s">
        <v>1022</v>
      </c>
      <c r="V10" s="188" t="s">
        <v>60</v>
      </c>
      <c r="W10" s="183"/>
      <c r="X10" s="178">
        <v>600</v>
      </c>
      <c r="Y10" s="182"/>
      <c r="Z10" s="182" t="s">
        <v>58</v>
      </c>
      <c r="AA10" s="178" t="s">
        <v>59</v>
      </c>
      <c r="AB10" s="178" t="s">
        <v>1200</v>
      </c>
      <c r="AC10" s="178" t="s">
        <v>60</v>
      </c>
      <c r="AD10" s="178"/>
      <c r="AE10" s="179" t="s">
        <v>1201</v>
      </c>
      <c r="AF10" s="179"/>
      <c r="AG10" s="180"/>
      <c r="AH10" s="179"/>
      <c r="AI10" s="179" t="s">
        <v>1202</v>
      </c>
      <c r="AJ10" s="195"/>
      <c r="AK10" s="195"/>
      <c r="AL10" s="195"/>
      <c r="AM10" s="195"/>
      <c r="AN10" s="183">
        <f>IF(ISNUMBER(VLOOKUP(A10,NotghiID!A:A,1,FALSE)),1,0)</f>
        <v>0</v>
      </c>
    </row>
    <row r="11" spans="1:40" ht="12.75"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920</v>
      </c>
      <c r="G11" s="208" t="str">
        <f>IF(AND(A11&lt;&gt;"",ISNUMBER(A11)),VLOOKUP(A11,Studies!A:BR,13,FALSE),"")</f>
        <v>PO</v>
      </c>
      <c r="H11" s="140" t="str">
        <f t="shared" si="0"/>
        <v>PO</v>
      </c>
      <c r="I11" s="208" t="str">
        <f>IF(AND(A11&lt;&gt;"",ISNUMBER(A11)),VLOOKUP(A11,Studies!A:BR,6,FALSE),"")</f>
        <v>Plasma</v>
      </c>
      <c r="J11" s="189">
        <f>364/29</f>
        <v>12.551724137931034</v>
      </c>
      <c r="K11" s="189" t="s">
        <v>1198</v>
      </c>
      <c r="L11" s="203"/>
      <c r="M11" s="203"/>
      <c r="N11" s="195">
        <f>55/7.4</f>
        <v>7.4324324324324325</v>
      </c>
      <c r="O11" s="195" t="s">
        <v>1199</v>
      </c>
      <c r="P11" s="204"/>
      <c r="Q11" s="204"/>
      <c r="R11" s="184">
        <v>0</v>
      </c>
      <c r="S11" s="185" t="s">
        <v>1022</v>
      </c>
      <c r="T11" s="186">
        <v>190</v>
      </c>
      <c r="U11" s="187" t="s">
        <v>1022</v>
      </c>
      <c r="V11" s="188" t="s">
        <v>60</v>
      </c>
      <c r="W11" s="183"/>
      <c r="X11" s="178">
        <v>400</v>
      </c>
      <c r="Y11" s="182"/>
      <c r="Z11" s="182" t="s">
        <v>58</v>
      </c>
      <c r="AA11" s="178" t="s">
        <v>59</v>
      </c>
      <c r="AB11" s="178" t="s">
        <v>593</v>
      </c>
      <c r="AC11" s="178" t="s">
        <v>60</v>
      </c>
      <c r="AD11" s="178"/>
      <c r="AE11" s="179" t="s">
        <v>1203</v>
      </c>
      <c r="AF11" s="179"/>
      <c r="AG11" s="180"/>
      <c r="AH11" s="179"/>
      <c r="AI11" s="179" t="s">
        <v>1204</v>
      </c>
      <c r="AJ11" s="195"/>
      <c r="AK11" s="195"/>
      <c r="AL11" s="195"/>
      <c r="AM11" s="195"/>
      <c r="AN11" s="183">
        <f>IF(ISNUMBER(VLOOKUP(A11,NotghiID!A:A,1,FALSE)),1,0)</f>
        <v>0</v>
      </c>
    </row>
    <row r="12" spans="1:40" ht="12.75" x14ac:dyDescent="0.2">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1198</v>
      </c>
      <c r="L12" s="203"/>
      <c r="M12" s="203"/>
      <c r="N12" s="195">
        <f>50.7/50.2</f>
        <v>1.0099601593625498</v>
      </c>
      <c r="O12" s="195" t="s">
        <v>1199</v>
      </c>
      <c r="P12" s="204"/>
      <c r="Q12" s="204"/>
      <c r="R12" s="184">
        <v>0</v>
      </c>
      <c r="S12" s="185" t="s">
        <v>1022</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ht="12.75" x14ac:dyDescent="0.2">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1198</v>
      </c>
      <c r="L13" s="203"/>
      <c r="M13" s="203"/>
      <c r="N13" s="195">
        <f>90.5/90.2</f>
        <v>1.0033259423503325</v>
      </c>
      <c r="O13" s="195" t="s">
        <v>1199</v>
      </c>
      <c r="P13" s="204"/>
      <c r="Q13" s="204"/>
      <c r="R13" s="184">
        <v>0</v>
      </c>
      <c r="S13" s="185" t="s">
        <v>1022</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ht="12.75" x14ac:dyDescent="0.2">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1198</v>
      </c>
      <c r="L14" s="203"/>
      <c r="M14" s="203"/>
      <c r="N14" s="195">
        <f>1/9.1</f>
        <v>0.10989010989010989</v>
      </c>
      <c r="O14" s="195" t="s">
        <v>1199</v>
      </c>
      <c r="P14" s="204"/>
      <c r="Q14" s="204"/>
      <c r="R14" s="184">
        <v>0</v>
      </c>
      <c r="S14" s="185" t="s">
        <v>1022</v>
      </c>
      <c r="T14" s="186">
        <v>128</v>
      </c>
      <c r="U14" s="187" t="s">
        <v>1022</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ht="12.75" x14ac:dyDescent="0.2">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1198</v>
      </c>
      <c r="L15" s="203"/>
      <c r="M15" s="203"/>
      <c r="N15" s="195">
        <f>5/45</f>
        <v>0.1111111111111111</v>
      </c>
      <c r="O15" s="195" t="s">
        <v>1199</v>
      </c>
      <c r="P15" s="204"/>
      <c r="Q15" s="204"/>
      <c r="R15" s="184">
        <v>0</v>
      </c>
      <c r="S15" s="185" t="s">
        <v>1022</v>
      </c>
      <c r="T15" s="186">
        <v>129</v>
      </c>
      <c r="U15" s="187" t="s">
        <v>1022</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ht="12.75" x14ac:dyDescent="0.2">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1022</v>
      </c>
      <c r="T16" s="186">
        <v>648</v>
      </c>
      <c r="U16" s="187">
        <v>816</v>
      </c>
      <c r="V16" s="188" t="s">
        <v>60</v>
      </c>
      <c r="W16" s="183" t="s">
        <v>1205</v>
      </c>
      <c r="X16" s="178">
        <v>600</v>
      </c>
      <c r="Y16" s="182"/>
      <c r="Z16" s="182" t="s">
        <v>58</v>
      </c>
      <c r="AA16" s="178" t="s">
        <v>59</v>
      </c>
      <c r="AB16" s="178" t="s">
        <v>1206</v>
      </c>
      <c r="AC16" s="178" t="s">
        <v>60</v>
      </c>
      <c r="AD16" s="178"/>
      <c r="AE16" s="179"/>
      <c r="AF16" s="179" t="s">
        <v>1207</v>
      </c>
      <c r="AG16" s="180"/>
      <c r="AH16" s="179"/>
      <c r="AI16" s="179" t="s">
        <v>1208</v>
      </c>
      <c r="AJ16" s="195" t="s">
        <v>62</v>
      </c>
      <c r="AK16" s="195"/>
      <c r="AL16" s="195"/>
      <c r="AM16" s="195"/>
      <c r="AN16" s="183">
        <f>IF(ISNUMBER(VLOOKUP(A16,NotghiID!A:A,1,FALSE)),1,0)</f>
        <v>0</v>
      </c>
    </row>
    <row r="17" spans="1:40" ht="12.75" x14ac:dyDescent="0.2">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1022</v>
      </c>
      <c r="T17" s="186">
        <v>816</v>
      </c>
      <c r="U17" s="187">
        <v>984</v>
      </c>
      <c r="V17" s="188" t="s">
        <v>60</v>
      </c>
      <c r="W17" s="183" t="s">
        <v>1205</v>
      </c>
      <c r="X17" s="178">
        <v>600</v>
      </c>
      <c r="Y17" s="182"/>
      <c r="Z17" s="182" t="s">
        <v>58</v>
      </c>
      <c r="AA17" s="178" t="s">
        <v>59</v>
      </c>
      <c r="AB17" s="178" t="s">
        <v>1206</v>
      </c>
      <c r="AC17" s="178" t="s">
        <v>60</v>
      </c>
      <c r="AD17" s="178"/>
      <c r="AE17" s="179"/>
      <c r="AF17" s="179" t="s">
        <v>1207</v>
      </c>
      <c r="AG17" s="180"/>
      <c r="AH17" s="179"/>
      <c r="AI17" s="179" t="s">
        <v>1208</v>
      </c>
      <c r="AJ17" s="195" t="s">
        <v>62</v>
      </c>
      <c r="AK17" s="195"/>
      <c r="AL17" s="195"/>
      <c r="AM17" s="195"/>
      <c r="AN17" s="183">
        <f>IF(ISNUMBER(VLOOKUP(A17,NotghiID!A:A,1,FALSE)),1,0)</f>
        <v>0</v>
      </c>
    </row>
    <row r="18" spans="1:40" ht="12.75" x14ac:dyDescent="0.2">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1022</v>
      </c>
      <c r="T18" s="186">
        <v>984</v>
      </c>
      <c r="U18" s="187">
        <v>1320</v>
      </c>
      <c r="V18" s="188" t="s">
        <v>60</v>
      </c>
      <c r="W18" s="183" t="s">
        <v>1205</v>
      </c>
      <c r="X18" s="178">
        <v>600</v>
      </c>
      <c r="Y18" s="182"/>
      <c r="Z18" s="182" t="s">
        <v>58</v>
      </c>
      <c r="AA18" s="178" t="s">
        <v>59</v>
      </c>
      <c r="AB18" s="178" t="s">
        <v>1206</v>
      </c>
      <c r="AC18" s="178" t="s">
        <v>60</v>
      </c>
      <c r="AD18" s="178"/>
      <c r="AE18" s="179"/>
      <c r="AF18" s="179" t="s">
        <v>1207</v>
      </c>
      <c r="AG18" s="180"/>
      <c r="AH18" s="179"/>
      <c r="AI18" s="179" t="s">
        <v>1208</v>
      </c>
      <c r="AJ18" s="195" t="s">
        <v>62</v>
      </c>
      <c r="AK18" s="195"/>
      <c r="AL18" s="195"/>
      <c r="AM18" s="195"/>
      <c r="AN18" s="183">
        <f>IF(ISNUMBER(VLOOKUP(A18,NotghiID!A:A,1,FALSE)),1,0)</f>
        <v>0</v>
      </c>
    </row>
    <row r="19" spans="1:40" ht="12.75" x14ac:dyDescent="0.2">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1022</v>
      </c>
      <c r="T19" s="186">
        <v>649</v>
      </c>
      <c r="U19" s="187">
        <v>817</v>
      </c>
      <c r="V19" s="188" t="s">
        <v>60</v>
      </c>
      <c r="W19" s="183" t="s">
        <v>1205</v>
      </c>
      <c r="X19" s="178">
        <v>600</v>
      </c>
      <c r="Y19" s="182"/>
      <c r="Z19" s="182" t="s">
        <v>58</v>
      </c>
      <c r="AA19" s="178" t="s">
        <v>59</v>
      </c>
      <c r="AB19" s="178" t="s">
        <v>1206</v>
      </c>
      <c r="AC19" s="178" t="s">
        <v>60</v>
      </c>
      <c r="AD19" s="178"/>
      <c r="AE19" s="179"/>
      <c r="AF19" s="179" t="s">
        <v>1207</v>
      </c>
      <c r="AG19" s="180"/>
      <c r="AH19" s="179"/>
      <c r="AI19" s="179" t="s">
        <v>1208</v>
      </c>
      <c r="AJ19" s="195" t="s">
        <v>62</v>
      </c>
      <c r="AK19" s="195"/>
      <c r="AL19" s="195"/>
      <c r="AM19" s="195"/>
      <c r="AN19" s="183">
        <f>IF(ISNUMBER(VLOOKUP(A19,NotghiID!A:A,1,FALSE)),1,0)</f>
        <v>0</v>
      </c>
    </row>
    <row r="20" spans="1:40" ht="12.75" x14ac:dyDescent="0.2">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1022</v>
      </c>
      <c r="T20" s="186">
        <v>817</v>
      </c>
      <c r="U20" s="187">
        <v>985</v>
      </c>
      <c r="V20" s="188" t="s">
        <v>60</v>
      </c>
      <c r="W20" s="183" t="s">
        <v>1205</v>
      </c>
      <c r="X20" s="178">
        <v>600</v>
      </c>
      <c r="Y20" s="182"/>
      <c r="Z20" s="182" t="s">
        <v>58</v>
      </c>
      <c r="AA20" s="178" t="s">
        <v>59</v>
      </c>
      <c r="AB20" s="178" t="s">
        <v>1206</v>
      </c>
      <c r="AC20" s="178" t="s">
        <v>60</v>
      </c>
      <c r="AD20" s="178"/>
      <c r="AE20" s="179"/>
      <c r="AF20" s="179" t="s">
        <v>1207</v>
      </c>
      <c r="AG20" s="180"/>
      <c r="AH20" s="179"/>
      <c r="AI20" s="179" t="s">
        <v>1208</v>
      </c>
      <c r="AJ20" s="195" t="s">
        <v>62</v>
      </c>
      <c r="AK20" s="195"/>
      <c r="AL20" s="195"/>
      <c r="AM20" s="195"/>
      <c r="AN20" s="183">
        <f>IF(ISNUMBER(VLOOKUP(A20,NotghiID!A:A,1,FALSE)),1,0)</f>
        <v>0</v>
      </c>
    </row>
    <row r="21" spans="1:40" ht="12.75" x14ac:dyDescent="0.2">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1022</v>
      </c>
      <c r="T21" s="186">
        <v>985</v>
      </c>
      <c r="U21" s="187">
        <v>1321</v>
      </c>
      <c r="V21" s="188" t="s">
        <v>60</v>
      </c>
      <c r="W21" s="183" t="s">
        <v>1205</v>
      </c>
      <c r="X21" s="178">
        <v>600</v>
      </c>
      <c r="Y21" s="182"/>
      <c r="Z21" s="182" t="s">
        <v>58</v>
      </c>
      <c r="AA21" s="178" t="s">
        <v>59</v>
      </c>
      <c r="AB21" s="178" t="s">
        <v>1206</v>
      </c>
      <c r="AC21" s="178" t="s">
        <v>60</v>
      </c>
      <c r="AD21" s="178"/>
      <c r="AE21" s="179"/>
      <c r="AF21" s="179" t="s">
        <v>1207</v>
      </c>
      <c r="AG21" s="180"/>
      <c r="AH21" s="179"/>
      <c r="AI21" s="179" t="s">
        <v>1208</v>
      </c>
      <c r="AJ21" s="195" t="s">
        <v>62</v>
      </c>
      <c r="AK21" s="195"/>
      <c r="AL21" s="195"/>
      <c r="AM21" s="195"/>
      <c r="AN21" s="183">
        <f>IF(ISNUMBER(VLOOKUP(A21,NotghiID!A:A,1,FALSE)),1,0)</f>
        <v>0</v>
      </c>
    </row>
    <row r="22" spans="1:40" ht="12.75" x14ac:dyDescent="0.2">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1209</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2.75" x14ac:dyDescent="0.2">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1209</v>
      </c>
      <c r="G23" s="208" t="str">
        <f>IF(AND(A23&lt;&gt;"",ISNUMBER(A23)),VLOOKUP(A23,Studies!A:BR,13,FALSE),"")</f>
        <v>PO</v>
      </c>
      <c r="H23" s="140" t="str">
        <f t="shared" si="0"/>
        <v>PO</v>
      </c>
      <c r="I23" s="208" t="str">
        <f>IF(AND(A23&lt;&gt;"",ISNUMBER(A23)),VLOOKUP(A23,Studies!A:BR,6,FALSE),"")</f>
        <v>Plasma</v>
      </c>
      <c r="J23" s="189">
        <f>888.75/248.84</f>
        <v>3.5715720945185661</v>
      </c>
      <c r="K23" s="189" t="s">
        <v>1198</v>
      </c>
      <c r="L23" s="203"/>
      <c r="M23" s="203"/>
      <c r="N23" s="195">
        <f>187.61/76.89</f>
        <v>2.4399791910521524</v>
      </c>
      <c r="O23" s="195" t="s">
        <v>1199</v>
      </c>
      <c r="P23" s="204"/>
      <c r="Q23" s="204"/>
      <c r="R23" s="184">
        <v>0</v>
      </c>
      <c r="S23" s="185" t="s">
        <v>1022</v>
      </c>
      <c r="T23" s="186">
        <v>97.5</v>
      </c>
      <c r="U23" s="187" t="s">
        <v>1022</v>
      </c>
      <c r="V23" s="188" t="s">
        <v>60</v>
      </c>
      <c r="W23" s="183"/>
      <c r="X23" s="178">
        <v>250</v>
      </c>
      <c r="Y23" s="182"/>
      <c r="Z23" s="182" t="s">
        <v>58</v>
      </c>
      <c r="AA23" s="178" t="s">
        <v>59</v>
      </c>
      <c r="AB23" s="178" t="s">
        <v>1210</v>
      </c>
      <c r="AC23" s="178" t="s">
        <v>60</v>
      </c>
      <c r="AD23" s="178" t="s">
        <v>1211</v>
      </c>
      <c r="AE23" s="179"/>
      <c r="AF23" s="179" t="s">
        <v>1212</v>
      </c>
      <c r="AG23" s="180"/>
      <c r="AH23" s="179"/>
      <c r="AI23" s="179" t="s">
        <v>1213</v>
      </c>
      <c r="AJ23" s="195" t="s">
        <v>62</v>
      </c>
      <c r="AK23" s="195"/>
      <c r="AL23" s="195">
        <v>2</v>
      </c>
      <c r="AM23" s="195"/>
      <c r="AN23" s="183">
        <f>IF(ISNUMBER(VLOOKUP(A23,NotghiID!A:A,1,FALSE)),1,0)</f>
        <v>0</v>
      </c>
    </row>
    <row r="24" spans="1:40" ht="12.75" x14ac:dyDescent="0.2">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1198</v>
      </c>
      <c r="L24" s="203"/>
      <c r="M24" s="203"/>
      <c r="N24" s="195">
        <f>182.29/67.23</f>
        <v>2.7114383459764984</v>
      </c>
      <c r="O24" s="195" t="s">
        <v>1199</v>
      </c>
      <c r="P24" s="204"/>
      <c r="Q24" s="204"/>
      <c r="R24" s="184">
        <v>0</v>
      </c>
      <c r="S24" s="185" t="s">
        <v>1022</v>
      </c>
      <c r="T24" s="186">
        <v>97.5</v>
      </c>
      <c r="U24" s="187" t="s">
        <v>1022</v>
      </c>
      <c r="V24" s="188" t="s">
        <v>60</v>
      </c>
      <c r="W24" s="183"/>
      <c r="X24" s="178">
        <v>500</v>
      </c>
      <c r="Y24" s="182"/>
      <c r="Z24" s="182" t="s">
        <v>58</v>
      </c>
      <c r="AA24" s="178" t="s">
        <v>59</v>
      </c>
      <c r="AB24" s="178" t="s">
        <v>1214</v>
      </c>
      <c r="AC24" s="178" t="s">
        <v>60</v>
      </c>
      <c r="AD24" s="178" t="s">
        <v>1215</v>
      </c>
      <c r="AE24" s="179"/>
      <c r="AF24" s="179" t="s">
        <v>1216</v>
      </c>
      <c r="AG24" s="180"/>
      <c r="AH24" s="179">
        <v>100</v>
      </c>
      <c r="AI24" s="179" t="s">
        <v>1217</v>
      </c>
      <c r="AJ24" s="195" t="s">
        <v>62</v>
      </c>
      <c r="AK24" s="195">
        <v>10</v>
      </c>
      <c r="AL24" s="195">
        <v>3.5</v>
      </c>
      <c r="AM24" s="195"/>
      <c r="AN24" s="183">
        <f>IF(ISNUMBER(VLOOKUP(A24,NotghiID!A:A,1,FALSE)),1,0)</f>
        <v>0</v>
      </c>
    </row>
    <row r="25" spans="1:40" s="137" customFormat="1" ht="14.25" x14ac:dyDescent="0.2">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1218</v>
      </c>
      <c r="L25" s="203"/>
      <c r="M25" s="203"/>
      <c r="N25" s="195">
        <f>3.4/55</f>
        <v>6.1818181818181814E-2</v>
      </c>
      <c r="O25" s="195" t="s">
        <v>1199</v>
      </c>
      <c r="P25" s="204"/>
      <c r="Q25" s="204"/>
      <c r="R25" s="184">
        <v>0</v>
      </c>
      <c r="S25" s="185" t="s">
        <v>1022</v>
      </c>
      <c r="T25" s="186">
        <v>113</v>
      </c>
      <c r="U25" s="187" t="s">
        <v>1022</v>
      </c>
      <c r="V25" s="188" t="s">
        <v>60</v>
      </c>
      <c r="W25" s="183"/>
      <c r="X25" s="178">
        <v>600</v>
      </c>
      <c r="Y25" s="182"/>
      <c r="Z25" s="182" t="s">
        <v>58</v>
      </c>
      <c r="AA25" s="178" t="s">
        <v>59</v>
      </c>
      <c r="AB25" s="178" t="s">
        <v>186</v>
      </c>
      <c r="AC25" s="178" t="s">
        <v>60</v>
      </c>
      <c r="AD25" s="178"/>
      <c r="AE25" s="179"/>
      <c r="AF25" s="179" t="s">
        <v>1219</v>
      </c>
      <c r="AG25" s="180"/>
      <c r="AH25" s="179"/>
      <c r="AI25" s="179"/>
      <c r="AJ25" s="195"/>
      <c r="AK25" s="195"/>
      <c r="AL25" s="195"/>
      <c r="AM25" s="195"/>
      <c r="AN25" s="183">
        <f>IF(ISNUMBER(VLOOKUP(A25,NotghiID!A:A,1,FALSE)),1,0)</f>
        <v>1</v>
      </c>
    </row>
    <row r="26" spans="1:40" s="137" customFormat="1" ht="14.25" x14ac:dyDescent="0.2">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1220</v>
      </c>
      <c r="N26" s="195">
        <v>5.3999999999999999E-2</v>
      </c>
      <c r="O26" s="195" t="s">
        <v>1221</v>
      </c>
      <c r="P26" s="204">
        <v>1.2E-2</v>
      </c>
      <c r="Q26" s="204" t="s">
        <v>1220</v>
      </c>
      <c r="R26" s="184">
        <v>0</v>
      </c>
      <c r="S26" s="185" t="s">
        <v>1022</v>
      </c>
      <c r="T26" s="186">
        <v>113</v>
      </c>
      <c r="U26" s="187">
        <v>185</v>
      </c>
      <c r="V26" s="188" t="s">
        <v>60</v>
      </c>
      <c r="W26" s="183"/>
      <c r="X26" s="178">
        <v>600</v>
      </c>
      <c r="Y26" s="182"/>
      <c r="Z26" s="182" t="s">
        <v>58</v>
      </c>
      <c r="AA26" s="178" t="s">
        <v>59</v>
      </c>
      <c r="AB26" s="178" t="s">
        <v>186</v>
      </c>
      <c r="AC26" s="178" t="s">
        <v>60</v>
      </c>
      <c r="AD26" s="178"/>
      <c r="AE26" s="179"/>
      <c r="AF26" s="179" t="s">
        <v>1219</v>
      </c>
      <c r="AG26" s="180"/>
      <c r="AH26" s="179"/>
      <c r="AI26" s="179"/>
      <c r="AJ26" s="195" t="s">
        <v>62</v>
      </c>
      <c r="AK26" s="195"/>
      <c r="AL26" s="195"/>
      <c r="AM26" s="195"/>
      <c r="AN26" s="183">
        <f>IF(ISNUMBER(VLOOKUP(A26,NotghiID!A:A,1,FALSE)),1,0)</f>
        <v>1</v>
      </c>
    </row>
    <row r="27" spans="1:40" s="137" customFormat="1" ht="14.25" x14ac:dyDescent="0.2">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1220</v>
      </c>
      <c r="N27" s="195">
        <v>0.20200000000000001</v>
      </c>
      <c r="O27" s="195" t="s">
        <v>1221</v>
      </c>
      <c r="P27" s="204">
        <v>4.2000000000000003E-2</v>
      </c>
      <c r="Q27" s="204" t="s">
        <v>1220</v>
      </c>
      <c r="R27" s="184">
        <v>0</v>
      </c>
      <c r="S27" s="185" t="s">
        <v>1022</v>
      </c>
      <c r="T27" s="186">
        <v>185</v>
      </c>
      <c r="U27" s="187" t="s">
        <v>1022</v>
      </c>
      <c r="V27" s="188" t="s">
        <v>60</v>
      </c>
      <c r="W27" s="183"/>
      <c r="X27" s="178">
        <v>600</v>
      </c>
      <c r="Y27" s="182"/>
      <c r="Z27" s="182" t="s">
        <v>58</v>
      </c>
      <c r="AA27" s="178" t="s">
        <v>59</v>
      </c>
      <c r="AB27" s="178" t="s">
        <v>186</v>
      </c>
      <c r="AC27" s="178" t="s">
        <v>60</v>
      </c>
      <c r="AD27" s="178"/>
      <c r="AE27" s="179"/>
      <c r="AF27" s="179" t="s">
        <v>1219</v>
      </c>
      <c r="AG27" s="180"/>
      <c r="AH27" s="179"/>
      <c r="AI27" s="179"/>
      <c r="AJ27" s="195" t="s">
        <v>62</v>
      </c>
      <c r="AK27" s="195"/>
      <c r="AL27" s="195"/>
      <c r="AM27" s="195"/>
      <c r="AN27" s="183">
        <f>IF(ISNUMBER(VLOOKUP(A27,NotghiID!A:A,1,FALSE)),1,0)</f>
        <v>1</v>
      </c>
    </row>
    <row r="28" spans="1:40" s="137" customFormat="1" ht="14.25" x14ac:dyDescent="0.2">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1220</v>
      </c>
      <c r="N28" s="195">
        <v>3.12</v>
      </c>
      <c r="O28" s="195" t="s">
        <v>1221</v>
      </c>
      <c r="P28" s="204">
        <v>0.37</v>
      </c>
      <c r="Q28" s="204" t="s">
        <v>1220</v>
      </c>
      <c r="R28" s="184">
        <v>0</v>
      </c>
      <c r="S28" s="185" t="s">
        <v>1022</v>
      </c>
      <c r="T28" s="186">
        <v>74</v>
      </c>
      <c r="U28" s="187">
        <v>170</v>
      </c>
      <c r="V28" s="188" t="s">
        <v>60</v>
      </c>
      <c r="W28" s="183"/>
      <c r="X28" s="178">
        <v>200</v>
      </c>
      <c r="Y28" s="182"/>
      <c r="Z28" s="182" t="s">
        <v>58</v>
      </c>
      <c r="AA28" s="178" t="s">
        <v>59</v>
      </c>
      <c r="AB28" s="178" t="s">
        <v>917</v>
      </c>
      <c r="AC28" s="178" t="s">
        <v>60</v>
      </c>
      <c r="AD28" s="178"/>
      <c r="AE28" s="179"/>
      <c r="AF28" s="179" t="s">
        <v>1222</v>
      </c>
      <c r="AG28" s="180"/>
      <c r="AH28" s="179"/>
      <c r="AI28" s="179"/>
      <c r="AJ28" s="195" t="s">
        <v>62</v>
      </c>
      <c r="AK28" s="195"/>
      <c r="AL28" s="195"/>
      <c r="AM28" s="195"/>
      <c r="AN28" s="183">
        <f>IF(ISNUMBER(VLOOKUP(A28,NotghiID!A:A,1,FALSE)),1,0)</f>
        <v>1</v>
      </c>
    </row>
    <row r="29" spans="1:40" s="137" customFormat="1" ht="14.25" x14ac:dyDescent="0.2">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1220</v>
      </c>
      <c r="N29" s="195">
        <v>1.92</v>
      </c>
      <c r="O29" s="195" t="s">
        <v>1221</v>
      </c>
      <c r="P29" s="204">
        <v>0.31</v>
      </c>
      <c r="Q29" s="204" t="s">
        <v>1220</v>
      </c>
      <c r="R29" s="184">
        <v>0</v>
      </c>
      <c r="S29" s="185" t="s">
        <v>1022</v>
      </c>
      <c r="T29" s="186">
        <v>170</v>
      </c>
      <c r="U29" s="187" t="s">
        <v>1022</v>
      </c>
      <c r="V29" s="188" t="s">
        <v>60</v>
      </c>
      <c r="W29" s="183"/>
      <c r="X29" s="178">
        <v>200</v>
      </c>
      <c r="Y29" s="182"/>
      <c r="Z29" s="182" t="s">
        <v>58</v>
      </c>
      <c r="AA29" s="178" t="s">
        <v>59</v>
      </c>
      <c r="AB29" s="178" t="s">
        <v>917</v>
      </c>
      <c r="AC29" s="178" t="s">
        <v>60</v>
      </c>
      <c r="AD29" s="178"/>
      <c r="AE29" s="179"/>
      <c r="AF29" s="179" t="s">
        <v>1222</v>
      </c>
      <c r="AG29" s="180"/>
      <c r="AH29" s="179"/>
      <c r="AI29" s="179"/>
      <c r="AJ29" s="195" t="s">
        <v>62</v>
      </c>
      <c r="AK29" s="195"/>
      <c r="AL29" s="195"/>
      <c r="AM29" s="195"/>
      <c r="AN29" s="183">
        <f>IF(ISNUMBER(VLOOKUP(A29,NotghiID!A:A,1,FALSE)),1,0)</f>
        <v>1</v>
      </c>
    </row>
    <row r="30" spans="1:40" s="137" customFormat="1" ht="14.25" x14ac:dyDescent="0.2">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1198</v>
      </c>
      <c r="L30" s="203"/>
      <c r="M30" s="203"/>
      <c r="N30" s="195">
        <v>0.22580645161290325</v>
      </c>
      <c r="O30" s="195" t="s">
        <v>1198</v>
      </c>
      <c r="P30" s="204"/>
      <c r="Q30" s="204"/>
      <c r="R30" s="184">
        <v>0</v>
      </c>
      <c r="S30" s="185" t="s">
        <v>1022</v>
      </c>
      <c r="T30" s="186">
        <v>90</v>
      </c>
      <c r="U30" s="187" t="s">
        <v>1022</v>
      </c>
      <c r="V30" s="188" t="s">
        <v>60</v>
      </c>
      <c r="W30" s="183"/>
      <c r="X30" s="178">
        <v>450</v>
      </c>
      <c r="Y30" s="182"/>
      <c r="Z30" s="182" t="s">
        <v>58</v>
      </c>
      <c r="AA30" s="178" t="s">
        <v>59</v>
      </c>
      <c r="AB30" s="178" t="s">
        <v>1425</v>
      </c>
      <c r="AC30" s="178" t="s">
        <v>60</v>
      </c>
      <c r="AD30" s="178" t="s">
        <v>1426</v>
      </c>
      <c r="AE30" s="179"/>
      <c r="AF30" s="179"/>
      <c r="AG30" s="180"/>
      <c r="AH30" s="179"/>
      <c r="AI30" s="179"/>
      <c r="AJ30" s="195"/>
      <c r="AK30" s="195"/>
      <c r="AL30" s="195"/>
      <c r="AM30" s="195"/>
      <c r="AN30" s="183">
        <f>IF(ISNUMBER(VLOOKUP(A30,NotghiID!A:A,1,FALSE)),1,0)</f>
        <v>1</v>
      </c>
    </row>
    <row r="31" spans="1:40" s="137" customFormat="1" ht="14.25" x14ac:dyDescent="0.2">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920</v>
      </c>
      <c r="G31" s="208" t="str">
        <f>IF(AND(A31&lt;&gt;"",ISNUMBER(A31)),VLOOKUP(A31,Studies!A:BR,13,FALSE),"")</f>
        <v>PO</v>
      </c>
      <c r="H31" s="140" t="str">
        <f t="shared" si="0"/>
        <v>PO</v>
      </c>
      <c r="I31" s="208" t="str">
        <f>IF(AND(A31&lt;&gt;"",ISNUMBER(A31)),VLOOKUP(A31,Studies!A:BR,6,FALSE),"")</f>
        <v>Plasma</v>
      </c>
      <c r="J31" s="189">
        <v>6.4705882352941178</v>
      </c>
      <c r="K31" s="189" t="s">
        <v>1198</v>
      </c>
      <c r="L31" s="203"/>
      <c r="M31" s="203"/>
      <c r="N31" s="195">
        <v>3.7419354838709675</v>
      </c>
      <c r="O31" s="195" t="s">
        <v>1198</v>
      </c>
      <c r="P31" s="204"/>
      <c r="Q31" s="204"/>
      <c r="R31" s="184">
        <v>0</v>
      </c>
      <c r="S31" s="185" t="s">
        <v>1022</v>
      </c>
      <c r="T31" s="186">
        <v>48</v>
      </c>
      <c r="U31" s="187" t="s">
        <v>1022</v>
      </c>
      <c r="V31" s="188" t="s">
        <v>60</v>
      </c>
      <c r="W31" s="183"/>
      <c r="X31" s="178">
        <v>200</v>
      </c>
      <c r="Y31" s="182"/>
      <c r="Z31" s="182" t="s">
        <v>58</v>
      </c>
      <c r="AA31" s="178" t="s">
        <v>59</v>
      </c>
      <c r="AB31" s="178" t="s">
        <v>1427</v>
      </c>
      <c r="AC31" s="178" t="s">
        <v>60</v>
      </c>
      <c r="AD31" s="178" t="s">
        <v>112</v>
      </c>
      <c r="AE31" s="179"/>
      <c r="AF31" s="179"/>
      <c r="AG31" s="180"/>
      <c r="AH31" s="179"/>
      <c r="AI31" s="179"/>
      <c r="AJ31" s="195"/>
      <c r="AK31" s="195"/>
      <c r="AL31" s="195"/>
      <c r="AM31" s="195"/>
      <c r="AN31" s="183">
        <f>IF(ISNUMBER(VLOOKUP(A31,NotghiID!A:A,1,FALSE)),1,0)</f>
        <v>1</v>
      </c>
    </row>
    <row r="32" spans="1:40" s="137" customFormat="1" ht="14.25" x14ac:dyDescent="0.2">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1198</v>
      </c>
      <c r="L32" s="203"/>
      <c r="M32" s="203"/>
      <c r="N32" s="195">
        <v>0.11153846153846153</v>
      </c>
      <c r="O32" s="195" t="s">
        <v>1198</v>
      </c>
      <c r="P32" s="204"/>
      <c r="Q32" s="204"/>
      <c r="R32" s="184">
        <v>0</v>
      </c>
      <c r="S32" s="185" t="s">
        <v>1022</v>
      </c>
      <c r="T32" s="186">
        <v>114</v>
      </c>
      <c r="U32" s="187" t="s">
        <v>1022</v>
      </c>
      <c r="V32" s="188" t="s">
        <v>60</v>
      </c>
      <c r="W32" s="183"/>
      <c r="X32" s="178">
        <v>450</v>
      </c>
      <c r="Y32" s="182"/>
      <c r="Z32" s="182" t="s">
        <v>58</v>
      </c>
      <c r="AA32" s="178" t="s">
        <v>59</v>
      </c>
      <c r="AB32" s="178" t="s">
        <v>1425</v>
      </c>
      <c r="AC32" s="178" t="s">
        <v>60</v>
      </c>
      <c r="AD32" s="178" t="s">
        <v>1426</v>
      </c>
      <c r="AE32" s="179"/>
      <c r="AF32" s="179"/>
      <c r="AG32" s="180"/>
      <c r="AH32" s="179"/>
      <c r="AI32" s="179"/>
      <c r="AJ32" s="195"/>
      <c r="AK32" s="195"/>
      <c r="AL32" s="195"/>
      <c r="AM32" s="195"/>
      <c r="AN32" s="183">
        <f>IF(ISNUMBER(VLOOKUP(A32,NotghiID!A:A,1,FALSE)),1,0)</f>
        <v>1</v>
      </c>
    </row>
    <row r="33" spans="1:40" s="137" customFormat="1" ht="13.8"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1198</v>
      </c>
      <c r="L33" s="203"/>
      <c r="M33" s="203"/>
      <c r="N33" s="195">
        <f>(1.8*4/6)/17.9</f>
        <v>6.7039106145251395E-2</v>
      </c>
      <c r="O33" s="195" t="s">
        <v>389</v>
      </c>
      <c r="P33" s="204"/>
      <c r="Q33" s="204"/>
      <c r="R33" s="184">
        <v>0</v>
      </c>
      <c r="S33" s="185" t="s">
        <v>1022</v>
      </c>
      <c r="T33" s="186">
        <v>132</v>
      </c>
      <c r="U33" s="187" t="s">
        <v>1022</v>
      </c>
      <c r="V33" s="188" t="s">
        <v>60</v>
      </c>
      <c r="W33" s="183" t="s">
        <v>1223</v>
      </c>
      <c r="X33" s="178">
        <v>600</v>
      </c>
      <c r="Y33" s="182"/>
      <c r="Z33" s="182" t="s">
        <v>58</v>
      </c>
      <c r="AA33" s="178" t="s">
        <v>59</v>
      </c>
      <c r="AB33" s="178" t="s">
        <v>1224</v>
      </c>
      <c r="AC33" s="178" t="s">
        <v>60</v>
      </c>
      <c r="AD33" s="178" t="s">
        <v>92</v>
      </c>
      <c r="AE33" s="179"/>
      <c r="AF33" s="162" t="s">
        <v>1225</v>
      </c>
      <c r="AG33" s="180"/>
      <c r="AH33" s="179"/>
      <c r="AI33" s="179"/>
      <c r="AJ33" s="195"/>
      <c r="AK33" s="195"/>
      <c r="AL33" s="195"/>
      <c r="AM33" s="195"/>
      <c r="AN33" s="183">
        <f>IF(ISNUMBER(VLOOKUP(A33,NotghiID!A:A,1,FALSE)),1,0)</f>
        <v>1</v>
      </c>
    </row>
    <row r="34" spans="1:40" s="137" customFormat="1" ht="13.8"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1198</v>
      </c>
      <c r="L34" s="203"/>
      <c r="M34" s="203"/>
      <c r="N34" s="195"/>
      <c r="O34" s="195"/>
      <c r="P34" s="204"/>
      <c r="Q34" s="204"/>
      <c r="R34" s="184">
        <v>0</v>
      </c>
      <c r="S34" s="185" t="s">
        <v>1022</v>
      </c>
      <c r="T34" s="186">
        <v>132</v>
      </c>
      <c r="U34" s="187" t="s">
        <v>1022</v>
      </c>
      <c r="V34" s="188" t="s">
        <v>60</v>
      </c>
      <c r="W34" s="183" t="s">
        <v>1226</v>
      </c>
      <c r="X34" s="178">
        <v>600</v>
      </c>
      <c r="Y34" s="182"/>
      <c r="Z34" s="182" t="s">
        <v>58</v>
      </c>
      <c r="AA34" s="178" t="s">
        <v>59</v>
      </c>
      <c r="AB34" s="178" t="s">
        <v>1224</v>
      </c>
      <c r="AC34" s="178" t="s">
        <v>60</v>
      </c>
      <c r="AD34" s="178" t="s">
        <v>92</v>
      </c>
      <c r="AE34" s="179"/>
      <c r="AF34" s="162" t="s">
        <v>1225</v>
      </c>
      <c r="AG34" s="180"/>
      <c r="AH34" s="179"/>
      <c r="AI34" s="179"/>
      <c r="AJ34" s="195"/>
      <c r="AK34" s="195"/>
      <c r="AL34" s="195"/>
      <c r="AM34" s="195"/>
      <c r="AN34" s="183">
        <f>IF(ISNUMBER(VLOOKUP(A34,NotghiID!A:A,1,FALSE)),1,0)</f>
        <v>1</v>
      </c>
    </row>
    <row r="35" spans="1:40" s="137" customFormat="1" ht="13.8" x14ac:dyDescent="0.25">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1198</v>
      </c>
      <c r="L35" s="203"/>
      <c r="M35" s="203"/>
      <c r="N35" s="216">
        <v>0.1209150326797</v>
      </c>
      <c r="O35" s="216" t="s">
        <v>389</v>
      </c>
      <c r="P35" s="204"/>
      <c r="Q35" s="204"/>
      <c r="R35" s="184">
        <v>0</v>
      </c>
      <c r="S35" s="185" t="s">
        <v>1022</v>
      </c>
      <c r="T35" s="186">
        <v>144</v>
      </c>
      <c r="U35" s="187" t="s">
        <v>1022</v>
      </c>
      <c r="V35" s="222" t="s">
        <v>60</v>
      </c>
      <c r="W35" s="223"/>
      <c r="X35" s="209">
        <v>300</v>
      </c>
      <c r="Y35" s="210"/>
      <c r="Z35" s="210" t="s">
        <v>58</v>
      </c>
      <c r="AA35" s="209" t="s">
        <v>59</v>
      </c>
      <c r="AB35" s="178" t="s">
        <v>1227</v>
      </c>
      <c r="AC35" s="209" t="s">
        <v>60</v>
      </c>
      <c r="AD35" s="209" t="s">
        <v>92</v>
      </c>
      <c r="AE35" s="211" t="s">
        <v>1228</v>
      </c>
      <c r="AF35" s="211" t="s">
        <v>1229</v>
      </c>
      <c r="AG35" s="212"/>
      <c r="AH35" s="211"/>
      <c r="AI35" s="211" t="s">
        <v>1230</v>
      </c>
      <c r="AJ35" s="195"/>
      <c r="AK35" s="195"/>
      <c r="AL35" s="195"/>
      <c r="AM35" s="195"/>
      <c r="AN35" s="183">
        <f>IF(ISNUMBER(VLOOKUP(A35,NotghiID!A:A,1,FALSE)),1,0)</f>
        <v>1</v>
      </c>
    </row>
    <row r="36" spans="1:40" s="137" customFormat="1" ht="13.8" x14ac:dyDescent="0.25">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1209</v>
      </c>
      <c r="G36" s="208" t="str">
        <f>IF(AND(A36&lt;&gt;"",ISNUMBER(A36)),VLOOKUP(A36,Studies!A:BR,13,FALSE),"")</f>
        <v>PO</v>
      </c>
      <c r="H36" s="140" t="str">
        <f t="shared" si="0"/>
        <v>PO</v>
      </c>
      <c r="I36" s="208" t="str">
        <f>IF(AND(A36&lt;&gt;"",ISNUMBER(A36)),VLOOKUP(A36,Studies!A:BR,6,FALSE),"")</f>
        <v>Plasma</v>
      </c>
      <c r="J36" s="214">
        <v>8.3928571400000003</v>
      </c>
      <c r="K36" s="214" t="s">
        <v>1198</v>
      </c>
      <c r="L36" s="203"/>
      <c r="M36" s="203"/>
      <c r="N36" s="216">
        <v>3.795597484</v>
      </c>
      <c r="O36" s="216" t="s">
        <v>389</v>
      </c>
      <c r="P36" s="204"/>
      <c r="Q36" s="204"/>
      <c r="R36" s="184">
        <v>0</v>
      </c>
      <c r="S36" s="185" t="s">
        <v>1022</v>
      </c>
      <c r="T36" s="186">
        <v>144</v>
      </c>
      <c r="U36" s="187" t="s">
        <v>1022</v>
      </c>
      <c r="V36" s="222" t="s">
        <v>60</v>
      </c>
      <c r="W36" s="223"/>
      <c r="X36" s="209">
        <v>500</v>
      </c>
      <c r="Y36" s="210"/>
      <c r="Z36" s="210" t="s">
        <v>58</v>
      </c>
      <c r="AA36" s="209" t="s">
        <v>59</v>
      </c>
      <c r="AB36" s="178" t="s">
        <v>1227</v>
      </c>
      <c r="AC36" s="209" t="s">
        <v>60</v>
      </c>
      <c r="AD36" s="209" t="s">
        <v>92</v>
      </c>
      <c r="AE36" s="211" t="s">
        <v>1231</v>
      </c>
      <c r="AF36" s="211" t="s">
        <v>1232</v>
      </c>
      <c r="AG36" s="212"/>
      <c r="AH36" s="211"/>
      <c r="AI36" s="211" t="s">
        <v>1230</v>
      </c>
      <c r="AJ36" s="195"/>
      <c r="AK36" s="195"/>
      <c r="AL36" s="195"/>
      <c r="AM36" s="195"/>
      <c r="AN36" s="183">
        <f>IF(ISNUMBER(VLOOKUP(A36,NotghiID!A:A,1,FALSE)),1,0)</f>
        <v>1</v>
      </c>
    </row>
    <row r="37" spans="1:40" s="137" customFormat="1" ht="13.8" x14ac:dyDescent="0.25">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1198</v>
      </c>
      <c r="L37" s="203"/>
      <c r="M37" s="203"/>
      <c r="N37" s="216">
        <v>0.107623318</v>
      </c>
      <c r="O37" s="216" t="s">
        <v>389</v>
      </c>
      <c r="P37" s="204"/>
      <c r="Q37" s="204"/>
      <c r="R37" s="184">
        <v>0</v>
      </c>
      <c r="S37" s="185" t="s">
        <v>1022</v>
      </c>
      <c r="T37" s="186">
        <v>146</v>
      </c>
      <c r="U37" s="187" t="s">
        <v>1022</v>
      </c>
      <c r="V37" s="222" t="s">
        <v>60</v>
      </c>
      <c r="W37" s="223"/>
      <c r="X37" s="209">
        <v>300</v>
      </c>
      <c r="Y37" s="210"/>
      <c r="Z37" s="210" t="s">
        <v>58</v>
      </c>
      <c r="AA37" s="209" t="s">
        <v>59</v>
      </c>
      <c r="AB37" s="178" t="s">
        <v>1227</v>
      </c>
      <c r="AC37" s="209" t="s">
        <v>60</v>
      </c>
      <c r="AD37" s="209" t="s">
        <v>92</v>
      </c>
      <c r="AE37" s="211" t="s">
        <v>1228</v>
      </c>
      <c r="AF37" s="211" t="s">
        <v>1229</v>
      </c>
      <c r="AG37" s="212"/>
      <c r="AH37" s="211"/>
      <c r="AI37" s="211" t="s">
        <v>1230</v>
      </c>
      <c r="AJ37" s="195"/>
      <c r="AK37" s="195"/>
      <c r="AL37" s="195"/>
      <c r="AM37" s="195"/>
      <c r="AN37" s="183">
        <f>IF(ISNUMBER(VLOOKUP(A37,NotghiID!A:A,1,FALSE)),1,0)</f>
        <v>1</v>
      </c>
    </row>
    <row r="38" spans="1:40" s="137" customFormat="1" ht="13.8" x14ac:dyDescent="0.25">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1209</v>
      </c>
      <c r="G38" s="208" t="str">
        <f>IF(AND(A38&lt;&gt;"",ISNUMBER(A38)),VLOOKUP(A38,Studies!A:BR,13,FALSE),"")</f>
        <v>PO</v>
      </c>
      <c r="H38" s="140" t="str">
        <f t="shared" si="0"/>
        <v>PO</v>
      </c>
      <c r="I38" s="208" t="str">
        <f>IF(AND(A38&lt;&gt;"",ISNUMBER(A38)),VLOOKUP(A38,Studies!A:BR,6,FALSE),"")</f>
        <v>Plasma</v>
      </c>
      <c r="J38" s="214">
        <v>5.4833983999999996</v>
      </c>
      <c r="K38" s="214" t="s">
        <v>1198</v>
      </c>
      <c r="L38" s="203"/>
      <c r="M38" s="203"/>
      <c r="N38" s="216">
        <v>2.1743295019</v>
      </c>
      <c r="O38" s="216" t="s">
        <v>389</v>
      </c>
      <c r="P38" s="204"/>
      <c r="Q38" s="204"/>
      <c r="R38" s="184">
        <v>0</v>
      </c>
      <c r="S38" s="185" t="s">
        <v>1022</v>
      </c>
      <c r="T38" s="186">
        <v>146</v>
      </c>
      <c r="U38" s="187" t="s">
        <v>1022</v>
      </c>
      <c r="V38" s="222" t="s">
        <v>60</v>
      </c>
      <c r="W38" s="223"/>
      <c r="X38" s="209">
        <v>500</v>
      </c>
      <c r="Y38" s="210"/>
      <c r="Z38" s="210" t="s">
        <v>58</v>
      </c>
      <c r="AA38" s="209" t="s">
        <v>59</v>
      </c>
      <c r="AB38" s="178" t="s">
        <v>1227</v>
      </c>
      <c r="AC38" s="209" t="s">
        <v>60</v>
      </c>
      <c r="AD38" s="209" t="s">
        <v>92</v>
      </c>
      <c r="AE38" s="211" t="s">
        <v>1231</v>
      </c>
      <c r="AF38" s="211" t="s">
        <v>1232</v>
      </c>
      <c r="AG38" s="212"/>
      <c r="AH38" s="211"/>
      <c r="AI38" s="211" t="s">
        <v>1230</v>
      </c>
      <c r="AJ38" s="195"/>
      <c r="AK38" s="195"/>
      <c r="AL38" s="195"/>
      <c r="AM38" s="195"/>
      <c r="AN38" s="183">
        <f>IF(ISNUMBER(VLOOKUP(A38,NotghiID!A:A,1,FALSE)),1,0)</f>
        <v>1</v>
      </c>
    </row>
    <row r="39" spans="1:40" s="137" customFormat="1" ht="13.8" x14ac:dyDescent="0.25">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1198</v>
      </c>
      <c r="L39" s="203"/>
      <c r="M39" s="203"/>
      <c r="N39" s="195">
        <v>0.61538461499999997</v>
      </c>
      <c r="O39" s="195" t="s">
        <v>389</v>
      </c>
      <c r="P39" s="204"/>
      <c r="Q39" s="204"/>
      <c r="R39" s="184">
        <v>0</v>
      </c>
      <c r="S39" s="185" t="s">
        <v>1022</v>
      </c>
      <c r="T39" s="186">
        <v>144</v>
      </c>
      <c r="U39" s="187" t="s">
        <v>1022</v>
      </c>
      <c r="V39" s="188" t="s">
        <v>60</v>
      </c>
      <c r="W39" s="183"/>
      <c r="X39" s="178">
        <v>300</v>
      </c>
      <c r="Y39" s="182"/>
      <c r="Z39" s="182" t="s">
        <v>58</v>
      </c>
      <c r="AA39" s="209" t="s">
        <v>59</v>
      </c>
      <c r="AB39" s="178" t="s">
        <v>1227</v>
      </c>
      <c r="AC39" s="178" t="s">
        <v>60</v>
      </c>
      <c r="AD39" s="178" t="s">
        <v>92</v>
      </c>
      <c r="AE39" s="179" t="s">
        <v>1228</v>
      </c>
      <c r="AF39" s="179" t="s">
        <v>1233</v>
      </c>
      <c r="AG39" s="180"/>
      <c r="AH39" s="179"/>
      <c r="AI39" s="179" t="s">
        <v>1230</v>
      </c>
      <c r="AJ39" s="195"/>
      <c r="AK39" s="195"/>
      <c r="AL39" s="195"/>
      <c r="AM39" s="195"/>
      <c r="AN39" s="183">
        <f>IF(ISNUMBER(VLOOKUP(A39,NotghiID!A:A,1,FALSE)),1,0)</f>
        <v>1</v>
      </c>
    </row>
    <row r="40" spans="1:40" s="137" customFormat="1" ht="13.8" x14ac:dyDescent="0.25">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1209</v>
      </c>
      <c r="G40" s="208" t="str">
        <f>IF(AND(A40&lt;&gt;"",ISNUMBER(A40)),VLOOKUP(A40,Studies!A:BR,13,FALSE),"")</f>
        <v>PO</v>
      </c>
      <c r="H40" s="140" t="str">
        <f t="shared" si="0"/>
        <v>PO</v>
      </c>
      <c r="I40" s="208" t="str">
        <f>IF(AND(A40&lt;&gt;"",ISNUMBER(A40)),VLOOKUP(A40,Studies!A:BR,6,FALSE),"")</f>
        <v>Serum</v>
      </c>
      <c r="J40" s="189">
        <v>1.46575342</v>
      </c>
      <c r="K40" s="214" t="s">
        <v>1198</v>
      </c>
      <c r="L40" s="203"/>
      <c r="M40" s="203"/>
      <c r="N40" s="195">
        <v>1.75</v>
      </c>
      <c r="O40" s="195" t="s">
        <v>389</v>
      </c>
      <c r="P40" s="204"/>
      <c r="Q40" s="204"/>
      <c r="R40" s="184">
        <v>0</v>
      </c>
      <c r="S40" s="185" t="s">
        <v>1022</v>
      </c>
      <c r="T40" s="186">
        <v>144</v>
      </c>
      <c r="U40" s="187" t="s">
        <v>1022</v>
      </c>
      <c r="V40" s="188" t="s">
        <v>60</v>
      </c>
      <c r="W40" s="183"/>
      <c r="X40" s="178">
        <v>500</v>
      </c>
      <c r="Y40" s="182"/>
      <c r="Z40" s="182" t="s">
        <v>58</v>
      </c>
      <c r="AA40" s="209" t="s">
        <v>59</v>
      </c>
      <c r="AB40" s="178" t="s">
        <v>1227</v>
      </c>
      <c r="AC40" s="178" t="s">
        <v>60</v>
      </c>
      <c r="AD40" s="178" t="s">
        <v>92</v>
      </c>
      <c r="AE40" s="179" t="s">
        <v>1231</v>
      </c>
      <c r="AF40" s="179" t="s">
        <v>1234</v>
      </c>
      <c r="AG40" s="180"/>
      <c r="AH40" s="179"/>
      <c r="AI40" s="179" t="s">
        <v>1230</v>
      </c>
      <c r="AJ40" s="195"/>
      <c r="AK40" s="195"/>
      <c r="AL40" s="195"/>
      <c r="AM40" s="195"/>
      <c r="AN40" s="183">
        <f>IF(ISNUMBER(VLOOKUP(A40,NotghiID!A:A,1,FALSE)),1,0)</f>
        <v>1</v>
      </c>
    </row>
    <row r="41" spans="1:40" s="137" customFormat="1" ht="13.8"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1097</v>
      </c>
      <c r="L41" s="203">
        <v>0.13</v>
      </c>
      <c r="M41" s="123" t="s">
        <v>1235</v>
      </c>
      <c r="N41" s="195">
        <v>1.03225806</v>
      </c>
      <c r="O41" s="195" t="s">
        <v>389</v>
      </c>
      <c r="P41" s="204"/>
      <c r="Q41" s="204"/>
      <c r="R41" s="184">
        <v>0</v>
      </c>
      <c r="S41" s="185" t="s">
        <v>1022</v>
      </c>
      <c r="T41" s="186">
        <v>108</v>
      </c>
      <c r="U41" s="187" t="s">
        <v>1022</v>
      </c>
      <c r="V41" s="188" t="s">
        <v>60</v>
      </c>
      <c r="W41" s="183"/>
      <c r="X41" s="178">
        <v>5</v>
      </c>
      <c r="Y41" s="182"/>
      <c r="Z41" s="182" t="s">
        <v>58</v>
      </c>
      <c r="AA41" s="178" t="s">
        <v>59</v>
      </c>
      <c r="AB41" s="178" t="s">
        <v>1236</v>
      </c>
      <c r="AC41" s="178" t="s">
        <v>60</v>
      </c>
      <c r="AD41" s="178" t="s">
        <v>92</v>
      </c>
      <c r="AE41" s="179" t="s">
        <v>1237</v>
      </c>
      <c r="AF41" s="179" t="s">
        <v>1238</v>
      </c>
      <c r="AG41" s="180"/>
      <c r="AH41" s="179"/>
      <c r="AI41" s="179" t="s">
        <v>1239</v>
      </c>
      <c r="AJ41" s="195"/>
      <c r="AK41" s="195"/>
      <c r="AL41" s="195"/>
      <c r="AM41" s="195"/>
      <c r="AN41" s="183">
        <f>IF(ISNUMBER(VLOOKUP(A41,NotghiID!A:A,1,FALSE)),1,0)</f>
        <v>1</v>
      </c>
    </row>
    <row r="42" spans="1:40" s="137" customFormat="1" ht="13.8"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1097</v>
      </c>
      <c r="L42" s="203">
        <v>0.12</v>
      </c>
      <c r="M42" s="123" t="s">
        <v>1235</v>
      </c>
      <c r="N42" s="195">
        <v>1.064516129</v>
      </c>
      <c r="O42" s="195" t="s">
        <v>389</v>
      </c>
      <c r="P42" s="204"/>
      <c r="Q42" s="204"/>
      <c r="R42" s="184">
        <v>0</v>
      </c>
      <c r="S42" s="185" t="s">
        <v>1022</v>
      </c>
      <c r="T42" s="186">
        <v>108</v>
      </c>
      <c r="U42" s="187" t="s">
        <v>1022</v>
      </c>
      <c r="V42" s="188" t="s">
        <v>60</v>
      </c>
      <c r="W42" s="183"/>
      <c r="X42" s="178">
        <v>10</v>
      </c>
      <c r="Y42" s="182"/>
      <c r="Z42" s="182" t="s">
        <v>58</v>
      </c>
      <c r="AA42" s="178" t="s">
        <v>59</v>
      </c>
      <c r="AB42" s="178" t="s">
        <v>1236</v>
      </c>
      <c r="AC42" s="178" t="s">
        <v>60</v>
      </c>
      <c r="AD42" s="178" t="s">
        <v>92</v>
      </c>
      <c r="AE42" s="179" t="s">
        <v>1237</v>
      </c>
      <c r="AF42" s="179" t="s">
        <v>1238</v>
      </c>
      <c r="AG42" s="180"/>
      <c r="AH42" s="179"/>
      <c r="AI42" s="179" t="s">
        <v>1239</v>
      </c>
      <c r="AJ42" s="195"/>
      <c r="AK42" s="195"/>
      <c r="AL42" s="195"/>
      <c r="AM42" s="195"/>
      <c r="AN42" s="183">
        <f>IF(ISNUMBER(VLOOKUP(A42,NotghiID!A:A,1,FALSE)),1,0)</f>
        <v>1</v>
      </c>
    </row>
    <row r="43" spans="1:40" s="137" customFormat="1" ht="13.8"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1097</v>
      </c>
      <c r="L43" s="203">
        <v>0.11</v>
      </c>
      <c r="M43" s="123" t="s">
        <v>1235</v>
      </c>
      <c r="N43" s="195">
        <v>0.83870967699999999</v>
      </c>
      <c r="O43" s="195" t="s">
        <v>389</v>
      </c>
      <c r="P43" s="204"/>
      <c r="Q43" s="204"/>
      <c r="R43" s="184">
        <v>0</v>
      </c>
      <c r="S43" s="185" t="s">
        <v>1022</v>
      </c>
      <c r="T43" s="186">
        <v>108</v>
      </c>
      <c r="U43" s="187" t="s">
        <v>1022</v>
      </c>
      <c r="V43" s="188" t="s">
        <v>60</v>
      </c>
      <c r="W43" s="183"/>
      <c r="X43" s="178">
        <v>25</v>
      </c>
      <c r="Y43" s="182"/>
      <c r="Z43" s="182" t="s">
        <v>58</v>
      </c>
      <c r="AA43" s="178" t="s">
        <v>59</v>
      </c>
      <c r="AB43" s="178" t="s">
        <v>1236</v>
      </c>
      <c r="AC43" s="178" t="s">
        <v>60</v>
      </c>
      <c r="AD43" s="178" t="s">
        <v>92</v>
      </c>
      <c r="AE43" s="179" t="s">
        <v>1237</v>
      </c>
      <c r="AF43" s="179" t="s">
        <v>1238</v>
      </c>
      <c r="AG43" s="180"/>
      <c r="AH43" s="179"/>
      <c r="AI43" s="179" t="s">
        <v>1239</v>
      </c>
      <c r="AJ43" s="195"/>
      <c r="AK43" s="195"/>
      <c r="AL43" s="195"/>
      <c r="AM43" s="195"/>
      <c r="AN43" s="183">
        <f>IF(ISNUMBER(VLOOKUP(A43,NotghiID!A:A,1,FALSE)),1,0)</f>
        <v>1</v>
      </c>
    </row>
    <row r="44" spans="1:40" s="137" customFormat="1" ht="13.8"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1097</v>
      </c>
      <c r="L44" s="203">
        <v>0.12</v>
      </c>
      <c r="M44" s="123" t="s">
        <v>1235</v>
      </c>
      <c r="N44" s="195">
        <v>1.3225806449999999</v>
      </c>
      <c r="O44" s="195" t="s">
        <v>389</v>
      </c>
      <c r="P44" s="204"/>
      <c r="Q44" s="204"/>
      <c r="R44" s="184">
        <v>0</v>
      </c>
      <c r="S44" s="185" t="s">
        <v>1022</v>
      </c>
      <c r="T44" s="186">
        <v>108</v>
      </c>
      <c r="U44" s="187" t="s">
        <v>1022</v>
      </c>
      <c r="V44" s="188" t="s">
        <v>60</v>
      </c>
      <c r="W44" s="183"/>
      <c r="X44" s="178">
        <v>75</v>
      </c>
      <c r="Y44" s="182"/>
      <c r="Z44" s="182" t="s">
        <v>58</v>
      </c>
      <c r="AA44" s="178" t="s">
        <v>59</v>
      </c>
      <c r="AB44" s="178" t="s">
        <v>1236</v>
      </c>
      <c r="AC44" s="178" t="s">
        <v>60</v>
      </c>
      <c r="AD44" s="178" t="s">
        <v>92</v>
      </c>
      <c r="AE44" s="179" t="s">
        <v>1237</v>
      </c>
      <c r="AF44" s="179" t="s">
        <v>1238</v>
      </c>
      <c r="AG44" s="180"/>
      <c r="AH44" s="179"/>
      <c r="AI44" s="179" t="s">
        <v>1239</v>
      </c>
      <c r="AJ44" s="195"/>
      <c r="AK44" s="195"/>
      <c r="AL44" s="195"/>
      <c r="AM44" s="195"/>
      <c r="AN44" s="183">
        <f>IF(ISNUMBER(VLOOKUP(A44,NotghiID!A:A,1,FALSE)),1,0)</f>
        <v>1</v>
      </c>
    </row>
    <row r="45" spans="1:40" s="137" customFormat="1" ht="13.8"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1097</v>
      </c>
      <c r="L45" s="203">
        <v>0.16</v>
      </c>
      <c r="M45" s="123" t="s">
        <v>1235</v>
      </c>
      <c r="N45" s="195">
        <v>1.0392156859999999</v>
      </c>
      <c r="O45" s="195" t="s">
        <v>389</v>
      </c>
      <c r="P45" s="204"/>
      <c r="Q45" s="204"/>
      <c r="R45" s="184">
        <v>0</v>
      </c>
      <c r="S45" s="185" t="s">
        <v>1022</v>
      </c>
      <c r="T45" s="186">
        <v>109</v>
      </c>
      <c r="U45" s="187" t="s">
        <v>1022</v>
      </c>
      <c r="V45" s="188" t="s">
        <v>60</v>
      </c>
      <c r="W45" s="183"/>
      <c r="X45" s="178">
        <v>5</v>
      </c>
      <c r="Y45" s="182"/>
      <c r="Z45" s="182" t="s">
        <v>58</v>
      </c>
      <c r="AA45" s="178" t="s">
        <v>59</v>
      </c>
      <c r="AB45" s="178" t="s">
        <v>1236</v>
      </c>
      <c r="AC45" s="178" t="s">
        <v>60</v>
      </c>
      <c r="AD45" s="178" t="s">
        <v>92</v>
      </c>
      <c r="AE45" s="179" t="s">
        <v>1237</v>
      </c>
      <c r="AF45" s="179" t="s">
        <v>1238</v>
      </c>
      <c r="AG45" s="180"/>
      <c r="AH45" s="179"/>
      <c r="AI45" s="179" t="s">
        <v>1239</v>
      </c>
      <c r="AJ45" s="195"/>
      <c r="AK45" s="195"/>
      <c r="AL45" s="195"/>
      <c r="AM45" s="195"/>
      <c r="AN45" s="183">
        <f>IF(ISNUMBER(VLOOKUP(A45,NotghiID!A:A,1,FALSE)),1,0)</f>
        <v>1</v>
      </c>
    </row>
    <row r="46" spans="1:40" s="137" customFormat="1" ht="13.8"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1097</v>
      </c>
      <c r="L46" s="203">
        <v>0.15</v>
      </c>
      <c r="M46" s="123" t="s">
        <v>1235</v>
      </c>
      <c r="N46" s="195">
        <v>1.0490196078</v>
      </c>
      <c r="O46" s="195" t="s">
        <v>389</v>
      </c>
      <c r="P46" s="204"/>
      <c r="Q46" s="204"/>
      <c r="R46" s="184">
        <v>0</v>
      </c>
      <c r="S46" s="185" t="s">
        <v>1022</v>
      </c>
      <c r="T46" s="186">
        <v>109</v>
      </c>
      <c r="U46" s="187" t="s">
        <v>1022</v>
      </c>
      <c r="V46" s="188" t="s">
        <v>60</v>
      </c>
      <c r="W46" s="183"/>
      <c r="X46" s="178">
        <v>10</v>
      </c>
      <c r="Y46" s="182"/>
      <c r="Z46" s="182" t="s">
        <v>58</v>
      </c>
      <c r="AA46" s="178" t="s">
        <v>59</v>
      </c>
      <c r="AB46" s="178" t="s">
        <v>1236</v>
      </c>
      <c r="AC46" s="178" t="s">
        <v>60</v>
      </c>
      <c r="AD46" s="178" t="s">
        <v>92</v>
      </c>
      <c r="AE46" s="179" t="s">
        <v>1237</v>
      </c>
      <c r="AF46" s="179" t="s">
        <v>1238</v>
      </c>
      <c r="AG46" s="180"/>
      <c r="AH46" s="179"/>
      <c r="AI46" s="179" t="s">
        <v>1239</v>
      </c>
      <c r="AJ46" s="195"/>
      <c r="AK46" s="195"/>
      <c r="AL46" s="195"/>
      <c r="AM46" s="195"/>
      <c r="AN46" s="183">
        <f>IF(ISNUMBER(VLOOKUP(A46,NotghiID!A:A,1,FALSE)),1,0)</f>
        <v>1</v>
      </c>
    </row>
    <row r="47" spans="1:40" s="137" customFormat="1" ht="13.8"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1097</v>
      </c>
      <c r="L47" s="203">
        <v>0.12</v>
      </c>
      <c r="M47" s="123" t="s">
        <v>1235</v>
      </c>
      <c r="N47" s="195">
        <v>1</v>
      </c>
      <c r="O47" s="195" t="s">
        <v>389</v>
      </c>
      <c r="P47" s="204"/>
      <c r="Q47" s="204"/>
      <c r="R47" s="184">
        <v>0</v>
      </c>
      <c r="S47" s="185" t="s">
        <v>1022</v>
      </c>
      <c r="T47" s="186">
        <v>109</v>
      </c>
      <c r="U47" s="187" t="s">
        <v>1022</v>
      </c>
      <c r="V47" s="188" t="s">
        <v>60</v>
      </c>
      <c r="W47" s="183"/>
      <c r="X47" s="178">
        <v>25</v>
      </c>
      <c r="Y47" s="182"/>
      <c r="Z47" s="182" t="s">
        <v>58</v>
      </c>
      <c r="AA47" s="178" t="s">
        <v>59</v>
      </c>
      <c r="AB47" s="178" t="s">
        <v>1236</v>
      </c>
      <c r="AC47" s="178" t="s">
        <v>60</v>
      </c>
      <c r="AD47" s="178" t="s">
        <v>92</v>
      </c>
      <c r="AE47" s="179" t="s">
        <v>1237</v>
      </c>
      <c r="AF47" s="179" t="s">
        <v>1238</v>
      </c>
      <c r="AG47" s="180"/>
      <c r="AH47" s="179"/>
      <c r="AI47" s="179" t="s">
        <v>1239</v>
      </c>
      <c r="AJ47" s="195"/>
      <c r="AK47" s="195"/>
      <c r="AL47" s="195"/>
      <c r="AM47" s="195"/>
      <c r="AN47" s="183">
        <f>IF(ISNUMBER(VLOOKUP(A47,NotghiID!A:A,1,FALSE)),1,0)</f>
        <v>1</v>
      </c>
    </row>
    <row r="48" spans="1:40" s="137" customFormat="1" ht="13.8"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1097</v>
      </c>
      <c r="L48" s="203">
        <v>0.12</v>
      </c>
      <c r="M48" s="123" t="s">
        <v>1235</v>
      </c>
      <c r="N48" s="195">
        <v>1.0294117647000001</v>
      </c>
      <c r="O48" s="195" t="s">
        <v>389</v>
      </c>
      <c r="P48" s="204"/>
      <c r="Q48" s="204"/>
      <c r="R48" s="184">
        <v>0</v>
      </c>
      <c r="S48" s="185" t="s">
        <v>1022</v>
      </c>
      <c r="T48" s="186">
        <v>109</v>
      </c>
      <c r="U48" s="187" t="s">
        <v>1022</v>
      </c>
      <c r="V48" s="188" t="s">
        <v>60</v>
      </c>
      <c r="W48" s="183"/>
      <c r="X48" s="178">
        <v>75</v>
      </c>
      <c r="Y48" s="182"/>
      <c r="Z48" s="182" t="s">
        <v>58</v>
      </c>
      <c r="AA48" s="178" t="s">
        <v>59</v>
      </c>
      <c r="AB48" s="178" t="s">
        <v>1236</v>
      </c>
      <c r="AC48" s="178" t="s">
        <v>60</v>
      </c>
      <c r="AD48" s="178" t="s">
        <v>92</v>
      </c>
      <c r="AE48" s="179" t="s">
        <v>1237</v>
      </c>
      <c r="AF48" s="179" t="s">
        <v>1238</v>
      </c>
      <c r="AG48" s="180"/>
      <c r="AH48" s="179"/>
      <c r="AI48" s="179" t="s">
        <v>1239</v>
      </c>
      <c r="AJ48" s="195"/>
      <c r="AK48" s="195"/>
      <c r="AL48" s="195"/>
      <c r="AM48" s="195"/>
      <c r="AN48" s="183">
        <f>IF(ISNUMBER(VLOOKUP(A48,NotghiID!A:A,1,FALSE)),1,0)</f>
        <v>1</v>
      </c>
    </row>
    <row r="49" spans="1:40" s="137" customFormat="1" ht="13.8"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1097</v>
      </c>
      <c r="L49" s="203">
        <v>0.19</v>
      </c>
      <c r="M49" s="123" t="s">
        <v>1235</v>
      </c>
      <c r="N49" s="195">
        <v>0.8</v>
      </c>
      <c r="O49" s="195" t="s">
        <v>389</v>
      </c>
      <c r="P49" s="204"/>
      <c r="Q49" s="204"/>
      <c r="R49" s="184">
        <v>0</v>
      </c>
      <c r="S49" s="185" t="s">
        <v>1022</v>
      </c>
      <c r="T49" s="186">
        <v>132</v>
      </c>
      <c r="U49" s="187" t="s">
        <v>1022</v>
      </c>
      <c r="V49" s="188" t="s">
        <v>60</v>
      </c>
      <c r="W49" s="183"/>
      <c r="X49" s="178">
        <v>5</v>
      </c>
      <c r="Y49" s="182"/>
      <c r="Z49" s="182" t="s">
        <v>58</v>
      </c>
      <c r="AA49" s="178" t="s">
        <v>59</v>
      </c>
      <c r="AB49" s="178" t="s">
        <v>1236</v>
      </c>
      <c r="AC49" s="178" t="s">
        <v>60</v>
      </c>
      <c r="AD49" s="178" t="s">
        <v>92</v>
      </c>
      <c r="AE49" s="179" t="s">
        <v>1237</v>
      </c>
      <c r="AF49" s="179" t="s">
        <v>1238</v>
      </c>
      <c r="AG49" s="180"/>
      <c r="AH49" s="179"/>
      <c r="AI49" s="179" t="s">
        <v>1239</v>
      </c>
      <c r="AJ49" s="195"/>
      <c r="AK49" s="195"/>
      <c r="AL49" s="195"/>
      <c r="AM49" s="195"/>
      <c r="AN49" s="183">
        <f>IF(ISNUMBER(VLOOKUP(A49,NotghiID!A:A,1,FALSE)),1,0)</f>
        <v>1</v>
      </c>
    </row>
    <row r="50" spans="1:40" s="137" customFormat="1" ht="13.8"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1097</v>
      </c>
      <c r="L50" s="203">
        <v>0.17</v>
      </c>
      <c r="M50" s="123" t="s">
        <v>1235</v>
      </c>
      <c r="N50" s="195">
        <v>0.93333332999999996</v>
      </c>
      <c r="O50" s="195" t="s">
        <v>389</v>
      </c>
      <c r="P50" s="204"/>
      <c r="Q50" s="204"/>
      <c r="R50" s="184">
        <v>0</v>
      </c>
      <c r="S50" s="185" t="s">
        <v>1022</v>
      </c>
      <c r="T50" s="186">
        <v>132</v>
      </c>
      <c r="U50" s="187" t="s">
        <v>1022</v>
      </c>
      <c r="V50" s="188" t="s">
        <v>60</v>
      </c>
      <c r="W50" s="183"/>
      <c r="X50" s="178">
        <v>10</v>
      </c>
      <c r="Y50" s="182"/>
      <c r="Z50" s="182" t="s">
        <v>58</v>
      </c>
      <c r="AA50" s="178" t="s">
        <v>59</v>
      </c>
      <c r="AB50" s="178" t="s">
        <v>1236</v>
      </c>
      <c r="AC50" s="178" t="s">
        <v>60</v>
      </c>
      <c r="AD50" s="178" t="s">
        <v>92</v>
      </c>
      <c r="AE50" s="179" t="s">
        <v>1237</v>
      </c>
      <c r="AF50" s="179" t="s">
        <v>1238</v>
      </c>
      <c r="AG50" s="180"/>
      <c r="AH50" s="179"/>
      <c r="AI50" s="179" t="s">
        <v>1239</v>
      </c>
      <c r="AJ50" s="195"/>
      <c r="AK50" s="195"/>
      <c r="AL50" s="195"/>
      <c r="AM50" s="195"/>
      <c r="AN50" s="183">
        <f>IF(ISNUMBER(VLOOKUP(A50,NotghiID!A:A,1,FALSE)),1,0)</f>
        <v>1</v>
      </c>
    </row>
    <row r="51" spans="1:40" s="137" customFormat="1" ht="13.8"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1097</v>
      </c>
      <c r="L51" s="203">
        <v>0.1</v>
      </c>
      <c r="M51" s="123" t="s">
        <v>1235</v>
      </c>
      <c r="N51" s="195">
        <v>0.50666666660000004</v>
      </c>
      <c r="O51" s="195" t="s">
        <v>389</v>
      </c>
      <c r="P51" s="204"/>
      <c r="Q51" s="204"/>
      <c r="R51" s="184">
        <v>0</v>
      </c>
      <c r="S51" s="185" t="s">
        <v>1022</v>
      </c>
      <c r="T51" s="186">
        <v>132</v>
      </c>
      <c r="U51" s="187" t="s">
        <v>1022</v>
      </c>
      <c r="V51" s="188" t="s">
        <v>60</v>
      </c>
      <c r="W51" s="183"/>
      <c r="X51" s="178">
        <v>25</v>
      </c>
      <c r="Y51" s="182"/>
      <c r="Z51" s="182" t="s">
        <v>58</v>
      </c>
      <c r="AA51" s="178" t="s">
        <v>59</v>
      </c>
      <c r="AB51" s="178" t="s">
        <v>1236</v>
      </c>
      <c r="AC51" s="178" t="s">
        <v>60</v>
      </c>
      <c r="AD51" s="178" t="s">
        <v>92</v>
      </c>
      <c r="AE51" s="179" t="s">
        <v>1237</v>
      </c>
      <c r="AF51" s="179" t="s">
        <v>1238</v>
      </c>
      <c r="AG51" s="180"/>
      <c r="AH51" s="179"/>
      <c r="AI51" s="179" t="s">
        <v>1239</v>
      </c>
      <c r="AJ51" s="195"/>
      <c r="AK51" s="195"/>
      <c r="AL51" s="195"/>
      <c r="AM51" s="195"/>
      <c r="AN51" s="183">
        <f>IF(ISNUMBER(VLOOKUP(A51,NotghiID!A:A,1,FALSE)),1,0)</f>
        <v>1</v>
      </c>
    </row>
    <row r="52" spans="1:40" s="137" customFormat="1" ht="13.8"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1097</v>
      </c>
      <c r="L52" s="203">
        <v>0.09</v>
      </c>
      <c r="M52" s="123" t="s">
        <v>1235</v>
      </c>
      <c r="N52" s="195">
        <v>0.34</v>
      </c>
      <c r="O52" s="195" t="s">
        <v>389</v>
      </c>
      <c r="P52" s="204"/>
      <c r="Q52" s="204"/>
      <c r="R52" s="184">
        <v>0</v>
      </c>
      <c r="S52" s="185" t="s">
        <v>1022</v>
      </c>
      <c r="T52" s="186">
        <v>132</v>
      </c>
      <c r="U52" s="187" t="s">
        <v>1022</v>
      </c>
      <c r="V52" s="188" t="s">
        <v>60</v>
      </c>
      <c r="W52" s="183"/>
      <c r="X52" s="178">
        <v>75</v>
      </c>
      <c r="Y52" s="182"/>
      <c r="Z52" s="182" t="s">
        <v>58</v>
      </c>
      <c r="AA52" s="178" t="s">
        <v>59</v>
      </c>
      <c r="AB52" s="178" t="s">
        <v>1236</v>
      </c>
      <c r="AC52" s="178" t="s">
        <v>60</v>
      </c>
      <c r="AD52" s="178" t="s">
        <v>92</v>
      </c>
      <c r="AE52" s="179" t="s">
        <v>1237</v>
      </c>
      <c r="AF52" s="179" t="s">
        <v>1238</v>
      </c>
      <c r="AG52" s="180"/>
      <c r="AH52" s="179"/>
      <c r="AI52" s="179" t="s">
        <v>1239</v>
      </c>
      <c r="AJ52" s="195"/>
      <c r="AK52" s="195"/>
      <c r="AL52" s="195"/>
      <c r="AM52" s="195"/>
      <c r="AN52" s="183">
        <f>IF(ISNUMBER(VLOOKUP(A52,NotghiID!A:A,1,FALSE)),1,0)</f>
        <v>1</v>
      </c>
    </row>
    <row r="53" spans="1:40" s="137" customFormat="1" ht="13.8"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1097</v>
      </c>
      <c r="L53" s="203">
        <v>0.16</v>
      </c>
      <c r="M53" s="123" t="s">
        <v>1235</v>
      </c>
      <c r="N53" s="195">
        <v>0.86274509799999999</v>
      </c>
      <c r="O53" s="195" t="s">
        <v>389</v>
      </c>
      <c r="P53" s="204"/>
      <c r="Q53" s="204"/>
      <c r="R53" s="184">
        <v>0</v>
      </c>
      <c r="S53" s="185" t="s">
        <v>1022</v>
      </c>
      <c r="T53" s="186">
        <v>133</v>
      </c>
      <c r="U53" s="187" t="s">
        <v>1022</v>
      </c>
      <c r="V53" s="188" t="s">
        <v>60</v>
      </c>
      <c r="W53" s="183"/>
      <c r="X53" s="178">
        <v>5</v>
      </c>
      <c r="Y53" s="182"/>
      <c r="Z53" s="182" t="s">
        <v>58</v>
      </c>
      <c r="AA53" s="178" t="s">
        <v>59</v>
      </c>
      <c r="AB53" s="178" t="s">
        <v>1236</v>
      </c>
      <c r="AC53" s="178" t="s">
        <v>60</v>
      </c>
      <c r="AD53" s="178" t="s">
        <v>92</v>
      </c>
      <c r="AE53" s="179" t="s">
        <v>1237</v>
      </c>
      <c r="AF53" s="179" t="s">
        <v>1238</v>
      </c>
      <c r="AG53" s="180"/>
      <c r="AH53" s="179"/>
      <c r="AI53" s="179" t="s">
        <v>1239</v>
      </c>
      <c r="AJ53" s="195"/>
      <c r="AK53" s="195"/>
      <c r="AL53" s="195"/>
      <c r="AM53" s="195"/>
      <c r="AN53" s="183">
        <f>IF(ISNUMBER(VLOOKUP(A53,NotghiID!A:A,1,FALSE)),1,0)</f>
        <v>1</v>
      </c>
    </row>
    <row r="54" spans="1:40" s="137" customFormat="1" ht="13.8"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1097</v>
      </c>
      <c r="L54" s="203">
        <v>0.23</v>
      </c>
      <c r="M54" s="123" t="s">
        <v>1235</v>
      </c>
      <c r="N54" s="195">
        <v>0.86274509799999999</v>
      </c>
      <c r="O54" s="195" t="s">
        <v>389</v>
      </c>
      <c r="P54" s="204"/>
      <c r="Q54" s="204"/>
      <c r="R54" s="184">
        <v>0</v>
      </c>
      <c r="S54" s="185" t="s">
        <v>1022</v>
      </c>
      <c r="T54" s="186">
        <v>133</v>
      </c>
      <c r="U54" s="187" t="s">
        <v>1022</v>
      </c>
      <c r="V54" s="188" t="s">
        <v>60</v>
      </c>
      <c r="W54" s="183"/>
      <c r="X54" s="178">
        <v>10</v>
      </c>
      <c r="Y54" s="182"/>
      <c r="Z54" s="182" t="s">
        <v>58</v>
      </c>
      <c r="AA54" s="178" t="s">
        <v>59</v>
      </c>
      <c r="AB54" s="178" t="s">
        <v>1236</v>
      </c>
      <c r="AC54" s="178" t="s">
        <v>60</v>
      </c>
      <c r="AD54" s="178" t="s">
        <v>92</v>
      </c>
      <c r="AE54" s="179" t="s">
        <v>1237</v>
      </c>
      <c r="AF54" s="179" t="s">
        <v>1238</v>
      </c>
      <c r="AG54" s="180"/>
      <c r="AH54" s="179"/>
      <c r="AI54" s="179" t="s">
        <v>1239</v>
      </c>
      <c r="AJ54" s="195"/>
      <c r="AK54" s="195"/>
      <c r="AL54" s="195"/>
      <c r="AM54" s="195"/>
      <c r="AN54" s="183">
        <f>IF(ISNUMBER(VLOOKUP(A54,NotghiID!A:A,1,FALSE)),1,0)</f>
        <v>1</v>
      </c>
    </row>
    <row r="55" spans="1:40" s="137" customFormat="1" ht="13.8"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1097</v>
      </c>
      <c r="L55" s="203">
        <v>0.1</v>
      </c>
      <c r="M55" s="123" t="s">
        <v>1235</v>
      </c>
      <c r="N55" s="195">
        <v>0.49019607840000001</v>
      </c>
      <c r="O55" s="195" t="s">
        <v>389</v>
      </c>
      <c r="P55" s="204"/>
      <c r="Q55" s="204"/>
      <c r="R55" s="184">
        <v>0</v>
      </c>
      <c r="S55" s="185" t="s">
        <v>1022</v>
      </c>
      <c r="T55" s="186">
        <v>133</v>
      </c>
      <c r="U55" s="187" t="s">
        <v>1022</v>
      </c>
      <c r="V55" s="188" t="s">
        <v>60</v>
      </c>
      <c r="W55" s="183"/>
      <c r="X55" s="178">
        <v>25</v>
      </c>
      <c r="Y55" s="182"/>
      <c r="Z55" s="182" t="s">
        <v>58</v>
      </c>
      <c r="AA55" s="178" t="s">
        <v>59</v>
      </c>
      <c r="AB55" s="178" t="s">
        <v>1236</v>
      </c>
      <c r="AC55" s="178" t="s">
        <v>60</v>
      </c>
      <c r="AD55" s="178" t="s">
        <v>92</v>
      </c>
      <c r="AE55" s="179" t="s">
        <v>1237</v>
      </c>
      <c r="AF55" s="179" t="s">
        <v>1238</v>
      </c>
      <c r="AG55" s="180"/>
      <c r="AH55" s="179"/>
      <c r="AI55" s="179" t="s">
        <v>1239</v>
      </c>
      <c r="AJ55" s="195"/>
      <c r="AK55" s="195"/>
      <c r="AL55" s="195"/>
      <c r="AM55" s="195"/>
      <c r="AN55" s="183">
        <f>IF(ISNUMBER(VLOOKUP(A55,NotghiID!A:A,1,FALSE)),1,0)</f>
        <v>1</v>
      </c>
    </row>
    <row r="56" spans="1:40" s="137" customFormat="1" ht="13.8"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1097</v>
      </c>
      <c r="L56" s="203">
        <v>0.06</v>
      </c>
      <c r="M56" s="123" t="s">
        <v>1235</v>
      </c>
      <c r="N56" s="195">
        <v>0.25490196078400001</v>
      </c>
      <c r="O56" s="195" t="s">
        <v>389</v>
      </c>
      <c r="P56" s="204"/>
      <c r="Q56" s="204"/>
      <c r="R56" s="184">
        <v>0</v>
      </c>
      <c r="S56" s="185" t="s">
        <v>1022</v>
      </c>
      <c r="T56" s="186">
        <v>133</v>
      </c>
      <c r="U56" s="187" t="s">
        <v>1022</v>
      </c>
      <c r="V56" s="188" t="s">
        <v>60</v>
      </c>
      <c r="W56" s="183"/>
      <c r="X56" s="178">
        <v>75</v>
      </c>
      <c r="Y56" s="182"/>
      <c r="Z56" s="182" t="s">
        <v>58</v>
      </c>
      <c r="AA56" s="178" t="s">
        <v>59</v>
      </c>
      <c r="AB56" s="178" t="s">
        <v>1236</v>
      </c>
      <c r="AC56" s="178" t="s">
        <v>60</v>
      </c>
      <c r="AD56" s="178" t="s">
        <v>92</v>
      </c>
      <c r="AE56" s="179" t="s">
        <v>1237</v>
      </c>
      <c r="AF56" s="179" t="s">
        <v>1238</v>
      </c>
      <c r="AG56" s="180"/>
      <c r="AH56" s="179"/>
      <c r="AI56" s="179" t="s">
        <v>1239</v>
      </c>
      <c r="AJ56" s="195"/>
      <c r="AK56" s="195"/>
      <c r="AL56" s="195"/>
      <c r="AM56" s="195"/>
      <c r="AN56" s="183">
        <f>IF(ISNUMBER(VLOOKUP(A56,NotghiID!A:A,1,FALSE)),1,0)</f>
        <v>1</v>
      </c>
    </row>
    <row r="57" spans="1:40" s="137" customFormat="1" ht="13.8" x14ac:dyDescent="0.25">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1240</v>
      </c>
      <c r="L57" s="203"/>
      <c r="M57" s="203"/>
      <c r="N57" s="195">
        <v>1.1059602649</v>
      </c>
      <c r="O57" s="195" t="s">
        <v>1240</v>
      </c>
      <c r="P57" s="204"/>
      <c r="Q57" s="204"/>
      <c r="R57" s="184">
        <v>0</v>
      </c>
      <c r="S57" s="185" t="s">
        <v>1022</v>
      </c>
      <c r="T57" s="186">
        <v>144</v>
      </c>
      <c r="U57" s="187" t="s">
        <v>1022</v>
      </c>
      <c r="V57" s="188" t="s">
        <v>60</v>
      </c>
      <c r="W57" s="183"/>
      <c r="X57" s="178">
        <v>600</v>
      </c>
      <c r="Y57" s="182"/>
      <c r="Z57" s="182" t="s">
        <v>58</v>
      </c>
      <c r="AA57" s="178" t="s">
        <v>59</v>
      </c>
      <c r="AB57" s="178" t="s">
        <v>1236</v>
      </c>
      <c r="AC57" s="178" t="s">
        <v>60</v>
      </c>
      <c r="AD57" s="178" t="s">
        <v>92</v>
      </c>
      <c r="AE57" s="179" t="s">
        <v>1241</v>
      </c>
      <c r="AF57" s="179" t="s">
        <v>1242</v>
      </c>
      <c r="AG57" s="180"/>
      <c r="AH57" s="179"/>
      <c r="AI57" s="179" t="s">
        <v>1243</v>
      </c>
      <c r="AJ57" s="195"/>
      <c r="AK57" s="195"/>
      <c r="AL57" s="195"/>
      <c r="AM57" s="195"/>
      <c r="AN57" s="183">
        <f>IF(ISNUMBER(VLOOKUP(A57,NotghiID!A:A,1,FALSE)),1,0)</f>
        <v>1</v>
      </c>
    </row>
    <row r="58" spans="1:40" s="137" customFormat="1" ht="13.8" x14ac:dyDescent="0.25">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1240</v>
      </c>
      <c r="L58" s="203"/>
      <c r="M58" s="203"/>
      <c r="N58" s="195">
        <v>3.4865292999999999E-2</v>
      </c>
      <c r="O58" s="195" t="s">
        <v>1240</v>
      </c>
      <c r="P58" s="204"/>
      <c r="Q58" s="204"/>
      <c r="R58" s="184">
        <v>0</v>
      </c>
      <c r="S58" s="185" t="s">
        <v>1022</v>
      </c>
      <c r="T58" s="186">
        <v>144</v>
      </c>
      <c r="U58" s="187" t="s">
        <v>1022</v>
      </c>
      <c r="V58" s="188" t="s">
        <v>60</v>
      </c>
      <c r="W58" s="183"/>
      <c r="X58" s="178">
        <v>600</v>
      </c>
      <c r="Y58" s="182"/>
      <c r="Z58" s="182" t="s">
        <v>58</v>
      </c>
      <c r="AA58" s="178" t="s">
        <v>59</v>
      </c>
      <c r="AB58" s="178" t="s">
        <v>1236</v>
      </c>
      <c r="AC58" s="178" t="s">
        <v>60</v>
      </c>
      <c r="AD58" s="178" t="s">
        <v>92</v>
      </c>
      <c r="AE58" s="179" t="s">
        <v>1241</v>
      </c>
      <c r="AF58" s="179" t="s">
        <v>1242</v>
      </c>
      <c r="AG58" s="180"/>
      <c r="AH58" s="179"/>
      <c r="AI58" s="179" t="s">
        <v>1243</v>
      </c>
      <c r="AJ58" s="195"/>
      <c r="AK58" s="195"/>
      <c r="AL58" s="195"/>
      <c r="AM58" s="195"/>
      <c r="AN58" s="183">
        <f>IF(ISNUMBER(VLOOKUP(A58,NotghiID!A:A,1,FALSE)),1,0)</f>
        <v>1</v>
      </c>
    </row>
    <row r="59" spans="1:40" s="137" customFormat="1" ht="13.8"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1022</v>
      </c>
      <c r="T59" s="186">
        <v>107</v>
      </c>
      <c r="U59" s="187" t="s">
        <v>1022</v>
      </c>
      <c r="V59" s="222" t="s">
        <v>60</v>
      </c>
      <c r="W59" s="223"/>
      <c r="X59" s="209">
        <v>600</v>
      </c>
      <c r="Y59" s="210"/>
      <c r="Z59" s="210" t="s">
        <v>58</v>
      </c>
      <c r="AA59" s="209" t="s">
        <v>59</v>
      </c>
      <c r="AB59" s="178" t="s">
        <v>186</v>
      </c>
      <c r="AC59" s="209" t="s">
        <v>60</v>
      </c>
      <c r="AD59" s="209" t="s">
        <v>92</v>
      </c>
      <c r="AE59" s="211" t="s">
        <v>1237</v>
      </c>
      <c r="AF59" s="211"/>
      <c r="AG59" s="212"/>
      <c r="AH59" s="211"/>
      <c r="AI59" s="211" t="s">
        <v>1244</v>
      </c>
      <c r="AJ59" s="195"/>
      <c r="AK59" s="195"/>
      <c r="AL59" s="195"/>
      <c r="AM59" s="195"/>
      <c r="AN59" s="183">
        <f>IF(ISNUMBER(VLOOKUP(A59,NotghiID!A:A,1,FALSE)),1,0)</f>
        <v>1</v>
      </c>
    </row>
    <row r="60" spans="1:40" s="137" customFormat="1" ht="13.8"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1022</v>
      </c>
      <c r="T60" s="186">
        <v>106</v>
      </c>
      <c r="U60" s="187" t="s">
        <v>1022</v>
      </c>
      <c r="V60" s="222" t="s">
        <v>60</v>
      </c>
      <c r="W60" s="223"/>
      <c r="X60" s="209">
        <v>600</v>
      </c>
      <c r="Y60" s="210"/>
      <c r="Z60" s="210" t="s">
        <v>58</v>
      </c>
      <c r="AA60" s="209" t="s">
        <v>59</v>
      </c>
      <c r="AB60" s="178" t="s">
        <v>186</v>
      </c>
      <c r="AC60" s="209" t="s">
        <v>60</v>
      </c>
      <c r="AD60" s="209" t="s">
        <v>92</v>
      </c>
      <c r="AE60" s="211" t="s">
        <v>1237</v>
      </c>
      <c r="AF60" s="211"/>
      <c r="AG60" s="212"/>
      <c r="AH60" s="211"/>
      <c r="AI60" s="211" t="s">
        <v>1244</v>
      </c>
      <c r="AJ60" s="195"/>
      <c r="AK60" s="195"/>
      <c r="AL60" s="195"/>
      <c r="AM60" s="195"/>
      <c r="AN60" s="183">
        <f>IF(ISNUMBER(VLOOKUP(A60,NotghiID!A:A,1,FALSE)),1,0)</f>
        <v>1</v>
      </c>
    </row>
    <row r="61" spans="1:40" s="137" customFormat="1" ht="13.8"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1198</v>
      </c>
      <c r="L61" s="203"/>
      <c r="M61" s="203"/>
      <c r="N61" s="195"/>
      <c r="O61" s="195"/>
      <c r="P61" s="204"/>
      <c r="Q61" s="204"/>
      <c r="R61" s="184">
        <v>0</v>
      </c>
      <c r="S61" s="185" t="s">
        <v>1022</v>
      </c>
      <c r="T61" s="186">
        <f>144-12</f>
        <v>132</v>
      </c>
      <c r="U61" s="187" t="s">
        <v>1022</v>
      </c>
      <c r="V61" s="188" t="s">
        <v>60</v>
      </c>
      <c r="W61" s="183"/>
      <c r="X61" s="178">
        <v>600</v>
      </c>
      <c r="Y61" s="182"/>
      <c r="Z61" s="182" t="s">
        <v>58</v>
      </c>
      <c r="AA61" s="178" t="s">
        <v>59</v>
      </c>
      <c r="AB61" s="178" t="s">
        <v>1245</v>
      </c>
      <c r="AC61" s="178" t="s">
        <v>60</v>
      </c>
      <c r="AD61" s="178" t="s">
        <v>92</v>
      </c>
      <c r="AE61" s="179" t="s">
        <v>1241</v>
      </c>
      <c r="AF61" s="179" t="s">
        <v>1246</v>
      </c>
      <c r="AG61" s="180"/>
      <c r="AH61" s="179"/>
      <c r="AI61" s="179"/>
      <c r="AJ61" s="195"/>
      <c r="AK61" s="195"/>
      <c r="AL61" s="195"/>
      <c r="AM61" s="195"/>
      <c r="AN61" s="183">
        <f>IF(ISNUMBER(VLOOKUP(A61,NotghiID!A:A,1,FALSE)),1,0)</f>
        <v>1</v>
      </c>
    </row>
    <row r="62" spans="1:40" s="137" customFormat="1" ht="13.8" x14ac:dyDescent="0.25">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1198</v>
      </c>
      <c r="L62" s="203"/>
      <c r="M62" s="203"/>
      <c r="N62" s="195">
        <v>0.48148148148148145</v>
      </c>
      <c r="O62" s="195" t="s">
        <v>1198</v>
      </c>
      <c r="P62" s="204"/>
      <c r="Q62" s="204"/>
      <c r="R62" s="184">
        <v>0</v>
      </c>
      <c r="S62" s="185" t="s">
        <v>1022</v>
      </c>
      <c r="T62" s="186">
        <v>240</v>
      </c>
      <c r="U62" s="187" t="s">
        <v>1022</v>
      </c>
      <c r="V62" s="188" t="s">
        <v>60</v>
      </c>
      <c r="W62" s="183"/>
      <c r="X62" s="178">
        <v>600</v>
      </c>
      <c r="Y62" s="182"/>
      <c r="Z62" s="139" t="s">
        <v>58</v>
      </c>
      <c r="AA62" s="178" t="s">
        <v>59</v>
      </c>
      <c r="AB62" s="178" t="s">
        <v>1247</v>
      </c>
      <c r="AC62" s="178" t="s">
        <v>60</v>
      </c>
      <c r="AD62" s="178" t="s">
        <v>92</v>
      </c>
      <c r="AE62" s="179" t="s">
        <v>1237</v>
      </c>
      <c r="AF62" s="179" t="s">
        <v>1248</v>
      </c>
      <c r="AG62" s="180"/>
      <c r="AH62" s="179"/>
      <c r="AI62" s="179"/>
      <c r="AJ62" s="195"/>
      <c r="AK62" s="195"/>
      <c r="AL62" s="195"/>
      <c r="AM62" s="195"/>
      <c r="AN62" s="183">
        <f>IF(ISNUMBER(VLOOKUP(A62,NotghiID!A:A,1,FALSE)),1,0)</f>
        <v>1</v>
      </c>
    </row>
    <row r="63" spans="1:40" s="137" customFormat="1" ht="13.8" x14ac:dyDescent="0.25">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1198</v>
      </c>
      <c r="L63" s="203"/>
      <c r="M63" s="203"/>
      <c r="N63" s="195">
        <v>0.834008097165992</v>
      </c>
      <c r="O63" s="195" t="s">
        <v>1198</v>
      </c>
      <c r="P63" s="204"/>
      <c r="Q63" s="204"/>
      <c r="R63" s="184">
        <v>0</v>
      </c>
      <c r="S63" s="185" t="s">
        <v>1022</v>
      </c>
      <c r="T63" s="186">
        <v>240</v>
      </c>
      <c r="U63" s="187" t="s">
        <v>1022</v>
      </c>
      <c r="V63" s="188" t="s">
        <v>60</v>
      </c>
      <c r="W63" s="183"/>
      <c r="X63" s="138">
        <v>600</v>
      </c>
      <c r="Y63" s="139"/>
      <c r="Z63" s="139" t="s">
        <v>58</v>
      </c>
      <c r="AA63" s="178" t="s">
        <v>59</v>
      </c>
      <c r="AB63" s="178" t="s">
        <v>1247</v>
      </c>
      <c r="AC63" s="178" t="s">
        <v>60</v>
      </c>
      <c r="AD63" s="138" t="s">
        <v>92</v>
      </c>
      <c r="AE63" s="179" t="s">
        <v>1237</v>
      </c>
      <c r="AF63" s="179" t="s">
        <v>1248</v>
      </c>
      <c r="AG63" s="176"/>
      <c r="AH63" s="177"/>
      <c r="AI63" s="177"/>
      <c r="AJ63" s="195"/>
      <c r="AK63" s="195"/>
      <c r="AL63" s="195"/>
      <c r="AM63" s="195"/>
      <c r="AN63" s="183">
        <f>IF(ISNUMBER(VLOOKUP(A63,NotghiID!A:A,1,FALSE)),1,0)</f>
        <v>1</v>
      </c>
    </row>
    <row r="64" spans="1:40" s="137" customFormat="1" ht="13.8" x14ac:dyDescent="0.25">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1198</v>
      </c>
      <c r="L64" s="203"/>
      <c r="M64" s="203"/>
      <c r="N64" s="195"/>
      <c r="O64" s="195"/>
      <c r="P64" s="204"/>
      <c r="Q64" s="204"/>
      <c r="R64" s="184">
        <v>0</v>
      </c>
      <c r="S64" s="185" t="s">
        <v>1022</v>
      </c>
      <c r="T64" s="186">
        <v>144</v>
      </c>
      <c r="U64" s="187" t="s">
        <v>1022</v>
      </c>
      <c r="V64" s="188" t="s">
        <v>60</v>
      </c>
      <c r="W64" s="183"/>
      <c r="X64" s="138">
        <v>600</v>
      </c>
      <c r="Y64" s="139"/>
      <c r="Z64" s="139" t="s">
        <v>58</v>
      </c>
      <c r="AA64" s="138"/>
      <c r="AB64" s="138" t="s">
        <v>1236</v>
      </c>
      <c r="AC64" s="138" t="s">
        <v>60</v>
      </c>
      <c r="AD64" s="138" t="s">
        <v>92</v>
      </c>
      <c r="AE64" s="176"/>
      <c r="AF64" s="176"/>
      <c r="AG64" s="176"/>
      <c r="AH64" s="177"/>
      <c r="AI64" s="177"/>
      <c r="AJ64" s="195"/>
      <c r="AK64" s="195"/>
      <c r="AL64" s="195"/>
      <c r="AM64" s="195"/>
      <c r="AN64" s="183">
        <f>IF(ISNUMBER(VLOOKUP(A64,NotghiID!A:A,1,FALSE)),1,0)</f>
        <v>1</v>
      </c>
    </row>
    <row r="65" spans="1:40" s="137" customFormat="1" ht="13.8" x14ac:dyDescent="0.25">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920</v>
      </c>
      <c r="G65" s="208" t="str">
        <f>IF(AND(A65&lt;&gt;"",ISNUMBER(A65)),VLOOKUP(A65,Studies!A:BR,13,FALSE),"")</f>
        <v>PO</v>
      </c>
      <c r="H65" s="140">
        <f t="shared" si="0"/>
        <v>0</v>
      </c>
      <c r="I65" s="208" t="str">
        <f>IF(AND(A65&lt;&gt;"",ISNUMBER(A65)),VLOOKUP(A65,Studies!A:BR,6,FALSE),"")</f>
        <v>Serum</v>
      </c>
      <c r="J65" s="189">
        <v>1.0918367346938775</v>
      </c>
      <c r="K65" s="189" t="s">
        <v>1198</v>
      </c>
      <c r="L65" s="203"/>
      <c r="M65" s="203"/>
      <c r="N65" s="195"/>
      <c r="O65" s="195"/>
      <c r="P65" s="204"/>
      <c r="Q65" s="204"/>
      <c r="R65" s="184">
        <v>0</v>
      </c>
      <c r="S65" s="185" t="s">
        <v>1022</v>
      </c>
      <c r="T65" s="186">
        <v>96</v>
      </c>
      <c r="U65" s="187" t="s">
        <v>1022</v>
      </c>
      <c r="V65" s="188" t="s">
        <v>60</v>
      </c>
      <c r="W65" s="183"/>
      <c r="X65" s="138">
        <v>200</v>
      </c>
      <c r="Y65" s="139"/>
      <c r="Z65" s="139" t="s">
        <v>58</v>
      </c>
      <c r="AA65" s="138"/>
      <c r="AB65" s="138" t="s">
        <v>917</v>
      </c>
      <c r="AC65" s="138" t="s">
        <v>60</v>
      </c>
      <c r="AD65" s="138" t="s">
        <v>92</v>
      </c>
      <c r="AE65" s="176"/>
      <c r="AF65" s="176"/>
      <c r="AG65" s="176"/>
      <c r="AH65" s="177"/>
      <c r="AI65" s="177"/>
      <c r="AJ65" s="195"/>
      <c r="AK65" s="195"/>
      <c r="AL65" s="195"/>
      <c r="AM65" s="195"/>
      <c r="AN65" s="183">
        <f>IF(ISNUMBER(VLOOKUP(A65,NotghiID!A:A,1,FALSE)),1,0)</f>
        <v>1</v>
      </c>
    </row>
    <row r="66" spans="1:40" s="137" customFormat="1" ht="13.8" x14ac:dyDescent="0.25">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1097</v>
      </c>
      <c r="L66" s="203"/>
      <c r="M66" s="203"/>
      <c r="N66" s="195">
        <v>0.78</v>
      </c>
      <c r="O66" s="195" t="s">
        <v>1097</v>
      </c>
      <c r="P66" s="204"/>
      <c r="Q66" s="204"/>
      <c r="R66" s="184">
        <v>0</v>
      </c>
      <c r="S66" s="185" t="s">
        <v>1022</v>
      </c>
      <c r="T66" s="186">
        <v>324</v>
      </c>
      <c r="U66" s="187" t="s">
        <v>1022</v>
      </c>
      <c r="V66" s="188" t="s">
        <v>60</v>
      </c>
      <c r="W66" s="183"/>
      <c r="X66" s="138">
        <v>600</v>
      </c>
      <c r="Y66" s="139"/>
      <c r="Z66" s="139" t="s">
        <v>58</v>
      </c>
      <c r="AA66" s="138" t="s">
        <v>59</v>
      </c>
      <c r="AB66" s="138" t="s">
        <v>501</v>
      </c>
      <c r="AC66" s="138" t="s">
        <v>60</v>
      </c>
      <c r="AD66" s="138" t="s">
        <v>1426</v>
      </c>
      <c r="AE66" s="176" t="s">
        <v>1237</v>
      </c>
      <c r="AF66" s="176" t="s">
        <v>1487</v>
      </c>
      <c r="AG66" s="176"/>
      <c r="AH66" s="177"/>
      <c r="AI66" s="177"/>
      <c r="AJ66" s="195"/>
      <c r="AK66" s="195"/>
      <c r="AL66" s="195"/>
      <c r="AM66" s="195"/>
      <c r="AN66" s="183">
        <f>IF(ISNUMBER(VLOOKUP(A66,NotghiID!A:A,1,FALSE)),1,0)</f>
        <v>1</v>
      </c>
    </row>
    <row r="67" spans="1:40" s="137" customFormat="1" ht="13.8" x14ac:dyDescent="0.25">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1097</v>
      </c>
      <c r="L67" s="203"/>
      <c r="M67" s="203"/>
      <c r="N67" s="195">
        <v>1.55</v>
      </c>
      <c r="O67" s="195" t="s">
        <v>1097</v>
      </c>
      <c r="P67" s="204"/>
      <c r="Q67" s="204"/>
      <c r="R67" s="184">
        <v>0</v>
      </c>
      <c r="S67" s="185" t="s">
        <v>1022</v>
      </c>
      <c r="T67" s="186">
        <v>360</v>
      </c>
      <c r="U67" s="187" t="s">
        <v>1022</v>
      </c>
      <c r="V67" s="188" t="s">
        <v>60</v>
      </c>
      <c r="W67" s="183"/>
      <c r="X67" s="138">
        <v>600</v>
      </c>
      <c r="Y67" s="139"/>
      <c r="Z67" s="139" t="s">
        <v>58</v>
      </c>
      <c r="AA67" s="138" t="s">
        <v>59</v>
      </c>
      <c r="AB67" s="138" t="s">
        <v>501</v>
      </c>
      <c r="AC67" s="138" t="s">
        <v>60</v>
      </c>
      <c r="AD67" s="138" t="s">
        <v>1426</v>
      </c>
      <c r="AE67" s="176" t="s">
        <v>1237</v>
      </c>
      <c r="AF67" s="176" t="s">
        <v>1487</v>
      </c>
      <c r="AG67" s="176"/>
      <c r="AH67" s="177"/>
      <c r="AI67" s="177"/>
      <c r="AJ67" s="195"/>
      <c r="AK67" s="195"/>
      <c r="AL67" s="195"/>
      <c r="AM67" s="195"/>
      <c r="AN67" s="183">
        <f>IF(ISNUMBER(VLOOKUP(A67,NotghiID!A:A,1,FALSE)),1,0)</f>
        <v>1</v>
      </c>
    </row>
    <row r="68" spans="1:40" s="137" customFormat="1" ht="13.8" x14ac:dyDescent="0.25">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389</v>
      </c>
      <c r="L68" s="203"/>
      <c r="M68" s="203"/>
      <c r="N68" s="195">
        <v>134</v>
      </c>
      <c r="O68" s="195" t="s">
        <v>389</v>
      </c>
      <c r="P68" s="204"/>
      <c r="Q68" s="204"/>
      <c r="R68" s="184">
        <v>0</v>
      </c>
      <c r="S68" s="185" t="s">
        <v>1022</v>
      </c>
      <c r="T68" s="186">
        <v>49</v>
      </c>
      <c r="U68" s="187" t="s">
        <v>1022</v>
      </c>
      <c r="V68" s="188" t="s">
        <v>60</v>
      </c>
      <c r="W68" s="183"/>
      <c r="X68" s="138">
        <v>200</v>
      </c>
      <c r="Y68" s="139"/>
      <c r="Z68" s="139" t="s">
        <v>58</v>
      </c>
      <c r="AA68" s="138"/>
      <c r="AB68" s="138" t="s">
        <v>186</v>
      </c>
      <c r="AC68" s="138"/>
      <c r="AD68" s="138"/>
      <c r="AE68" s="176"/>
      <c r="AF68" s="176" t="s">
        <v>1504</v>
      </c>
      <c r="AG68" s="176"/>
      <c r="AH68" s="177">
        <v>120</v>
      </c>
      <c r="AI68" s="177"/>
      <c r="AJ68" s="195"/>
      <c r="AK68" s="195"/>
      <c r="AL68" s="195"/>
      <c r="AM68" s="195"/>
      <c r="AN68" s="183"/>
    </row>
    <row r="69" spans="1:40" s="137" customFormat="1" ht="13.8" x14ac:dyDescent="0.25">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1209</v>
      </c>
      <c r="G69" s="208" t="str">
        <f>IF(AND(A69&lt;&gt;"",ISNUMBER(A69)),VLOOKUP(A69,Studies!A:BR,13,FALSE),"")</f>
        <v>PO</v>
      </c>
      <c r="H69" s="140" t="str">
        <f t="shared" si="1"/>
        <v>PO</v>
      </c>
      <c r="I69" s="208" t="str">
        <f>IF(AND(A69&lt;&gt;"",ISNUMBER(A69)),VLOOKUP(A69,Studies!A:BR,6,FALSE),"")</f>
        <v>Whole Blood</v>
      </c>
      <c r="J69" s="189">
        <f>1.5/0.21</f>
        <v>7.1428571428571432</v>
      </c>
      <c r="K69" s="189" t="s">
        <v>1198</v>
      </c>
      <c r="L69" s="203"/>
      <c r="M69" s="203"/>
      <c r="N69" s="195"/>
      <c r="O69" s="195"/>
      <c r="P69" s="204"/>
      <c r="Q69" s="204"/>
      <c r="R69" s="184">
        <v>0</v>
      </c>
      <c r="S69" s="185" t="s">
        <v>1022</v>
      </c>
      <c r="T69" s="186">
        <v>146</v>
      </c>
      <c r="U69" s="187" t="s">
        <v>1022</v>
      </c>
      <c r="V69" s="188" t="s">
        <v>60</v>
      </c>
      <c r="W69" s="183" t="s">
        <v>1226</v>
      </c>
      <c r="X69" s="160">
        <v>500</v>
      </c>
      <c r="Y69" s="161"/>
      <c r="Z69" s="161" t="s">
        <v>58</v>
      </c>
      <c r="AA69" s="160" t="s">
        <v>59</v>
      </c>
      <c r="AB69" s="178" t="s">
        <v>1249</v>
      </c>
      <c r="AC69" s="160" t="s">
        <v>60</v>
      </c>
      <c r="AD69" s="160" t="s">
        <v>92</v>
      </c>
      <c r="AE69" s="162"/>
      <c r="AF69" s="162" t="s">
        <v>1250</v>
      </c>
      <c r="AG69" s="176"/>
      <c r="AH69" s="177"/>
      <c r="AI69" s="177"/>
      <c r="AJ69" s="195"/>
      <c r="AK69" s="195"/>
      <c r="AL69" s="195"/>
      <c r="AM69" s="195"/>
      <c r="AN69" s="183">
        <f>IF(ISNUMBER(VLOOKUP(A69,NotghiID!A:A,1,FALSE)),1,0)</f>
        <v>1</v>
      </c>
    </row>
    <row r="70" spans="1:40" s="137" customFormat="1" ht="13.8" x14ac:dyDescent="0.25">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1209</v>
      </c>
      <c r="G70" s="208" t="str">
        <f>IF(AND(A70&lt;&gt;"",ISNUMBER(A70)),VLOOKUP(A70,Studies!A:BR,13,FALSE),"")</f>
        <v>IV</v>
      </c>
      <c r="H70" s="140" t="str">
        <f t="shared" si="1"/>
        <v>PO</v>
      </c>
      <c r="I70" s="208" t="str">
        <f>IF(AND(A70&lt;&gt;"",ISNUMBER(A70)),VLOOKUP(A70,Studies!A:BR,6,FALSE),"")</f>
        <v>Whole Blood</v>
      </c>
      <c r="J70" s="189">
        <f>0.4/0.15</f>
        <v>2.666666666666667</v>
      </c>
      <c r="K70" s="189" t="s">
        <v>1198</v>
      </c>
      <c r="L70" s="203"/>
      <c r="M70" s="203"/>
      <c r="N70" s="195"/>
      <c r="O70" s="195"/>
      <c r="P70" s="204"/>
      <c r="Q70" s="204"/>
      <c r="R70" s="184">
        <v>0</v>
      </c>
      <c r="S70" s="185" t="s">
        <v>1022</v>
      </c>
      <c r="T70" s="186">
        <v>146</v>
      </c>
      <c r="U70" s="187" t="s">
        <v>1022</v>
      </c>
      <c r="V70" s="188" t="s">
        <v>60</v>
      </c>
      <c r="W70" s="183" t="s">
        <v>1226</v>
      </c>
      <c r="X70" s="160">
        <v>500</v>
      </c>
      <c r="Y70" s="161"/>
      <c r="Z70" s="161" t="s">
        <v>58</v>
      </c>
      <c r="AA70" s="160" t="s">
        <v>59</v>
      </c>
      <c r="AB70" s="178" t="s">
        <v>1249</v>
      </c>
      <c r="AC70" s="160" t="s">
        <v>60</v>
      </c>
      <c r="AD70" s="160" t="s">
        <v>92</v>
      </c>
      <c r="AE70" s="162"/>
      <c r="AF70" s="162" t="s">
        <v>1250</v>
      </c>
      <c r="AG70" s="176"/>
      <c r="AH70" s="177"/>
      <c r="AI70" s="177"/>
      <c r="AJ70" s="195"/>
      <c r="AK70" s="195"/>
      <c r="AL70" s="195"/>
      <c r="AM70" s="195"/>
      <c r="AN70" s="183">
        <f>IF(ISNUMBER(VLOOKUP(A70,NotghiID!A:A,1,FALSE)),1,0)</f>
        <v>1</v>
      </c>
    </row>
    <row r="71" spans="1:40" s="137" customFormat="1" ht="13.8" x14ac:dyDescent="0.25">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1198</v>
      </c>
      <c r="L71" s="203"/>
      <c r="M71" s="203"/>
      <c r="N71" s="195"/>
      <c r="O71" s="195"/>
      <c r="P71" s="204"/>
      <c r="Q71" s="204"/>
      <c r="R71" s="184">
        <v>0</v>
      </c>
      <c r="S71" s="185" t="s">
        <v>1022</v>
      </c>
      <c r="T71" s="186">
        <f>4*24+24</f>
        <v>120</v>
      </c>
      <c r="U71" s="187" t="s">
        <v>1022</v>
      </c>
      <c r="V71" s="188" t="s">
        <v>60</v>
      </c>
      <c r="W71" s="122" t="s">
        <v>1251</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3.8" x14ac:dyDescent="0.25">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1198</v>
      </c>
      <c r="L72" s="203"/>
      <c r="M72" s="203"/>
      <c r="N72" s="195"/>
      <c r="O72" s="195"/>
      <c r="P72" s="204"/>
      <c r="Q72" s="204"/>
      <c r="R72" s="184">
        <v>0</v>
      </c>
      <c r="S72" s="185" t="s">
        <v>1022</v>
      </c>
      <c r="T72" s="186">
        <v>120.5</v>
      </c>
      <c r="U72" s="187" t="s">
        <v>1022</v>
      </c>
      <c r="V72" s="188" t="s">
        <v>60</v>
      </c>
      <c r="W72" s="122" t="s">
        <v>1251</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3.8" x14ac:dyDescent="0.25">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1022</v>
      </c>
      <c r="T73" s="220">
        <v>2</v>
      </c>
      <c r="U73" s="221" t="s">
        <v>1022</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3.8" x14ac:dyDescent="0.25">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1198</v>
      </c>
      <c r="L74" s="215"/>
      <c r="M74" s="215"/>
      <c r="N74" s="216"/>
      <c r="O74" s="216"/>
      <c r="P74" s="217"/>
      <c r="Q74" s="217"/>
      <c r="R74" s="218">
        <v>0</v>
      </c>
      <c r="S74" s="219" t="s">
        <v>1022</v>
      </c>
      <c r="T74" s="220">
        <v>74</v>
      </c>
      <c r="U74" s="221" t="s">
        <v>1022</v>
      </c>
      <c r="V74" s="222" t="s">
        <v>60</v>
      </c>
      <c r="W74" s="223"/>
      <c r="X74" s="224">
        <v>200</v>
      </c>
      <c r="Y74" s="225"/>
      <c r="Z74" s="225" t="s">
        <v>58</v>
      </c>
      <c r="AA74" s="224" t="s">
        <v>59</v>
      </c>
      <c r="AB74" s="209" t="s">
        <v>917</v>
      </c>
      <c r="AC74" s="224" t="s">
        <v>60</v>
      </c>
      <c r="AD74" s="224" t="s">
        <v>92</v>
      </c>
      <c r="AE74" s="176"/>
      <c r="AF74" s="176"/>
      <c r="AG74" s="176"/>
      <c r="AH74" s="177"/>
      <c r="AI74" s="177"/>
      <c r="AJ74" s="195"/>
      <c r="AK74" s="195"/>
      <c r="AL74" s="195"/>
      <c r="AM74" s="195"/>
      <c r="AN74" s="183">
        <f>IF(ISNUMBER(VLOOKUP(A74,NotghiID!A:A,1,FALSE)),1,0)</f>
        <v>1</v>
      </c>
    </row>
    <row r="75" spans="1:40" s="137" customFormat="1" ht="13.8" x14ac:dyDescent="0.25">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1022</v>
      </c>
      <c r="T75" s="220">
        <v>122</v>
      </c>
      <c r="U75" s="221" t="s">
        <v>1022</v>
      </c>
      <c r="V75" s="222" t="s">
        <v>60</v>
      </c>
      <c r="W75" s="223"/>
      <c r="X75" s="224">
        <v>200</v>
      </c>
      <c r="Y75" s="225"/>
      <c r="Z75" s="225" t="s">
        <v>58</v>
      </c>
      <c r="AA75" s="224" t="s">
        <v>59</v>
      </c>
      <c r="AB75" s="209" t="s">
        <v>1236</v>
      </c>
      <c r="AC75" s="224" t="s">
        <v>60</v>
      </c>
      <c r="AD75" s="224" t="s">
        <v>92</v>
      </c>
      <c r="AE75" s="176"/>
      <c r="AF75" s="176"/>
      <c r="AG75" s="176"/>
      <c r="AH75" s="177"/>
      <c r="AI75" s="177"/>
      <c r="AJ75" s="195"/>
      <c r="AK75" s="195"/>
      <c r="AL75" s="195"/>
      <c r="AM75" s="195"/>
      <c r="AN75" s="183">
        <f>IF(ISNUMBER(VLOOKUP(A75,NotghiID!A:A,1,FALSE)),1,0)</f>
        <v>1</v>
      </c>
    </row>
    <row r="76" spans="1:40" s="137" customFormat="1" ht="13.8" x14ac:dyDescent="0.25">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1252</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1022</v>
      </c>
      <c r="T76" s="220">
        <v>2</v>
      </c>
      <c r="U76" s="221" t="s">
        <v>1022</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3.8" x14ac:dyDescent="0.25">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1252</v>
      </c>
      <c r="G77" s="208" t="str">
        <f>IF(AND(A77&lt;&gt;"",ISNUMBER(A77)),VLOOKUP(A77,Studies!A:BR,13,FALSE),"")</f>
        <v>IV</v>
      </c>
      <c r="H77" s="140" t="str">
        <f t="shared" si="1"/>
        <v>PO</v>
      </c>
      <c r="I77" s="208" t="str">
        <f>IF(AND(A77&lt;&gt;"",ISNUMBER(A77)),VLOOKUP(A77,Studies!A:BR,6,FALSE),"")</f>
        <v>Plasma</v>
      </c>
      <c r="J77" s="214">
        <f>1/0.49</f>
        <v>2.0408163265306123</v>
      </c>
      <c r="K77" s="214" t="s">
        <v>1198</v>
      </c>
      <c r="L77" s="215"/>
      <c r="M77" s="215"/>
      <c r="N77" s="216"/>
      <c r="O77" s="216"/>
      <c r="P77" s="217"/>
      <c r="Q77" s="217"/>
      <c r="R77" s="218">
        <v>0</v>
      </c>
      <c r="S77" s="219" t="s">
        <v>1022</v>
      </c>
      <c r="T77" s="220">
        <v>74</v>
      </c>
      <c r="U77" s="221" t="s">
        <v>1022</v>
      </c>
      <c r="V77" s="222" t="s">
        <v>60</v>
      </c>
      <c r="W77" s="223"/>
      <c r="X77" s="224" t="s">
        <v>960</v>
      </c>
      <c r="Y77" s="225"/>
      <c r="Z77" s="225" t="s">
        <v>58</v>
      </c>
      <c r="AA77" s="224" t="s">
        <v>59</v>
      </c>
      <c r="AB77" s="209" t="s">
        <v>1253</v>
      </c>
      <c r="AC77" s="224" t="s">
        <v>60</v>
      </c>
      <c r="AD77" s="224" t="s">
        <v>92</v>
      </c>
      <c r="AE77" s="176"/>
      <c r="AF77" s="176"/>
      <c r="AG77" s="176"/>
      <c r="AH77" s="177"/>
      <c r="AI77" s="177"/>
      <c r="AJ77" s="195"/>
      <c r="AK77" s="195"/>
      <c r="AL77" s="195"/>
      <c r="AM77" s="195"/>
      <c r="AN77" s="183">
        <f>IF(ISNUMBER(VLOOKUP(A77,NotghiID!A:A,1,FALSE)),1,0)</f>
        <v>1</v>
      </c>
    </row>
    <row r="78" spans="1:40" s="137" customFormat="1" ht="13.8" x14ac:dyDescent="0.25">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1252</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1022</v>
      </c>
      <c r="T78" s="220">
        <v>122</v>
      </c>
      <c r="U78" s="221" t="s">
        <v>1022</v>
      </c>
      <c r="V78" s="222" t="s">
        <v>60</v>
      </c>
      <c r="W78" s="223"/>
      <c r="X78" s="224" t="s">
        <v>960</v>
      </c>
      <c r="Y78" s="225"/>
      <c r="Z78" s="225" t="s">
        <v>58</v>
      </c>
      <c r="AA78" s="224" t="s">
        <v>59</v>
      </c>
      <c r="AB78" s="209" t="s">
        <v>1254</v>
      </c>
      <c r="AC78" s="224" t="s">
        <v>60</v>
      </c>
      <c r="AD78" s="224" t="s">
        <v>92</v>
      </c>
      <c r="AE78" s="176"/>
      <c r="AF78" s="176"/>
      <c r="AG78" s="176"/>
      <c r="AH78" s="177"/>
      <c r="AI78" s="177"/>
      <c r="AJ78" s="195"/>
      <c r="AK78" s="195"/>
      <c r="AL78" s="195"/>
      <c r="AM78" s="195"/>
      <c r="AN78" s="183">
        <f>IF(ISNUMBER(VLOOKUP(A78,NotghiID!A:A,1,FALSE)),1,0)</f>
        <v>1</v>
      </c>
    </row>
    <row r="79" spans="1:40" s="137" customFormat="1" ht="13.8" x14ac:dyDescent="0.25">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1022</v>
      </c>
      <c r="T79" s="220">
        <v>73</v>
      </c>
      <c r="U79" s="221" t="s">
        <v>1022</v>
      </c>
      <c r="V79" s="222" t="s">
        <v>60</v>
      </c>
      <c r="W79" s="223"/>
      <c r="X79" s="209">
        <v>200</v>
      </c>
      <c r="Y79" s="210"/>
      <c r="Z79" s="210" t="s">
        <v>58</v>
      </c>
      <c r="AA79" s="209" t="s">
        <v>59</v>
      </c>
      <c r="AB79" s="209" t="s">
        <v>917</v>
      </c>
      <c r="AC79" s="209" t="s">
        <v>60</v>
      </c>
      <c r="AD79" s="209" t="s">
        <v>92</v>
      </c>
      <c r="AE79" s="211" t="s">
        <v>918</v>
      </c>
      <c r="AF79" s="211" t="s">
        <v>919</v>
      </c>
      <c r="AG79" s="212"/>
      <c r="AH79" s="226"/>
      <c r="AI79" s="226"/>
      <c r="AJ79" s="195" t="s">
        <v>62</v>
      </c>
      <c r="AK79" s="195">
        <v>2</v>
      </c>
      <c r="AL79" s="195">
        <v>5</v>
      </c>
      <c r="AM79" s="195"/>
      <c r="AN79" s="183">
        <f>IF(ISNUMBER(VLOOKUP(A79,NotghiID!A:A,1,FALSE)),1,0)</f>
        <v>1</v>
      </c>
    </row>
    <row r="80" spans="1:40" s="137" customFormat="1" ht="13.8" x14ac:dyDescent="0.25">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920</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1022</v>
      </c>
      <c r="T80" s="220">
        <v>73</v>
      </c>
      <c r="U80" s="221" t="s">
        <v>1022</v>
      </c>
      <c r="V80" s="222" t="s">
        <v>60</v>
      </c>
      <c r="W80" s="223"/>
      <c r="X80" s="209">
        <v>400</v>
      </c>
      <c r="Y80" s="210"/>
      <c r="Z80" s="210" t="s">
        <v>58</v>
      </c>
      <c r="AA80" s="209" t="s">
        <v>59</v>
      </c>
      <c r="AB80" s="209" t="s">
        <v>917</v>
      </c>
      <c r="AC80" s="209" t="s">
        <v>60</v>
      </c>
      <c r="AD80" s="209" t="s">
        <v>92</v>
      </c>
      <c r="AE80" s="211" t="s">
        <v>921</v>
      </c>
      <c r="AF80" s="211" t="s">
        <v>922</v>
      </c>
      <c r="AG80" s="212"/>
      <c r="AH80" s="226"/>
      <c r="AI80" s="226"/>
      <c r="AJ80" s="195" t="s">
        <v>62</v>
      </c>
      <c r="AK80" s="195">
        <v>2</v>
      </c>
      <c r="AL80" s="195">
        <v>5</v>
      </c>
      <c r="AM80" s="195"/>
      <c r="AN80" s="183">
        <f>IF(ISNUMBER(VLOOKUP(A80,NotghiID!A:A,1,FALSE)),1,0)</f>
        <v>1</v>
      </c>
    </row>
    <row r="81" spans="1:40" s="137" customFormat="1" ht="13.8" x14ac:dyDescent="0.25">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1198</v>
      </c>
      <c r="L81" s="203"/>
      <c r="M81" s="203"/>
      <c r="N81" s="195">
        <f>189/70</f>
        <v>2.7</v>
      </c>
      <c r="O81" s="195" t="s">
        <v>1198</v>
      </c>
      <c r="P81" s="204"/>
      <c r="Q81" s="204"/>
      <c r="R81" s="184">
        <v>0</v>
      </c>
      <c r="S81" s="185" t="s">
        <v>1022</v>
      </c>
      <c r="T81" s="186">
        <v>128</v>
      </c>
      <c r="U81" s="187" t="s">
        <v>1022</v>
      </c>
      <c r="V81" s="188" t="s">
        <v>60</v>
      </c>
      <c r="W81" s="183"/>
      <c r="X81" s="178">
        <v>500</v>
      </c>
      <c r="Y81" s="182"/>
      <c r="Z81" s="182" t="s">
        <v>58</v>
      </c>
      <c r="AA81" s="178" t="s">
        <v>59</v>
      </c>
      <c r="AB81" s="178" t="s">
        <v>1255</v>
      </c>
      <c r="AC81" s="178" t="s">
        <v>60</v>
      </c>
      <c r="AD81" s="178" t="s">
        <v>1256</v>
      </c>
      <c r="AE81" s="179" t="s">
        <v>412</v>
      </c>
      <c r="AF81" s="179" t="s">
        <v>1257</v>
      </c>
      <c r="AG81" s="180"/>
      <c r="AH81" s="179">
        <v>200</v>
      </c>
      <c r="AI81" s="179"/>
      <c r="AJ81" s="195"/>
      <c r="AK81" s="195"/>
      <c r="AL81" s="195"/>
      <c r="AM81" s="195"/>
      <c r="AN81" s="183">
        <f>IF(ISNUMBER(VLOOKUP(A81,NotghiID!A:A,1,FALSE)),1,0)</f>
        <v>1</v>
      </c>
    </row>
    <row r="82" spans="1:40" s="137" customFormat="1" ht="13.8" x14ac:dyDescent="0.25">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1198</v>
      </c>
      <c r="L82" s="203"/>
      <c r="M82" s="203"/>
      <c r="N82" s="195"/>
      <c r="O82" s="195"/>
      <c r="P82" s="204"/>
      <c r="Q82" s="204"/>
      <c r="R82" s="184">
        <v>0</v>
      </c>
      <c r="S82" s="185" t="s">
        <v>1022</v>
      </c>
      <c r="T82" s="186">
        <v>128</v>
      </c>
      <c r="U82" s="187" t="s">
        <v>1022</v>
      </c>
      <c r="V82" s="188" t="s">
        <v>60</v>
      </c>
      <c r="W82" s="183"/>
      <c r="X82" s="178">
        <v>500</v>
      </c>
      <c r="Y82" s="182"/>
      <c r="Z82" s="182" t="s">
        <v>58</v>
      </c>
      <c r="AA82" s="178" t="s">
        <v>59</v>
      </c>
      <c r="AB82" s="178" t="s">
        <v>1255</v>
      </c>
      <c r="AC82" s="178" t="s">
        <v>60</v>
      </c>
      <c r="AD82" s="178" t="s">
        <v>1256</v>
      </c>
      <c r="AE82" s="179" t="s">
        <v>412</v>
      </c>
      <c r="AF82" s="179" t="s">
        <v>1257</v>
      </c>
      <c r="AG82" s="180"/>
      <c r="AH82" s="179">
        <v>200</v>
      </c>
      <c r="AI82" s="179"/>
      <c r="AJ82" s="195"/>
      <c r="AK82" s="195"/>
      <c r="AL82" s="195"/>
      <c r="AM82" s="195"/>
      <c r="AN82" s="183">
        <f>IF(ISNUMBER(VLOOKUP(A82,NotghiID!A:A,1,FALSE)),1,0)</f>
        <v>1</v>
      </c>
    </row>
    <row r="83" spans="1:40" s="137" customFormat="1" ht="13.8" x14ac:dyDescent="0.25">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959</v>
      </c>
      <c r="G83" s="208" t="str">
        <f>IF(AND(A83&lt;&gt;"",ISNUMBER(A83)),VLOOKUP(A83,Studies!A:BR,13,FALSE),"")</f>
        <v>PO</v>
      </c>
      <c r="H83" s="140" t="str">
        <f t="shared" si="1"/>
        <v>PO</v>
      </c>
      <c r="I83" s="208" t="str">
        <f>IF(AND(A83&lt;&gt;"",ISNUMBER(A83)),VLOOKUP(A83,Studies!A:BR,6,FALSE),"")</f>
        <v>Plasma</v>
      </c>
      <c r="J83" s="189">
        <v>9.85</v>
      </c>
      <c r="K83" s="189" t="s">
        <v>1097</v>
      </c>
      <c r="L83" s="203" t="s">
        <v>1258</v>
      </c>
      <c r="M83" s="203" t="s">
        <v>1259</v>
      </c>
      <c r="N83" s="216">
        <v>3.56</v>
      </c>
      <c r="O83" s="216" t="s">
        <v>1097</v>
      </c>
      <c r="P83" s="204" t="s">
        <v>1260</v>
      </c>
      <c r="Q83" s="204" t="s">
        <v>1259</v>
      </c>
      <c r="R83" s="184">
        <v>0</v>
      </c>
      <c r="S83" s="185" t="s">
        <v>1022</v>
      </c>
      <c r="T83" s="186">
        <v>37</v>
      </c>
      <c r="U83" s="187" t="s">
        <v>1022</v>
      </c>
      <c r="V83" s="222" t="s">
        <v>60</v>
      </c>
      <c r="W83" s="223"/>
      <c r="X83" s="209" t="s">
        <v>960</v>
      </c>
      <c r="Y83" s="210"/>
      <c r="Z83" s="178" t="s">
        <v>58</v>
      </c>
      <c r="AA83" s="178" t="s">
        <v>59</v>
      </c>
      <c r="AB83" s="178" t="s">
        <v>961</v>
      </c>
      <c r="AC83" s="178" t="s">
        <v>60</v>
      </c>
      <c r="AD83" s="178" t="s">
        <v>92</v>
      </c>
      <c r="AE83" s="179" t="s">
        <v>962</v>
      </c>
      <c r="AF83" s="179" t="s">
        <v>963</v>
      </c>
      <c r="AG83" s="212"/>
      <c r="AH83" s="211">
        <v>150</v>
      </c>
      <c r="AI83" s="179" t="s">
        <v>964</v>
      </c>
      <c r="AJ83" s="167" t="s">
        <v>62</v>
      </c>
      <c r="AK83" s="168">
        <v>11</v>
      </c>
      <c r="AL83" s="168">
        <v>5</v>
      </c>
      <c r="AM83" s="167"/>
      <c r="AN83" s="183">
        <f>IF(ISNUMBER(VLOOKUP(A83,NotghiID!A:A,1,FALSE)),1,0)</f>
        <v>1</v>
      </c>
    </row>
    <row r="84" spans="1:40" s="137" customFormat="1" ht="13.8" x14ac:dyDescent="0.25">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959</v>
      </c>
      <c r="G84" s="208" t="str">
        <f>IF(AND(A84&lt;&gt;"",ISNUMBER(A84)),VLOOKUP(A84,Studies!A:BR,13,FALSE),"")</f>
        <v>IV</v>
      </c>
      <c r="H84" s="140" t="str">
        <f t="shared" si="1"/>
        <v>PO</v>
      </c>
      <c r="I84" s="208" t="str">
        <f>IF(AND(A84&lt;&gt;"",ISNUMBER(A84)),VLOOKUP(A84,Studies!A:BR,6,FALSE),"")</f>
        <v>Plasma</v>
      </c>
      <c r="J84" s="189">
        <v>3.61</v>
      </c>
      <c r="K84" s="189" t="s">
        <v>1097</v>
      </c>
      <c r="L84" s="203" t="s">
        <v>1261</v>
      </c>
      <c r="M84" s="203" t="s">
        <v>1259</v>
      </c>
      <c r="N84" s="216"/>
      <c r="O84" s="216"/>
      <c r="P84" s="204"/>
      <c r="Q84" s="204"/>
      <c r="R84" s="184">
        <v>0</v>
      </c>
      <c r="S84" s="185" t="s">
        <v>1022</v>
      </c>
      <c r="T84" s="186">
        <v>37</v>
      </c>
      <c r="U84" s="187" t="s">
        <v>1022</v>
      </c>
      <c r="V84" s="222" t="s">
        <v>60</v>
      </c>
      <c r="W84" s="223"/>
      <c r="X84" s="209" t="s">
        <v>960</v>
      </c>
      <c r="Y84" s="210"/>
      <c r="Z84" s="178" t="s">
        <v>58</v>
      </c>
      <c r="AA84" s="178" t="s">
        <v>59</v>
      </c>
      <c r="AB84" s="178" t="s">
        <v>961</v>
      </c>
      <c r="AC84" s="178" t="s">
        <v>60</v>
      </c>
      <c r="AD84" s="178" t="s">
        <v>92</v>
      </c>
      <c r="AE84" s="179" t="s">
        <v>962</v>
      </c>
      <c r="AF84" s="179" t="s">
        <v>963</v>
      </c>
      <c r="AG84" s="212"/>
      <c r="AH84" s="211">
        <v>150</v>
      </c>
      <c r="AI84" s="179" t="s">
        <v>964</v>
      </c>
      <c r="AJ84" s="167" t="s">
        <v>62</v>
      </c>
      <c r="AK84" s="168">
        <v>11</v>
      </c>
      <c r="AL84" s="168">
        <v>5</v>
      </c>
      <c r="AM84" s="167"/>
      <c r="AN84" s="183">
        <f>IF(ISNUMBER(VLOOKUP(A84,NotghiID!A:A,1,FALSE)),1,0)</f>
        <v>1</v>
      </c>
    </row>
    <row r="85" spans="1:40" s="137" customFormat="1" ht="13.8" x14ac:dyDescent="0.25">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tr">
        <f>IF(AND(A85&lt;&gt;"",ISNUMBER(A85)),VLOOKUP(A85,Studies!A:BR,6,FALSE),"")</f>
        <v>Plasma</v>
      </c>
      <c r="J85" s="189">
        <v>1.52</v>
      </c>
      <c r="K85" s="189" t="s">
        <v>1198</v>
      </c>
      <c r="L85" s="203"/>
      <c r="M85" s="203"/>
      <c r="N85" s="216"/>
      <c r="O85" s="216"/>
      <c r="P85" s="204"/>
      <c r="Q85" s="204"/>
      <c r="R85" s="184">
        <v>0</v>
      </c>
      <c r="S85" s="185" t="s">
        <v>1022</v>
      </c>
      <c r="T85" s="186">
        <v>96</v>
      </c>
      <c r="U85" s="187" t="s">
        <v>1022</v>
      </c>
      <c r="V85" s="222" t="s">
        <v>60</v>
      </c>
      <c r="W85" s="223" t="s">
        <v>1488</v>
      </c>
      <c r="X85" s="209">
        <v>500</v>
      </c>
      <c r="Y85" s="210"/>
      <c r="Z85" s="182" t="s">
        <v>58</v>
      </c>
      <c r="AA85" s="178" t="s">
        <v>59</v>
      </c>
      <c r="AB85" s="138" t="s">
        <v>1489</v>
      </c>
      <c r="AC85" s="178" t="s">
        <v>60</v>
      </c>
      <c r="AD85" s="178" t="s">
        <v>1490</v>
      </c>
      <c r="AE85" s="179"/>
      <c r="AF85" s="179" t="s">
        <v>150</v>
      </c>
      <c r="AG85" s="212"/>
      <c r="AH85" s="211">
        <v>200</v>
      </c>
      <c r="AI85" s="179" t="s">
        <v>151</v>
      </c>
      <c r="AJ85" s="195"/>
      <c r="AK85" s="195"/>
      <c r="AL85" s="195"/>
      <c r="AM85" s="195"/>
      <c r="AN85" s="183">
        <f>IF(ISNUMBER(VLOOKUP(A85,NotghiID!A:A,1,FALSE)),1,0)</f>
        <v>1</v>
      </c>
    </row>
    <row r="86" spans="1:40" s="137" customFormat="1" ht="13.8" x14ac:dyDescent="0.25">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1198</v>
      </c>
      <c r="P86" s="204"/>
      <c r="Q86" s="204"/>
      <c r="R86" s="184">
        <v>0</v>
      </c>
      <c r="S86" s="185" t="s">
        <v>1022</v>
      </c>
      <c r="T86" s="186">
        <v>25</v>
      </c>
      <c r="U86" s="187">
        <v>73</v>
      </c>
      <c r="V86" s="188" t="s">
        <v>60</v>
      </c>
      <c r="W86" s="183"/>
      <c r="X86" s="178">
        <v>200</v>
      </c>
      <c r="Y86" s="182"/>
      <c r="Z86" s="182" t="s">
        <v>58</v>
      </c>
      <c r="AA86" s="178" t="s">
        <v>59</v>
      </c>
      <c r="AB86" s="178" t="s">
        <v>1262</v>
      </c>
      <c r="AC86" s="178" t="s">
        <v>60</v>
      </c>
      <c r="AD86" s="178" t="s">
        <v>92</v>
      </c>
      <c r="AE86" s="179" t="s">
        <v>1263</v>
      </c>
      <c r="AF86" s="179" t="s">
        <v>1264</v>
      </c>
      <c r="AG86" s="180"/>
      <c r="AH86" s="179">
        <v>150</v>
      </c>
      <c r="AI86" s="179"/>
      <c r="AJ86" s="195" t="s">
        <v>502</v>
      </c>
      <c r="AK86" s="195"/>
      <c r="AL86" s="195"/>
      <c r="AM86" s="195" t="s">
        <v>1265</v>
      </c>
      <c r="AN86" s="183">
        <f>IF(ISNUMBER(VLOOKUP(A86,NotghiID!A:A,1,FALSE)),1,0)</f>
        <v>1</v>
      </c>
    </row>
    <row r="87" spans="1:40" s="137" customFormat="1" ht="13.8" x14ac:dyDescent="0.25">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1198</v>
      </c>
      <c r="P87" s="204"/>
      <c r="Q87" s="204"/>
      <c r="R87" s="184">
        <v>0</v>
      </c>
      <c r="S87" s="185" t="s">
        <v>1022</v>
      </c>
      <c r="T87" s="186">
        <v>73</v>
      </c>
      <c r="U87" s="187">
        <v>145</v>
      </c>
      <c r="V87" s="188" t="s">
        <v>60</v>
      </c>
      <c r="W87" s="183"/>
      <c r="X87" s="178">
        <v>200</v>
      </c>
      <c r="Y87" s="182"/>
      <c r="Z87" s="182" t="s">
        <v>58</v>
      </c>
      <c r="AA87" s="178" t="s">
        <v>59</v>
      </c>
      <c r="AB87" s="178" t="s">
        <v>1266</v>
      </c>
      <c r="AC87" s="178" t="s">
        <v>60</v>
      </c>
      <c r="AD87" s="178" t="s">
        <v>92</v>
      </c>
      <c r="AE87" s="179" t="s">
        <v>1263</v>
      </c>
      <c r="AF87" s="179" t="s">
        <v>1264</v>
      </c>
      <c r="AG87" s="180"/>
      <c r="AH87" s="179">
        <v>150</v>
      </c>
      <c r="AI87" s="179"/>
      <c r="AJ87" s="195" t="s">
        <v>502</v>
      </c>
      <c r="AK87" s="195"/>
      <c r="AL87" s="195"/>
      <c r="AM87" s="195" t="s">
        <v>1265</v>
      </c>
      <c r="AN87" s="183">
        <f>IF(ISNUMBER(VLOOKUP(A87,NotghiID!A:A,1,FALSE)),1,0)</f>
        <v>1</v>
      </c>
    </row>
    <row r="88" spans="1:40" s="137" customFormat="1" ht="13.8" x14ac:dyDescent="0.25">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1198</v>
      </c>
      <c r="P88" s="204"/>
      <c r="Q88" s="204"/>
      <c r="R88" s="184">
        <v>0</v>
      </c>
      <c r="S88" s="185" t="s">
        <v>1022</v>
      </c>
      <c r="T88" s="186">
        <v>145</v>
      </c>
      <c r="U88" s="187" t="s">
        <v>1022</v>
      </c>
      <c r="V88" s="188" t="s">
        <v>60</v>
      </c>
      <c r="W88" s="183"/>
      <c r="X88" s="178">
        <v>200</v>
      </c>
      <c r="Y88" s="182"/>
      <c r="Z88" s="182" t="s">
        <v>58</v>
      </c>
      <c r="AA88" s="178" t="s">
        <v>59</v>
      </c>
      <c r="AB88" s="178" t="s">
        <v>1267</v>
      </c>
      <c r="AC88" s="178" t="s">
        <v>60</v>
      </c>
      <c r="AD88" s="178" t="s">
        <v>92</v>
      </c>
      <c r="AE88" s="179" t="s">
        <v>1263</v>
      </c>
      <c r="AF88" s="179" t="s">
        <v>1264</v>
      </c>
      <c r="AG88" s="180"/>
      <c r="AH88" s="179">
        <v>150</v>
      </c>
      <c r="AI88" s="179"/>
      <c r="AJ88" s="195" t="s">
        <v>502</v>
      </c>
      <c r="AK88" s="195"/>
      <c r="AL88" s="195"/>
      <c r="AM88" s="195" t="s">
        <v>1265</v>
      </c>
      <c r="AN88" s="183">
        <f>IF(ISNUMBER(VLOOKUP(A88,NotghiID!A:A,1,FALSE)),1,0)</f>
        <v>1</v>
      </c>
    </row>
    <row r="89" spans="1:40" s="137" customFormat="1" ht="13.8" x14ac:dyDescent="0.25">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1022</v>
      </c>
      <c r="T89" s="186">
        <v>4</v>
      </c>
      <c r="U89" s="187" t="s">
        <v>1022</v>
      </c>
      <c r="V89" s="222" t="s">
        <v>60</v>
      </c>
      <c r="W89" s="223"/>
      <c r="X89" s="209">
        <v>50</v>
      </c>
      <c r="Y89" s="210"/>
      <c r="Z89" s="139" t="s">
        <v>58</v>
      </c>
      <c r="AA89" s="178" t="s">
        <v>59</v>
      </c>
      <c r="AB89" s="178">
        <v>0</v>
      </c>
      <c r="AC89" s="178" t="s">
        <v>60</v>
      </c>
      <c r="AD89" s="178" t="s">
        <v>79</v>
      </c>
      <c r="AE89" s="179"/>
      <c r="AF89" s="179" t="s">
        <v>843</v>
      </c>
      <c r="AG89" s="212"/>
      <c r="AH89" s="211"/>
      <c r="AI89" s="179"/>
      <c r="AJ89" s="195" t="s">
        <v>62</v>
      </c>
      <c r="AK89" s="195"/>
      <c r="AL89" s="195">
        <v>0.5</v>
      </c>
      <c r="AM89" s="195" t="s">
        <v>1268</v>
      </c>
      <c r="AN89" s="183">
        <f>IF(ISNUMBER(VLOOKUP(A89,NotghiID!A:A,1,FALSE)),1,0)</f>
        <v>1</v>
      </c>
    </row>
    <row r="90" spans="1:40" s="137" customFormat="1" ht="13.8" x14ac:dyDescent="0.25">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1022</v>
      </c>
      <c r="T90" s="186">
        <v>4</v>
      </c>
      <c r="U90" s="187" t="s">
        <v>1022</v>
      </c>
      <c r="V90" s="222" t="s">
        <v>60</v>
      </c>
      <c r="W90" s="223"/>
      <c r="X90" s="209">
        <v>200</v>
      </c>
      <c r="Y90" s="210"/>
      <c r="Z90" s="139" t="s">
        <v>58</v>
      </c>
      <c r="AA90" s="178" t="s">
        <v>59</v>
      </c>
      <c r="AB90" s="178">
        <v>0</v>
      </c>
      <c r="AC90" s="178" t="s">
        <v>60</v>
      </c>
      <c r="AD90" s="178" t="s">
        <v>79</v>
      </c>
      <c r="AE90" s="179"/>
      <c r="AF90" s="179" t="s">
        <v>843</v>
      </c>
      <c r="AG90" s="212"/>
      <c r="AH90" s="211"/>
      <c r="AI90" s="179"/>
      <c r="AJ90" s="195" t="s">
        <v>62</v>
      </c>
      <c r="AK90" s="195"/>
      <c r="AL90" s="195">
        <v>0.5</v>
      </c>
      <c r="AM90" s="195" t="s">
        <v>1268</v>
      </c>
      <c r="AN90" s="183">
        <f>IF(ISNUMBER(VLOOKUP(A90,NotghiID!A:A,1,FALSE)),1,0)</f>
        <v>1</v>
      </c>
    </row>
    <row r="91" spans="1:40" s="137" customFormat="1" ht="13.8" x14ac:dyDescent="0.25">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1022</v>
      </c>
      <c r="T91" s="186">
        <v>4</v>
      </c>
      <c r="U91" s="187" t="s">
        <v>1022</v>
      </c>
      <c r="V91" s="222" t="s">
        <v>60</v>
      </c>
      <c r="W91" s="223"/>
      <c r="X91" s="209">
        <v>400</v>
      </c>
      <c r="Y91" s="210"/>
      <c r="Z91" s="139" t="s">
        <v>58</v>
      </c>
      <c r="AA91" s="178" t="s">
        <v>59</v>
      </c>
      <c r="AB91" s="178">
        <v>0</v>
      </c>
      <c r="AC91" s="178" t="s">
        <v>60</v>
      </c>
      <c r="AD91" s="178" t="s">
        <v>79</v>
      </c>
      <c r="AE91" s="179"/>
      <c r="AF91" s="179" t="s">
        <v>843</v>
      </c>
      <c r="AG91" s="212"/>
      <c r="AH91" s="211"/>
      <c r="AI91" s="179"/>
      <c r="AJ91" s="195" t="s">
        <v>62</v>
      </c>
      <c r="AK91" s="195"/>
      <c r="AL91" s="195">
        <v>0.5</v>
      </c>
      <c r="AM91" s="195" t="s">
        <v>1268</v>
      </c>
      <c r="AN91" s="183">
        <f>IF(ISNUMBER(VLOOKUP(A91,NotghiID!A:A,1,FALSE)),1,0)</f>
        <v>1</v>
      </c>
    </row>
    <row r="92" spans="1:40" s="137" customFormat="1" ht="13.8" x14ac:dyDescent="0.25">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920</v>
      </c>
      <c r="G92" s="208" t="str">
        <f>IF(AND(A92&lt;&gt;"",ISNUMBER(A92)),VLOOKUP(A92,Studies!A:BR,13,FALSE),"")</f>
        <v>IV</v>
      </c>
      <c r="H92" s="140" t="str">
        <f t="shared" si="1"/>
        <v>PO</v>
      </c>
      <c r="I92" s="208" t="str">
        <f>IF(AND(A92&lt;&gt;"",ISNUMBER(A92)),VLOOKUP(A92,Studies!A:BR,6,FALSE),"")</f>
        <v>Plasma</v>
      </c>
      <c r="J92" s="189">
        <f>0.27/0.17</f>
        <v>1.588235294117647</v>
      </c>
      <c r="K92" s="189" t="s">
        <v>1198</v>
      </c>
      <c r="L92" s="203"/>
      <c r="M92" s="203"/>
      <c r="N92" s="216"/>
      <c r="O92" s="216"/>
      <c r="P92" s="204"/>
      <c r="Q92" s="204"/>
      <c r="R92" s="184">
        <v>0</v>
      </c>
      <c r="S92" s="185" t="s">
        <v>1022</v>
      </c>
      <c r="T92" s="186">
        <v>47</v>
      </c>
      <c r="U92" s="187" t="s">
        <v>1022</v>
      </c>
      <c r="V92" s="222" t="s">
        <v>60</v>
      </c>
      <c r="W92" s="223"/>
      <c r="X92" s="209">
        <v>200</v>
      </c>
      <c r="Y92" s="210"/>
      <c r="Z92" s="182" t="s">
        <v>58</v>
      </c>
      <c r="AA92" s="178" t="s">
        <v>59</v>
      </c>
      <c r="AB92" s="178" t="s">
        <v>1269</v>
      </c>
      <c r="AC92" s="178" t="s">
        <v>60</v>
      </c>
      <c r="AD92" s="178" t="s">
        <v>92</v>
      </c>
      <c r="AE92" s="179" t="s">
        <v>921</v>
      </c>
      <c r="AF92" s="179" t="s">
        <v>1270</v>
      </c>
      <c r="AG92" s="212"/>
      <c r="AH92" s="211"/>
      <c r="AI92" s="179" t="s">
        <v>1271</v>
      </c>
      <c r="AJ92" s="195"/>
      <c r="AK92" s="195"/>
      <c r="AL92" s="195"/>
      <c r="AM92" s="195"/>
      <c r="AN92" s="183">
        <f>IF(ISNUMBER(VLOOKUP(A92,NotghiID!A:A,1,FALSE)),1,0)</f>
        <v>1</v>
      </c>
    </row>
    <row r="93" spans="1:40" s="137" customFormat="1" ht="13.8" x14ac:dyDescent="0.25">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1198</v>
      </c>
      <c r="L93" s="203"/>
      <c r="M93" s="203"/>
      <c r="N93" s="195">
        <v>2.5588235294117645</v>
      </c>
      <c r="O93" s="195" t="s">
        <v>1198</v>
      </c>
      <c r="P93" s="204"/>
      <c r="Q93" s="204"/>
      <c r="R93" s="184">
        <v>0</v>
      </c>
      <c r="S93" s="185" t="s">
        <v>1022</v>
      </c>
      <c r="T93" s="186">
        <v>74</v>
      </c>
      <c r="U93" s="187" t="s">
        <v>1022</v>
      </c>
      <c r="V93" s="188" t="s">
        <v>60</v>
      </c>
      <c r="W93" s="183"/>
      <c r="X93" s="178">
        <v>100</v>
      </c>
      <c r="Y93" s="182"/>
      <c r="Z93" s="182" t="s">
        <v>58</v>
      </c>
      <c r="AA93" s="178" t="s">
        <v>59</v>
      </c>
      <c r="AB93" s="178" t="s">
        <v>1428</v>
      </c>
      <c r="AC93" s="178" t="s">
        <v>60</v>
      </c>
      <c r="AD93" s="178" t="s">
        <v>167</v>
      </c>
      <c r="AE93" s="179"/>
      <c r="AF93" s="179" t="s">
        <v>416</v>
      </c>
      <c r="AG93" s="180"/>
      <c r="AH93" s="179"/>
      <c r="AI93" s="179" t="s">
        <v>1429</v>
      </c>
      <c r="AJ93" s="195"/>
      <c r="AK93" s="195"/>
      <c r="AL93" s="195"/>
      <c r="AM93" s="195"/>
      <c r="AN93" s="183">
        <f>IF(ISNUMBER(VLOOKUP(A93,NotghiID!A:A,1,FALSE)),1,0)</f>
        <v>1</v>
      </c>
    </row>
    <row r="94" spans="1:40" x14ac:dyDescent="0.25">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(single oral dose of 100 mg raltegravir with multiple doses of 400 mg atazanavir)</v>
      </c>
      <c r="E94" s="141" t="str">
        <f>IF(AND(A94&lt;&gt;"",ISNUMBER(A94)),VLOOKUP(A94,Studies!A:BR,5,FALSE),"")</f>
        <v>Raltegravir</v>
      </c>
      <c r="F94" s="188" t="s">
        <v>1516</v>
      </c>
      <c r="G94" s="208" t="str">
        <f>IF(AND(A94&lt;&gt;"",ISNUMBER(A94)),VLOOKUP(A94,Studies!A:BR,13,FALSE),"")</f>
        <v>PO</v>
      </c>
      <c r="H94" s="140" t="s">
        <v>59</v>
      </c>
      <c r="I94" s="208" t="str">
        <f>IF(AND(A94&lt;&gt;"",ISNUMBER(A94)),VLOOKUP(A94,Studies!A:BR,6,FALSE),"")</f>
        <v>Plasma</v>
      </c>
      <c r="J94" s="189">
        <v>1.72</v>
      </c>
      <c r="K94" s="189" t="s">
        <v>1643</v>
      </c>
      <c r="L94" s="203" t="s">
        <v>1644</v>
      </c>
      <c r="M94" s="203" t="s">
        <v>1259</v>
      </c>
      <c r="N94" s="195">
        <v>1.53</v>
      </c>
      <c r="O94" s="195" t="s">
        <v>1643</v>
      </c>
      <c r="P94" s="204" t="s">
        <v>1645</v>
      </c>
      <c r="Q94" s="204" t="s">
        <v>1259</v>
      </c>
      <c r="R94" s="184">
        <v>0</v>
      </c>
      <c r="S94" s="185" t="s">
        <v>1022</v>
      </c>
      <c r="T94" s="186">
        <v>144</v>
      </c>
      <c r="U94" s="187" t="s">
        <v>1022</v>
      </c>
      <c r="V94" s="188" t="s">
        <v>60</v>
      </c>
      <c r="W94" s="183"/>
      <c r="X94" s="178">
        <v>400</v>
      </c>
      <c r="Y94" s="139"/>
      <c r="Z94" s="139" t="s">
        <v>58</v>
      </c>
      <c r="AA94" s="178" t="s">
        <v>59</v>
      </c>
      <c r="AB94" s="178" t="s">
        <v>1646</v>
      </c>
      <c r="AC94" s="138" t="s">
        <v>60</v>
      </c>
      <c r="AD94" s="178" t="s">
        <v>1647</v>
      </c>
      <c r="AE94" s="176"/>
      <c r="AF94" s="179"/>
      <c r="AG94" s="180"/>
      <c r="AH94" s="180"/>
      <c r="AI94" s="180"/>
      <c r="AJ94" s="195" t="s">
        <v>502</v>
      </c>
      <c r="AK94" s="195"/>
      <c r="AL94" s="195"/>
      <c r="AM94" s="195"/>
      <c r="AN94" s="183"/>
    </row>
    <row r="95" spans="1:40" x14ac:dyDescent="0.25">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 Atazanavir 400 mg once daily)</v>
      </c>
      <c r="E95" s="141" t="str">
        <f>IF(AND(A95&lt;&gt;"",ISNUMBER(A95)),VLOOKUP(A95,Studies!A:BR,5,FALSE),"")</f>
        <v>Raltegravir</v>
      </c>
      <c r="F95" s="188" t="s">
        <v>1516</v>
      </c>
      <c r="G95" s="208" t="str">
        <f>IF(AND(A95&lt;&gt;"",ISNUMBER(A95)),VLOOKUP(A95,Studies!A:BR,13,FALSE),"")</f>
        <v>PO</v>
      </c>
      <c r="H95" s="140" t="s">
        <v>59</v>
      </c>
      <c r="I95" s="208" t="str">
        <f>IF(AND(A95&lt;&gt;"",ISNUMBER(A95)),VLOOKUP(A95,Studies!A:BR,6,FALSE),"")</f>
        <v>Plasma</v>
      </c>
      <c r="J95" s="189">
        <v>1.72</v>
      </c>
      <c r="K95" s="189" t="s">
        <v>1643</v>
      </c>
      <c r="L95" s="203"/>
      <c r="M95" s="203"/>
      <c r="N95" s="195"/>
      <c r="O95" s="195"/>
      <c r="P95" s="204"/>
      <c r="Q95" s="204"/>
      <c r="R95" s="184">
        <v>168</v>
      </c>
      <c r="S95" s="185">
        <v>180</v>
      </c>
      <c r="T95" s="186">
        <v>168</v>
      </c>
      <c r="U95" s="187">
        <v>192</v>
      </c>
      <c r="V95" s="188" t="s">
        <v>60</v>
      </c>
      <c r="W95" s="183" t="s">
        <v>1648</v>
      </c>
      <c r="X95" s="178">
        <v>400</v>
      </c>
      <c r="Y95" s="139"/>
      <c r="Z95" s="139" t="s">
        <v>58</v>
      </c>
      <c r="AA95" s="178" t="s">
        <v>59</v>
      </c>
      <c r="AB95" s="178" t="s">
        <v>1582</v>
      </c>
      <c r="AC95" s="138" t="s">
        <v>60</v>
      </c>
      <c r="AD95" s="178" t="s">
        <v>1647</v>
      </c>
      <c r="AE95" s="176"/>
      <c r="AF95" s="179"/>
      <c r="AG95" s="180"/>
      <c r="AH95" s="180"/>
      <c r="AI95" s="180" t="s">
        <v>150</v>
      </c>
      <c r="AJ95" s="195" t="s">
        <v>1579</v>
      </c>
      <c r="AK95" s="195">
        <v>1</v>
      </c>
      <c r="AL95" s="195">
        <v>2</v>
      </c>
      <c r="AM95" s="195"/>
      <c r="AN95" s="183"/>
    </row>
    <row r="96" spans="1:40" x14ac:dyDescent="0.25">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(single oral dose of 1200 mg raltegravir with multiple oral QD doses of 400 mg atazanavir)</v>
      </c>
      <c r="E96" s="141" t="str">
        <f>IF(AND(A96&lt;&gt;"",ISNUMBER(A96)),VLOOKUP(A96,Studies!A:BR,5,FALSE),"")</f>
        <v>Raltegravir</v>
      </c>
      <c r="F96" s="42" t="s">
        <v>1516</v>
      </c>
      <c r="G96" s="208" t="str">
        <f>IF(AND(A96&lt;&gt;"",ISNUMBER(A96)),VLOOKUP(A96,Studies!A:BR,13,FALSE),"")</f>
        <v>PO</v>
      </c>
      <c r="H96" s="68" t="s">
        <v>59</v>
      </c>
      <c r="I96" s="208" t="str">
        <f>IF(AND(A96&lt;&gt;"",ISNUMBER(A96)),VLOOKUP(A96,Studies!A:BR,6,FALSE),"")</f>
        <v>Plasma</v>
      </c>
      <c r="J96" s="43">
        <v>1.67</v>
      </c>
      <c r="K96" s="43" t="s">
        <v>1643</v>
      </c>
      <c r="L96" s="76" t="s">
        <v>1649</v>
      </c>
      <c r="M96" s="76" t="s">
        <v>1259</v>
      </c>
      <c r="N96" s="52">
        <v>1.1599999999999999</v>
      </c>
      <c r="O96" s="52" t="s">
        <v>1643</v>
      </c>
      <c r="P96" s="84" t="s">
        <v>1650</v>
      </c>
      <c r="Q96" s="84" t="s">
        <v>1259</v>
      </c>
      <c r="R96" s="38">
        <v>0</v>
      </c>
      <c r="S96" s="39" t="s">
        <v>1022</v>
      </c>
      <c r="T96" s="40">
        <v>144</v>
      </c>
      <c r="U96" s="41" t="s">
        <v>1022</v>
      </c>
      <c r="V96" s="42" t="s">
        <v>60</v>
      </c>
      <c r="X96" s="22">
        <v>400</v>
      </c>
      <c r="Y96" s="139"/>
      <c r="Z96" s="139" t="s">
        <v>58</v>
      </c>
      <c r="AA96" s="178" t="s">
        <v>59</v>
      </c>
      <c r="AB96" s="178" t="s">
        <v>1646</v>
      </c>
      <c r="AC96" s="138" t="s">
        <v>60</v>
      </c>
      <c r="AD96" s="178" t="s">
        <v>1647</v>
      </c>
      <c r="AE96" s="176"/>
      <c r="AF96" s="179"/>
      <c r="AG96" s="180"/>
      <c r="AH96" s="180"/>
      <c r="AI96" s="180"/>
      <c r="AJ96" s="52" t="s">
        <v>502</v>
      </c>
      <c r="AM96" s="52" t="s">
        <v>1651</v>
      </c>
    </row>
    <row r="97" spans="1:39" x14ac:dyDescent="0.25">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1516</v>
      </c>
      <c r="G97" s="208" t="str">
        <f>IF(AND(A97&lt;&gt;"",ISNUMBER(A97)),VLOOKUP(A97,Studies!A:BR,13,FALSE),"")</f>
        <v>PO</v>
      </c>
      <c r="H97" s="68" t="s">
        <v>59</v>
      </c>
      <c r="I97" s="208" t="str">
        <f>IF(AND(A97&lt;&gt;"",ISNUMBER(A97)),VLOOKUP(A97,Studies!A:BR,6,FALSE),"")</f>
        <v>Plasma</v>
      </c>
      <c r="J97" s="43">
        <v>1.536</v>
      </c>
      <c r="K97" s="43" t="s">
        <v>1643</v>
      </c>
      <c r="L97" s="76" t="s">
        <v>1652</v>
      </c>
      <c r="M97" s="76" t="s">
        <v>1653</v>
      </c>
      <c r="N97" s="52">
        <v>1.3939999999999999</v>
      </c>
      <c r="O97" s="52" t="s">
        <v>1643</v>
      </c>
      <c r="P97" s="84" t="s">
        <v>1654</v>
      </c>
      <c r="Q97" s="84" t="s">
        <v>1653</v>
      </c>
      <c r="R97" s="38">
        <v>96</v>
      </c>
      <c r="S97" s="39">
        <v>108</v>
      </c>
      <c r="T97" s="40">
        <v>600</v>
      </c>
      <c r="U97" s="41">
        <v>612</v>
      </c>
      <c r="V97" s="42" t="s">
        <v>60</v>
      </c>
      <c r="X97" s="22">
        <v>400</v>
      </c>
      <c r="Y97" s="139">
        <v>400</v>
      </c>
      <c r="Z97" s="139" t="s">
        <v>58</v>
      </c>
      <c r="AA97" s="178" t="s">
        <v>59</v>
      </c>
      <c r="AB97" s="178" t="s">
        <v>1598</v>
      </c>
      <c r="AC97" s="138" t="s">
        <v>60</v>
      </c>
      <c r="AD97" s="178" t="s">
        <v>1211</v>
      </c>
      <c r="AE97" s="179" t="s">
        <v>1655</v>
      </c>
      <c r="AF97" s="179" t="s">
        <v>1656</v>
      </c>
      <c r="AG97" s="180"/>
      <c r="AH97" s="180"/>
      <c r="AI97" s="180"/>
      <c r="AJ97" s="52" t="s">
        <v>502</v>
      </c>
      <c r="AM97" s="52" t="s">
        <v>1657</v>
      </c>
    </row>
    <row r="98" spans="1:39" x14ac:dyDescent="0.25">
      <c r="Y98" s="139"/>
      <c r="Z98" s="139"/>
      <c r="AA98" s="178"/>
      <c r="AB98" s="178"/>
      <c r="AC98" s="138"/>
      <c r="AD98" s="178"/>
      <c r="AE98" s="179"/>
      <c r="AF98" s="179"/>
      <c r="AG98" s="180"/>
      <c r="AH98" s="180"/>
      <c r="AI98" s="180"/>
    </row>
    <row r="99" spans="1:39" x14ac:dyDescent="0.25">
      <c r="Y99" s="139"/>
      <c r="Z99" s="139"/>
      <c r="AA99" s="178"/>
      <c r="AB99" s="178"/>
      <c r="AC99" s="138"/>
      <c r="AD99" s="178"/>
      <c r="AE99" s="176"/>
      <c r="AF99" s="179"/>
      <c r="AG99" s="180"/>
      <c r="AH99" s="180"/>
      <c r="AI99" s="180"/>
    </row>
    <row r="100" spans="1:39" x14ac:dyDescent="0.25">
      <c r="Y100" s="139"/>
      <c r="Z100" s="139"/>
      <c r="AA100" s="178"/>
      <c r="AB100" s="178"/>
      <c r="AC100" s="138"/>
      <c r="AD100" s="178"/>
      <c r="AE100" s="176"/>
      <c r="AF100" s="179"/>
      <c r="AG100" s="180"/>
      <c r="AH100" s="180"/>
      <c r="AI100" s="180"/>
    </row>
    <row r="159" spans="25:35" x14ac:dyDescent="0.25">
      <c r="Y159" s="139"/>
      <c r="Z159" s="139"/>
      <c r="AA159" s="178"/>
      <c r="AB159" s="178"/>
      <c r="AC159" s="138"/>
      <c r="AD159" s="178"/>
      <c r="AE159" s="176"/>
      <c r="AF159" s="179"/>
      <c r="AG159" s="180"/>
      <c r="AH159" s="180"/>
      <c r="AI159" s="180"/>
    </row>
    <row r="160" spans="25:35" x14ac:dyDescent="0.25">
      <c r="Y160" s="139"/>
      <c r="Z160" s="139"/>
      <c r="AA160" s="178"/>
      <c r="AB160" s="178"/>
      <c r="AC160" s="138"/>
      <c r="AD160" s="178"/>
      <c r="AE160" s="176"/>
      <c r="AF160" s="179"/>
      <c r="AG160" s="180"/>
      <c r="AH160" s="180"/>
      <c r="AI160" s="180"/>
    </row>
    <row r="246" spans="25:35" x14ac:dyDescent="0.25">
      <c r="Y246" s="139"/>
      <c r="Z246" s="139"/>
      <c r="AA246" s="178"/>
      <c r="AB246" s="178"/>
      <c r="AC246" s="138"/>
      <c r="AD246" s="178"/>
      <c r="AE246" s="176"/>
      <c r="AF246" s="179"/>
      <c r="AG246" s="180"/>
      <c r="AH246" s="180"/>
      <c r="AI246" s="180"/>
    </row>
    <row r="247" spans="25:35" x14ac:dyDescent="0.25">
      <c r="Y247" s="139"/>
      <c r="Z247" s="139"/>
      <c r="AA247" s="178"/>
      <c r="AB247" s="178"/>
      <c r="AC247" s="138"/>
      <c r="AD247" s="178"/>
      <c r="AE247" s="176"/>
      <c r="AF247" s="179"/>
      <c r="AG247" s="180"/>
      <c r="AH247" s="180"/>
      <c r="AI247" s="180"/>
    </row>
    <row r="248" spans="25:35" x14ac:dyDescent="0.25">
      <c r="Y248" s="139"/>
      <c r="Z248" s="139"/>
      <c r="AA248" s="178"/>
      <c r="AB248" s="178"/>
      <c r="AC248" s="138"/>
      <c r="AD248" s="178"/>
      <c r="AE248" s="176"/>
      <c r="AF248" s="179"/>
      <c r="AG248" s="180"/>
      <c r="AH248" s="180"/>
      <c r="AI248" s="180"/>
    </row>
    <row r="249" spans="25:35" x14ac:dyDescent="0.25">
      <c r="Y249" s="139"/>
      <c r="Z249" s="139"/>
      <c r="AA249" s="178"/>
      <c r="AB249" s="178"/>
      <c r="AC249" s="138"/>
      <c r="AD249" s="178"/>
      <c r="AE249" s="176"/>
      <c r="AF249" s="179"/>
      <c r="AG249" s="180"/>
      <c r="AH249" s="180"/>
      <c r="AI249" s="180"/>
    </row>
    <row r="250" spans="25:35" x14ac:dyDescent="0.25">
      <c r="Y250" s="139"/>
      <c r="Z250" s="139"/>
      <c r="AA250" s="178"/>
      <c r="AB250" s="27"/>
      <c r="AC250" s="138"/>
      <c r="AD250" s="178"/>
      <c r="AE250" s="176"/>
      <c r="AF250" s="179"/>
      <c r="AG250" s="180"/>
      <c r="AH250" s="180"/>
      <c r="AI250" s="180"/>
    </row>
    <row r="251" spans="25:35" x14ac:dyDescent="0.25">
      <c r="Y251" s="139"/>
      <c r="Z251" s="139"/>
      <c r="AA251" s="178"/>
      <c r="AB251" s="178"/>
      <c r="AC251" s="138"/>
      <c r="AD251" s="178"/>
      <c r="AE251" s="176"/>
      <c r="AF251" s="179"/>
      <c r="AG251" s="180"/>
      <c r="AH251" s="180"/>
      <c r="AI251" s="180"/>
    </row>
    <row r="252" spans="25:35" x14ac:dyDescent="0.25">
      <c r="Y252" s="139"/>
      <c r="Z252" s="139"/>
      <c r="AA252" s="178"/>
      <c r="AB252" s="178"/>
      <c r="AC252" s="138"/>
      <c r="AD252" s="178"/>
      <c r="AE252" s="176"/>
      <c r="AF252" s="179"/>
      <c r="AG252" s="180"/>
      <c r="AH252" s="180"/>
      <c r="AI252" s="180"/>
    </row>
    <row r="253" spans="25:35" x14ac:dyDescent="0.25">
      <c r="Y253" s="139"/>
      <c r="Z253" s="139"/>
      <c r="AA253" s="178"/>
      <c r="AB253" s="178"/>
      <c r="AC253" s="138"/>
      <c r="AD253" s="178"/>
      <c r="AE253" s="176"/>
      <c r="AF253" s="179"/>
      <c r="AG253" s="180"/>
      <c r="AH253" s="180"/>
      <c r="AI253" s="180"/>
    </row>
    <row r="254" spans="25:35" x14ac:dyDescent="0.25">
      <c r="Y254" s="139"/>
      <c r="Z254" s="139"/>
      <c r="AA254" s="178"/>
      <c r="AB254" s="178"/>
      <c r="AC254" s="138"/>
      <c r="AD254" s="178"/>
      <c r="AE254" s="176"/>
      <c r="AF254" s="179"/>
      <c r="AG254" s="180"/>
      <c r="AH254" s="180"/>
      <c r="AI254" s="180"/>
    </row>
    <row r="255" spans="25:35" x14ac:dyDescent="0.25">
      <c r="Y255" s="139"/>
      <c r="Z255" s="139"/>
      <c r="AA255" s="178"/>
      <c r="AB255" s="178"/>
      <c r="AC255" s="138"/>
      <c r="AD255" s="178"/>
      <c r="AE255" s="176"/>
      <c r="AF255" s="179"/>
      <c r="AG255" s="180"/>
      <c r="AH255" s="180"/>
      <c r="AI255" s="180"/>
    </row>
    <row r="256" spans="25:35" x14ac:dyDescent="0.25">
      <c r="Y256" s="139"/>
      <c r="Z256" s="139"/>
      <c r="AA256" s="178"/>
      <c r="AB256" s="178"/>
      <c r="AC256" s="138"/>
      <c r="AD256" s="178"/>
      <c r="AE256" s="176"/>
      <c r="AF256" s="179"/>
      <c r="AG256" s="180"/>
      <c r="AH256" s="180"/>
      <c r="AI256" s="180"/>
    </row>
    <row r="257" spans="25:35" x14ac:dyDescent="0.25">
      <c r="Y257" s="139"/>
      <c r="Z257" s="139"/>
      <c r="AA257" s="178"/>
      <c r="AB257" s="178"/>
      <c r="AC257" s="138"/>
      <c r="AD257" s="178"/>
      <c r="AE257" s="176"/>
      <c r="AF257" s="179"/>
      <c r="AG257" s="180"/>
      <c r="AH257" s="180"/>
      <c r="AI257" s="180"/>
    </row>
    <row r="258" spans="25:35" x14ac:dyDescent="0.25">
      <c r="Y258" s="139"/>
      <c r="Z258" s="139"/>
      <c r="AA258" s="178"/>
      <c r="AB258" s="178"/>
      <c r="AC258" s="138"/>
      <c r="AD258" s="178"/>
      <c r="AE258" s="176"/>
      <c r="AF258" s="179"/>
      <c r="AG258" s="180"/>
      <c r="AH258" s="180"/>
      <c r="AI258" s="180"/>
    </row>
    <row r="259" spans="25:35" x14ac:dyDescent="0.25">
      <c r="Y259" s="139"/>
      <c r="Z259" s="139"/>
      <c r="AA259" s="178"/>
      <c r="AB259" s="178"/>
      <c r="AC259" s="138"/>
      <c r="AD259" s="178"/>
      <c r="AE259" s="176"/>
      <c r="AF259" s="179"/>
      <c r="AG259" s="180"/>
      <c r="AH259" s="180"/>
      <c r="AI259" s="180"/>
    </row>
    <row r="260" spans="25:35" x14ac:dyDescent="0.25">
      <c r="Y260" s="139"/>
      <c r="Z260" s="139"/>
      <c r="AA260" s="178"/>
      <c r="AB260" s="178"/>
      <c r="AC260" s="138"/>
      <c r="AD260" s="178"/>
      <c r="AE260" s="176"/>
      <c r="AF260" s="179"/>
      <c r="AG260" s="180"/>
      <c r="AH260" s="180"/>
      <c r="AI260" s="180"/>
    </row>
    <row r="261" spans="25:35" x14ac:dyDescent="0.25">
      <c r="Y261" s="139"/>
      <c r="Z261" s="139"/>
      <c r="AA261" s="178"/>
      <c r="AB261" s="178"/>
      <c r="AC261" s="138"/>
      <c r="AD261" s="178"/>
      <c r="AE261" s="176"/>
      <c r="AF261" s="179"/>
      <c r="AG261" s="180"/>
      <c r="AH261" s="180"/>
      <c r="AI261" s="180"/>
    </row>
    <row r="262" spans="25:35" x14ac:dyDescent="0.25">
      <c r="Y262" s="139"/>
      <c r="Z262" s="139"/>
      <c r="AA262" s="178"/>
      <c r="AB262" s="178"/>
      <c r="AC262" s="138"/>
      <c r="AD262" s="178"/>
      <c r="AE262" s="176"/>
      <c r="AF262" s="179"/>
      <c r="AG262" s="180"/>
      <c r="AH262" s="180"/>
      <c r="AI262" s="180"/>
    </row>
    <row r="263" spans="25:35" x14ac:dyDescent="0.25">
      <c r="Y263" s="139"/>
      <c r="Z263" s="139"/>
      <c r="AA263" s="178"/>
      <c r="AB263" s="178"/>
      <c r="AC263" s="138"/>
      <c r="AD263" s="178"/>
      <c r="AE263" s="176"/>
      <c r="AF263" s="179"/>
      <c r="AG263" s="180"/>
      <c r="AH263" s="180"/>
      <c r="AI263" s="180"/>
    </row>
    <row r="264" spans="25:35" x14ac:dyDescent="0.25">
      <c r="Y264" s="139"/>
      <c r="Z264" s="139"/>
      <c r="AA264" s="178"/>
      <c r="AB264" s="178"/>
      <c r="AC264" s="138"/>
      <c r="AD264" s="178"/>
      <c r="AE264" s="176"/>
      <c r="AF264" s="179"/>
      <c r="AG264" s="180"/>
      <c r="AH264" s="180"/>
      <c r="AI264" s="180"/>
    </row>
    <row r="268" spans="25:35" x14ac:dyDescent="0.25">
      <c r="Y268" s="139"/>
      <c r="Z268" s="139"/>
      <c r="AA268" s="178"/>
      <c r="AB268" s="178"/>
      <c r="AC268" s="138"/>
      <c r="AD268" s="178"/>
      <c r="AE268" s="176"/>
      <c r="AF268" s="179"/>
      <c r="AG268" s="180"/>
      <c r="AH268" s="180"/>
      <c r="AI268" s="180"/>
    </row>
    <row r="269" spans="25:35" x14ac:dyDescent="0.25">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activeCell="A26" sqref="A26"/>
    </sheetView>
  </sheetViews>
  <sheetFormatPr defaultColWidth="11" defaultRowHeight="13.8" x14ac:dyDescent="0.25"/>
  <cols>
    <col min="1" max="1" width="21.69921875" bestFit="1" customWidth="1"/>
    <col min="2" max="2" width="22.69921875" bestFit="1" customWidth="1"/>
  </cols>
  <sheetData>
    <row r="1" spans="1:2" ht="15" x14ac:dyDescent="0.25">
      <c r="A1" s="1" t="s">
        <v>1272</v>
      </c>
      <c r="B1" s="1" t="s">
        <v>1273</v>
      </c>
    </row>
    <row r="2" spans="1:2" ht="14.25" x14ac:dyDescent="0.2">
      <c r="A2" s="174" t="s">
        <v>111</v>
      </c>
      <c r="B2" s="174">
        <v>385.512</v>
      </c>
    </row>
    <row r="3" spans="1:2" ht="14.25" x14ac:dyDescent="0.2">
      <c r="A3" s="174" t="s">
        <v>149</v>
      </c>
      <c r="B3" s="174">
        <v>705.63300000000004</v>
      </c>
    </row>
    <row r="4" spans="1:2" ht="14.25" x14ac:dyDescent="0.2">
      <c r="A4" s="174" t="s">
        <v>152</v>
      </c>
      <c r="B4" s="174">
        <v>721.63300000000004</v>
      </c>
    </row>
    <row r="5" spans="1:2" ht="14.25" x14ac:dyDescent="0.2">
      <c r="A5" s="174" t="s">
        <v>553</v>
      </c>
      <c r="B5" s="174">
        <v>719.61699999999996</v>
      </c>
    </row>
    <row r="6" spans="1:2" ht="14.25" x14ac:dyDescent="0.2">
      <c r="A6" s="174" t="s">
        <v>556</v>
      </c>
      <c r="B6" s="174">
        <v>649.52700000000004</v>
      </c>
    </row>
    <row r="7" spans="1:2" ht="14.25" x14ac:dyDescent="0.2">
      <c r="A7" s="174" t="s">
        <v>410</v>
      </c>
      <c r="B7" s="174">
        <v>733.92700000000002</v>
      </c>
    </row>
    <row r="8" spans="1:2" ht="14.25" x14ac:dyDescent="0.2">
      <c r="A8" s="174" t="s">
        <v>184</v>
      </c>
      <c r="B8" s="174">
        <v>588.6</v>
      </c>
    </row>
    <row r="9" spans="1:2" ht="14.25" x14ac:dyDescent="0.2">
      <c r="A9" s="174" t="s">
        <v>1274</v>
      </c>
      <c r="B9" s="174">
        <v>1449.3</v>
      </c>
    </row>
    <row r="10" spans="1:2" ht="14.25" x14ac:dyDescent="0.2">
      <c r="A10" s="174" t="s">
        <v>393</v>
      </c>
      <c r="B10" s="174">
        <v>416.52</v>
      </c>
    </row>
    <row r="11" spans="1:2" ht="14.25" x14ac:dyDescent="0.2">
      <c r="A11" s="174" t="s">
        <v>213</v>
      </c>
      <c r="B11" s="174">
        <v>386.6</v>
      </c>
    </row>
    <row r="12" spans="1:2" ht="14.25" x14ac:dyDescent="0.2">
      <c r="A12" s="174" t="s">
        <v>466</v>
      </c>
      <c r="B12" s="174">
        <v>780.93</v>
      </c>
    </row>
    <row r="13" spans="1:2" ht="14.25" x14ac:dyDescent="0.2">
      <c r="A13" s="174" t="s">
        <v>1275</v>
      </c>
      <c r="B13" s="174">
        <v>178.27070000000001</v>
      </c>
    </row>
    <row r="14" spans="1:2" ht="14.25" x14ac:dyDescent="0.2">
      <c r="A14" s="174" t="s">
        <v>1276</v>
      </c>
      <c r="B14" s="174">
        <v>444.41629999999998</v>
      </c>
    </row>
    <row r="15" spans="1:2" ht="14.25" x14ac:dyDescent="0.2">
      <c r="A15" s="174" t="s">
        <v>1277</v>
      </c>
      <c r="B15" s="174">
        <v>853.92</v>
      </c>
    </row>
    <row r="16" spans="1:2" ht="14.25" x14ac:dyDescent="0.2">
      <c r="A16" s="174" t="s">
        <v>102</v>
      </c>
      <c r="B16" s="174">
        <v>325.77</v>
      </c>
    </row>
    <row r="17" spans="1:2" ht="14.25" x14ac:dyDescent="0.2">
      <c r="A17" s="174" t="s">
        <v>54</v>
      </c>
      <c r="B17" s="174">
        <v>822.94</v>
      </c>
    </row>
    <row r="18" spans="1:2" ht="14.25" x14ac:dyDescent="0.2">
      <c r="A18" s="174" t="s">
        <v>1278</v>
      </c>
      <c r="B18" s="174">
        <v>502.899</v>
      </c>
    </row>
    <row r="19" spans="1:2" ht="14.25" x14ac:dyDescent="0.2">
      <c r="A19" s="174" t="s">
        <v>657</v>
      </c>
      <c r="B19" s="174">
        <v>241.29</v>
      </c>
    </row>
    <row r="20" spans="1:2" ht="14.25" x14ac:dyDescent="0.2">
      <c r="A20" s="174" t="s">
        <v>920</v>
      </c>
      <c r="B20" s="174">
        <v>531.43100000000004</v>
      </c>
    </row>
    <row r="21" spans="1:2" ht="14.25" x14ac:dyDescent="0.2">
      <c r="A21" s="174" t="s">
        <v>746</v>
      </c>
      <c r="B21" s="174">
        <v>194.19</v>
      </c>
    </row>
    <row r="22" spans="1:2" ht="14.25" x14ac:dyDescent="0.2">
      <c r="A22" s="174" t="s">
        <v>959</v>
      </c>
      <c r="B22" s="174">
        <v>349.31099999999998</v>
      </c>
    </row>
    <row r="23" spans="1:2" ht="14.25" x14ac:dyDescent="0.2">
      <c r="A23" s="174" t="s">
        <v>228</v>
      </c>
      <c r="B23" s="174">
        <v>418.56599999999997</v>
      </c>
    </row>
    <row r="24" spans="1:2" x14ac:dyDescent="0.25">
      <c r="A24" t="s">
        <v>1276</v>
      </c>
      <c r="B24">
        <v>442.42</v>
      </c>
    </row>
    <row r="25" spans="1:2" x14ac:dyDescent="0.25">
      <c r="A25" t="s">
        <v>1516</v>
      </c>
      <c r="B25">
        <v>704.85550000000001</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ht="15" x14ac:dyDescent="0.25">
      <c r="A1" s="1" t="s">
        <v>1279</v>
      </c>
      <c r="B1" s="174"/>
      <c r="C1" s="174"/>
      <c r="D1" s="174"/>
      <c r="E1" s="1" t="s">
        <v>1280</v>
      </c>
      <c r="F1" s="1"/>
      <c r="G1" s="174"/>
      <c r="H1" s="1"/>
      <c r="I1" s="1"/>
      <c r="J1" s="174"/>
      <c r="K1" s="174"/>
      <c r="L1" s="174"/>
      <c r="M1" s="174"/>
      <c r="N1" s="174"/>
      <c r="O1" s="174"/>
      <c r="P1" s="174"/>
    </row>
    <row r="2" spans="1:16" ht="15" x14ac:dyDescent="0.25">
      <c r="A2" s="1" t="s">
        <v>1281</v>
      </c>
      <c r="B2" s="1" t="s">
        <v>1026</v>
      </c>
      <c r="C2" s="1" t="s">
        <v>1282</v>
      </c>
      <c r="D2" s="174"/>
      <c r="E2" s="1" t="s">
        <v>1283</v>
      </c>
      <c r="F2" s="1" t="s">
        <v>1284</v>
      </c>
      <c r="G2" s="1" t="s">
        <v>1285</v>
      </c>
      <c r="H2" s="1" t="s">
        <v>1286</v>
      </c>
      <c r="I2" s="1" t="s">
        <v>1287</v>
      </c>
      <c r="J2" s="1" t="s">
        <v>1288</v>
      </c>
      <c r="K2" s="1" t="s">
        <v>1289</v>
      </c>
      <c r="L2" s="1" t="s">
        <v>1290</v>
      </c>
      <c r="M2" s="1" t="s">
        <v>1291</v>
      </c>
      <c r="N2" s="1" t="s">
        <v>1109</v>
      </c>
      <c r="O2" s="174"/>
      <c r="P2" s="1" t="s">
        <v>1292</v>
      </c>
    </row>
    <row r="3" spans="1:16" ht="14.25" x14ac:dyDescent="0.2">
      <c r="A3" s="174" t="s">
        <v>1024</v>
      </c>
      <c r="B3" s="174" t="s">
        <v>1026</v>
      </c>
      <c r="C3" s="174" t="s">
        <v>1063</v>
      </c>
      <c r="D3" s="174"/>
      <c r="E3" s="174" t="s">
        <v>1056</v>
      </c>
      <c r="F3" s="174" t="s">
        <v>1056</v>
      </c>
      <c r="G3" s="174" t="s">
        <v>1056</v>
      </c>
      <c r="H3" s="174" t="s">
        <v>1056</v>
      </c>
      <c r="I3" s="174"/>
      <c r="J3" s="174" t="s">
        <v>1054</v>
      </c>
      <c r="K3" s="174" t="s">
        <v>1054</v>
      </c>
      <c r="L3" s="174" t="s">
        <v>1060</v>
      </c>
      <c r="M3" s="174" t="s">
        <v>1060</v>
      </c>
      <c r="N3" s="174" t="s">
        <v>60</v>
      </c>
      <c r="O3" s="174"/>
      <c r="P3" s="174" t="s">
        <v>56</v>
      </c>
    </row>
    <row r="4" spans="1:16" x14ac:dyDescent="0.25">
      <c r="A4" s="174" t="s">
        <v>1051</v>
      </c>
      <c r="B4" s="174" t="s">
        <v>1293</v>
      </c>
      <c r="C4" s="174" t="s">
        <v>1032</v>
      </c>
      <c r="D4" s="174"/>
      <c r="E4" s="174" t="s">
        <v>1062</v>
      </c>
      <c r="F4" s="174" t="s">
        <v>1062</v>
      </c>
      <c r="G4" s="174" t="s">
        <v>1062</v>
      </c>
      <c r="H4" s="174" t="s">
        <v>1062</v>
      </c>
      <c r="I4" s="174"/>
      <c r="J4" s="174" t="s">
        <v>1061</v>
      </c>
      <c r="K4" s="174" t="s">
        <v>1061</v>
      </c>
      <c r="L4" s="174" t="s">
        <v>1035</v>
      </c>
      <c r="M4" s="174" t="s">
        <v>1035</v>
      </c>
      <c r="N4" s="174" t="s">
        <v>1040</v>
      </c>
      <c r="O4" s="174"/>
      <c r="P4" s="174" t="s">
        <v>76</v>
      </c>
    </row>
    <row r="5" spans="1:16" ht="14.25" x14ac:dyDescent="0.2">
      <c r="A5" s="174" t="s">
        <v>1027</v>
      </c>
      <c r="B5" s="174"/>
      <c r="C5" s="174" t="s">
        <v>1294</v>
      </c>
      <c r="D5" s="174"/>
      <c r="E5" s="174" t="s">
        <v>1295</v>
      </c>
      <c r="F5" s="174" t="s">
        <v>1295</v>
      </c>
      <c r="G5" s="174" t="s">
        <v>1295</v>
      </c>
      <c r="H5" s="174" t="s">
        <v>1295</v>
      </c>
      <c r="I5" s="174"/>
      <c r="J5" s="174" t="s">
        <v>1296</v>
      </c>
      <c r="K5" s="174" t="s">
        <v>1296</v>
      </c>
      <c r="L5" s="174" t="s">
        <v>1107</v>
      </c>
      <c r="M5" s="174" t="s">
        <v>1107</v>
      </c>
      <c r="N5" s="174" t="s">
        <v>420</v>
      </c>
      <c r="O5" s="174"/>
      <c r="P5" s="174" t="s">
        <v>789</v>
      </c>
    </row>
    <row r="6" spans="1:16" ht="14.25" x14ac:dyDescent="0.2">
      <c r="A6" s="174" t="s">
        <v>1297</v>
      </c>
      <c r="B6" s="174"/>
      <c r="C6" s="174" t="s">
        <v>1298</v>
      </c>
      <c r="D6" s="174"/>
      <c r="E6" s="174" t="s">
        <v>1299</v>
      </c>
      <c r="F6" s="174" t="s">
        <v>1299</v>
      </c>
      <c r="G6" s="174" t="s">
        <v>1299</v>
      </c>
      <c r="H6" s="174" t="s">
        <v>1299</v>
      </c>
      <c r="I6" s="174"/>
      <c r="J6" s="174" t="s">
        <v>1300</v>
      </c>
      <c r="K6" s="174" t="s">
        <v>1300</v>
      </c>
      <c r="L6" s="174" t="s">
        <v>1042</v>
      </c>
      <c r="M6" s="174" t="s">
        <v>1042</v>
      </c>
      <c r="N6" s="174"/>
      <c r="O6" s="174"/>
      <c r="P6" s="174"/>
    </row>
    <row r="7" spans="1:16" ht="14.25" x14ac:dyDescent="0.2">
      <c r="A7" s="174" t="s">
        <v>1301</v>
      </c>
      <c r="B7" s="174"/>
      <c r="C7" s="174"/>
      <c r="D7" s="174"/>
      <c r="E7" s="174" t="s">
        <v>1302</v>
      </c>
      <c r="F7" s="174" t="s">
        <v>1302</v>
      </c>
      <c r="G7" s="174" t="s">
        <v>1302</v>
      </c>
      <c r="H7" s="174" t="s">
        <v>1302</v>
      </c>
      <c r="I7" s="174"/>
      <c r="J7" s="174" t="s">
        <v>1303</v>
      </c>
      <c r="K7" s="174" t="s">
        <v>1303</v>
      </c>
      <c r="L7" s="174" t="s">
        <v>1031</v>
      </c>
      <c r="M7" s="174" t="s">
        <v>1031</v>
      </c>
      <c r="N7" s="174"/>
      <c r="O7" s="174"/>
      <c r="P7" s="174"/>
    </row>
    <row r="8" spans="1:16" x14ac:dyDescent="0.25">
      <c r="A8" s="174" t="s">
        <v>1304</v>
      </c>
      <c r="B8" s="174"/>
      <c r="C8" s="174"/>
      <c r="D8" s="174"/>
      <c r="E8" s="174" t="s">
        <v>1305</v>
      </c>
      <c r="F8" s="174" t="s">
        <v>1305</v>
      </c>
      <c r="G8" s="174" t="s">
        <v>1305</v>
      </c>
      <c r="H8" s="174" t="s">
        <v>1305</v>
      </c>
      <c r="I8" s="174"/>
      <c r="J8" s="174" t="s">
        <v>1306</v>
      </c>
      <c r="K8" s="174" t="s">
        <v>1306</v>
      </c>
      <c r="L8" s="174" t="s">
        <v>1307</v>
      </c>
      <c r="M8" s="174" t="s">
        <v>1307</v>
      </c>
      <c r="N8" s="174"/>
      <c r="O8" s="174"/>
      <c r="P8" s="174"/>
    </row>
    <row r="9" spans="1:16" ht="14.25" x14ac:dyDescent="0.2">
      <c r="A9" s="174"/>
      <c r="B9" s="174"/>
      <c r="C9" s="174"/>
      <c r="D9" s="174"/>
      <c r="E9" s="174" t="s">
        <v>1308</v>
      </c>
      <c r="F9" s="174" t="s">
        <v>1308</v>
      </c>
      <c r="G9" s="174" t="s">
        <v>1308</v>
      </c>
      <c r="H9" s="174" t="s">
        <v>1308</v>
      </c>
      <c r="I9" s="174"/>
      <c r="J9" s="174" t="s">
        <v>1309</v>
      </c>
      <c r="K9" s="174" t="s">
        <v>1309</v>
      </c>
      <c r="L9" s="174" t="s">
        <v>1310</v>
      </c>
      <c r="M9" s="174" t="s">
        <v>1310</v>
      </c>
      <c r="N9" s="174"/>
      <c r="O9" s="174"/>
      <c r="P9" s="174"/>
    </row>
    <row r="10" spans="1:16" ht="14.25" x14ac:dyDescent="0.2">
      <c r="A10" s="174"/>
      <c r="B10" s="174"/>
      <c r="C10" s="174"/>
      <c r="D10" s="174"/>
      <c r="E10" s="174" t="s">
        <v>1311</v>
      </c>
      <c r="F10" s="174" t="s">
        <v>1311</v>
      </c>
      <c r="G10" s="174" t="s">
        <v>1311</v>
      </c>
      <c r="H10" s="174" t="s">
        <v>1311</v>
      </c>
      <c r="I10" s="174"/>
      <c r="J10" s="174" t="s">
        <v>1312</v>
      </c>
      <c r="K10" s="174" t="s">
        <v>1312</v>
      </c>
      <c r="L10" s="174" t="s">
        <v>1070</v>
      </c>
      <c r="M10" s="174" t="s">
        <v>1070</v>
      </c>
      <c r="N10" s="174"/>
      <c r="O10" s="174"/>
      <c r="P10" s="174"/>
    </row>
    <row r="11" spans="1:16" ht="14.25" x14ac:dyDescent="0.2">
      <c r="A11" s="174"/>
      <c r="B11" s="174"/>
      <c r="C11" s="174"/>
      <c r="D11" s="174"/>
      <c r="E11" s="174" t="s">
        <v>1313</v>
      </c>
      <c r="F11" s="174" t="s">
        <v>1313</v>
      </c>
      <c r="G11" s="174" t="s">
        <v>1313</v>
      </c>
      <c r="H11" s="174" t="s">
        <v>1313</v>
      </c>
      <c r="I11" s="174"/>
      <c r="J11" s="174" t="s">
        <v>1059</v>
      </c>
      <c r="K11" s="174" t="s">
        <v>1059</v>
      </c>
      <c r="L11" s="174"/>
      <c r="M11" s="174" t="s">
        <v>517</v>
      </c>
      <c r="N11" s="174"/>
      <c r="O11" s="174"/>
      <c r="P11" s="174"/>
    </row>
    <row r="12" spans="1:16" x14ac:dyDescent="0.25">
      <c r="A12" s="174"/>
      <c r="B12" s="174"/>
      <c r="C12" s="174"/>
      <c r="D12" s="174"/>
      <c r="E12" s="174" t="s">
        <v>1053</v>
      </c>
      <c r="F12" s="174" t="s">
        <v>1053</v>
      </c>
      <c r="G12" s="174" t="s">
        <v>1053</v>
      </c>
      <c r="H12" s="174" t="s">
        <v>1053</v>
      </c>
      <c r="I12" s="174"/>
      <c r="J12" s="174" t="s">
        <v>1050</v>
      </c>
      <c r="K12" s="174" t="s">
        <v>1050</v>
      </c>
      <c r="L12" s="174"/>
      <c r="M12" s="174"/>
      <c r="N12" s="174"/>
      <c r="O12" s="174"/>
      <c r="P12" s="174"/>
    </row>
    <row r="13" spans="1:16" ht="14.25" x14ac:dyDescent="0.2">
      <c r="A13" s="174"/>
      <c r="B13" s="174"/>
      <c r="C13" s="174"/>
      <c r="D13" s="174"/>
      <c r="E13" s="174" t="s">
        <v>1025</v>
      </c>
      <c r="F13" s="174" t="s">
        <v>1025</v>
      </c>
      <c r="G13" s="174" t="s">
        <v>1025</v>
      </c>
      <c r="H13" s="174" t="s">
        <v>1025</v>
      </c>
      <c r="I13" s="174"/>
      <c r="J13" s="174" t="s">
        <v>1023</v>
      </c>
      <c r="K13" s="174" t="s">
        <v>1023</v>
      </c>
      <c r="L13" s="174"/>
      <c r="M13" s="174"/>
      <c r="N13" s="174"/>
      <c r="O13" s="174"/>
      <c r="P13" s="174"/>
    </row>
    <row r="14" spans="1:16" ht="14.25" x14ac:dyDescent="0.2">
      <c r="A14" s="174"/>
      <c r="B14" s="174"/>
      <c r="C14" s="174"/>
      <c r="D14" s="174"/>
      <c r="E14" s="174" t="s">
        <v>1030</v>
      </c>
      <c r="F14" s="174" t="s">
        <v>1030</v>
      </c>
      <c r="G14" s="174" t="s">
        <v>1030</v>
      </c>
      <c r="H14" s="174" t="s">
        <v>1030</v>
      </c>
      <c r="I14" s="174"/>
      <c r="J14" s="174" t="s">
        <v>1047</v>
      </c>
      <c r="K14" s="174" t="s">
        <v>1047</v>
      </c>
      <c r="L14" s="174"/>
      <c r="M14" s="174"/>
      <c r="N14" s="174"/>
      <c r="O14" s="174"/>
      <c r="P14" s="174"/>
    </row>
    <row r="15" spans="1:16" ht="14.25" x14ac:dyDescent="0.2">
      <c r="A15" s="174"/>
      <c r="B15" s="174"/>
      <c r="C15" s="174"/>
      <c r="D15" s="174"/>
      <c r="E15" s="174" t="s">
        <v>1314</v>
      </c>
      <c r="F15" s="174" t="s">
        <v>1314</v>
      </c>
      <c r="G15" s="174" t="s">
        <v>1314</v>
      </c>
      <c r="H15" s="174" t="s">
        <v>1314</v>
      </c>
      <c r="I15" s="174"/>
      <c r="J15" s="174" t="s">
        <v>1315</v>
      </c>
      <c r="K15" s="174" t="s">
        <v>1315</v>
      </c>
      <c r="L15" s="174"/>
      <c r="M15" s="174"/>
      <c r="N15" s="174"/>
      <c r="O15" s="174"/>
      <c r="P15" s="174"/>
    </row>
    <row r="16" spans="1:16" x14ac:dyDescent="0.25">
      <c r="A16" s="174"/>
      <c r="B16" s="174"/>
      <c r="C16" s="174"/>
      <c r="D16" s="174"/>
      <c r="E16" s="174" t="s">
        <v>1316</v>
      </c>
      <c r="F16" s="174" t="s">
        <v>1316</v>
      </c>
      <c r="G16" s="174" t="s">
        <v>1316</v>
      </c>
      <c r="H16" s="174" t="s">
        <v>1316</v>
      </c>
      <c r="I16" s="174"/>
      <c r="J16" s="174" t="s">
        <v>1317</v>
      </c>
      <c r="K16" s="174" t="s">
        <v>1317</v>
      </c>
      <c r="L16" s="174"/>
      <c r="M16" s="174"/>
      <c r="N16" s="174"/>
      <c r="O16" s="174"/>
      <c r="P16" s="174"/>
    </row>
    <row r="17" spans="5:11" ht="14.25" x14ac:dyDescent="0.2">
      <c r="E17" s="174" t="s">
        <v>1058</v>
      </c>
      <c r="F17" s="174" t="s">
        <v>1058</v>
      </c>
      <c r="G17" s="174" t="s">
        <v>1058</v>
      </c>
      <c r="H17" s="174" t="s">
        <v>1058</v>
      </c>
      <c r="I17" s="174"/>
      <c r="J17" s="174" t="s">
        <v>1057</v>
      </c>
      <c r="K17" s="174" t="s">
        <v>1057</v>
      </c>
    </row>
    <row r="18" spans="5:11" ht="14.25" x14ac:dyDescent="0.2">
      <c r="E18" s="174" t="s">
        <v>1318</v>
      </c>
      <c r="F18" s="174" t="s">
        <v>1318</v>
      </c>
      <c r="G18" s="174" t="s">
        <v>1318</v>
      </c>
      <c r="H18" s="174" t="s">
        <v>1318</v>
      </c>
      <c r="I18" s="174"/>
      <c r="J18" s="174" t="s">
        <v>1319</v>
      </c>
      <c r="K18" s="174" t="s">
        <v>1319</v>
      </c>
    </row>
    <row r="19" spans="5:11" ht="14.25" x14ac:dyDescent="0.2">
      <c r="E19" s="174" t="s">
        <v>1320</v>
      </c>
      <c r="F19" s="174" t="s">
        <v>1320</v>
      </c>
      <c r="G19" s="174" t="s">
        <v>1320</v>
      </c>
      <c r="H19" s="174" t="s">
        <v>1320</v>
      </c>
      <c r="I19" s="174"/>
      <c r="J19" s="174" t="s">
        <v>1321</v>
      </c>
      <c r="K19" s="174" t="s">
        <v>1321</v>
      </c>
    </row>
    <row r="20" spans="5:11" x14ac:dyDescent="0.25">
      <c r="E20" s="174" t="s">
        <v>1322</v>
      </c>
      <c r="F20" s="174" t="s">
        <v>1322</v>
      </c>
      <c r="G20" s="174" t="s">
        <v>1322</v>
      </c>
      <c r="H20" s="174" t="s">
        <v>1322</v>
      </c>
      <c r="I20" s="174"/>
      <c r="J20" s="174" t="s">
        <v>1323</v>
      </c>
      <c r="K20" s="174" t="s">
        <v>1323</v>
      </c>
    </row>
    <row r="21" spans="5:11" ht="14.25" x14ac:dyDescent="0.2">
      <c r="E21" s="174" t="s">
        <v>1324</v>
      </c>
      <c r="F21" s="174" t="s">
        <v>1324</v>
      </c>
      <c r="G21" s="174" t="s">
        <v>1324</v>
      </c>
      <c r="H21" s="174" t="s">
        <v>1324</v>
      </c>
      <c r="I21" s="174"/>
      <c r="J21" s="174" t="s">
        <v>1325</v>
      </c>
      <c r="K21" s="174" t="s">
        <v>1325</v>
      </c>
    </row>
    <row r="22" spans="5:11" ht="14.25" x14ac:dyDescent="0.2">
      <c r="E22" s="174" t="s">
        <v>1326</v>
      </c>
      <c r="F22" s="174" t="s">
        <v>1326</v>
      </c>
      <c r="G22" s="174" t="s">
        <v>1326</v>
      </c>
      <c r="H22" s="174" t="s">
        <v>1326</v>
      </c>
      <c r="I22" s="174"/>
      <c r="J22" s="174" t="s">
        <v>1327</v>
      </c>
      <c r="K22" s="174" t="s">
        <v>1327</v>
      </c>
    </row>
    <row r="23" spans="5:11" ht="14.25" x14ac:dyDescent="0.2">
      <c r="E23" s="174" t="s">
        <v>1328</v>
      </c>
      <c r="F23" s="174" t="s">
        <v>1328</v>
      </c>
      <c r="G23" s="174" t="s">
        <v>1328</v>
      </c>
      <c r="H23" s="174" t="s">
        <v>1328</v>
      </c>
      <c r="I23" s="174"/>
      <c r="J23" s="174" t="s">
        <v>1329</v>
      </c>
      <c r="K23" s="174" t="s">
        <v>1329</v>
      </c>
    </row>
    <row r="24" spans="5:11" x14ac:dyDescent="0.25">
      <c r="E24" s="174" t="s">
        <v>1330</v>
      </c>
      <c r="F24" s="174" t="s">
        <v>1330</v>
      </c>
      <c r="G24" s="174" t="s">
        <v>1330</v>
      </c>
      <c r="H24" s="174" t="s">
        <v>1330</v>
      </c>
      <c r="I24" s="174"/>
      <c r="J24" s="174" t="s">
        <v>1331</v>
      </c>
      <c r="K24" s="174" t="s">
        <v>1331</v>
      </c>
    </row>
    <row r="25" spans="5:11" ht="14.25" x14ac:dyDescent="0.2">
      <c r="E25" s="174" t="s">
        <v>1332</v>
      </c>
      <c r="F25" s="174" t="s">
        <v>1332</v>
      </c>
      <c r="G25" s="174" t="s">
        <v>1332</v>
      </c>
      <c r="H25" s="174" t="s">
        <v>1332</v>
      </c>
      <c r="I25" s="174"/>
      <c r="J25" s="174" t="s">
        <v>1333</v>
      </c>
      <c r="K25" s="174" t="s">
        <v>1333</v>
      </c>
    </row>
    <row r="26" spans="5:11" ht="14.25" x14ac:dyDescent="0.2">
      <c r="E26" s="174" t="s">
        <v>1334</v>
      </c>
      <c r="F26" s="174" t="s">
        <v>1334</v>
      </c>
      <c r="G26" s="174" t="s">
        <v>1334</v>
      </c>
      <c r="H26" s="174" t="s">
        <v>1334</v>
      </c>
      <c r="I26" s="174"/>
      <c r="J26" s="174" t="s">
        <v>1335</v>
      </c>
      <c r="K26" s="174" t="s">
        <v>1335</v>
      </c>
    </row>
    <row r="27" spans="5:11" ht="14.25" x14ac:dyDescent="0.2">
      <c r="E27" s="174" t="s">
        <v>58</v>
      </c>
      <c r="F27" s="174" t="s">
        <v>58</v>
      </c>
      <c r="G27" s="174"/>
      <c r="H27" s="174" t="s">
        <v>517</v>
      </c>
      <c r="I27" s="174"/>
      <c r="J27" s="174" t="s">
        <v>1336</v>
      </c>
      <c r="K27" s="174" t="s">
        <v>1336</v>
      </c>
    </row>
    <row r="28" spans="5:11" x14ac:dyDescent="0.25">
      <c r="E28" s="174" t="s">
        <v>531</v>
      </c>
      <c r="F28" s="174" t="s">
        <v>531</v>
      </c>
      <c r="G28" s="174"/>
      <c r="H28" s="174"/>
      <c r="I28" s="174"/>
      <c r="J28" s="174" t="s">
        <v>1337</v>
      </c>
      <c r="K28" s="174" t="s">
        <v>1337</v>
      </c>
    </row>
    <row r="29" spans="5:11" ht="14.25" x14ac:dyDescent="0.2">
      <c r="E29" s="174" t="s">
        <v>1338</v>
      </c>
      <c r="F29" s="174" t="s">
        <v>1338</v>
      </c>
      <c r="G29" s="174"/>
      <c r="H29" s="174"/>
      <c r="I29" s="174"/>
      <c r="J29" s="174" t="s">
        <v>1339</v>
      </c>
      <c r="K29" s="174" t="s">
        <v>1339</v>
      </c>
    </row>
    <row r="30" spans="5:11" ht="14.25" x14ac:dyDescent="0.2">
      <c r="E30" s="174" t="s">
        <v>1340</v>
      </c>
      <c r="F30" s="174" t="s">
        <v>1340</v>
      </c>
      <c r="G30" s="174"/>
      <c r="H30" s="174"/>
      <c r="I30" s="174"/>
      <c r="J30" s="174" t="s">
        <v>1341</v>
      </c>
      <c r="K30" s="174" t="s">
        <v>1341</v>
      </c>
    </row>
    <row r="31" spans="5:11" ht="14.25" x14ac:dyDescent="0.2">
      <c r="E31" s="174" t="s">
        <v>1342</v>
      </c>
      <c r="F31" s="174" t="s">
        <v>1342</v>
      </c>
      <c r="G31" s="174"/>
      <c r="H31" s="174"/>
      <c r="I31" s="174"/>
      <c r="J31" s="174" t="s">
        <v>1343</v>
      </c>
      <c r="K31" s="174" t="s">
        <v>1343</v>
      </c>
    </row>
    <row r="32" spans="5:11" x14ac:dyDescent="0.25">
      <c r="E32" s="174" t="s">
        <v>1344</v>
      </c>
      <c r="F32" s="174" t="s">
        <v>1344</v>
      </c>
      <c r="G32" s="174"/>
      <c r="H32" s="174"/>
      <c r="I32" s="174"/>
      <c r="J32" s="174" t="s">
        <v>1345</v>
      </c>
      <c r="K32" s="174" t="s">
        <v>1345</v>
      </c>
    </row>
    <row r="33" spans="5:11" ht="14.25" x14ac:dyDescent="0.2">
      <c r="E33" s="174" t="s">
        <v>1346</v>
      </c>
      <c r="F33" s="174" t="s">
        <v>1346</v>
      </c>
      <c r="G33" s="174"/>
      <c r="H33" s="174"/>
      <c r="I33" s="174"/>
      <c r="J33" s="174" t="s">
        <v>1347</v>
      </c>
      <c r="K33" s="174" t="s">
        <v>1347</v>
      </c>
    </row>
    <row r="34" spans="5:11" ht="14.25" x14ac:dyDescent="0.2">
      <c r="E34" s="174" t="s">
        <v>1348</v>
      </c>
      <c r="F34" s="174" t="s">
        <v>1348</v>
      </c>
      <c r="G34" s="174"/>
      <c r="H34" s="174"/>
      <c r="I34" s="174"/>
      <c r="J34" s="174" t="s">
        <v>1349</v>
      </c>
      <c r="K34" s="174" t="s">
        <v>1349</v>
      </c>
    </row>
    <row r="35" spans="5:11" ht="14.25" x14ac:dyDescent="0.2">
      <c r="E35" s="174" t="s">
        <v>517</v>
      </c>
      <c r="F35" s="174" t="s">
        <v>517</v>
      </c>
      <c r="G35" s="174"/>
      <c r="H35" s="174"/>
      <c r="I35" s="174"/>
      <c r="J35" s="174" t="s">
        <v>1350</v>
      </c>
      <c r="K35" s="174" t="s">
        <v>1350</v>
      </c>
    </row>
    <row r="36" spans="5:11" x14ac:dyDescent="0.25">
      <c r="E36" s="174"/>
      <c r="F36" s="174"/>
      <c r="G36" s="174"/>
      <c r="H36" s="174"/>
      <c r="I36" s="174"/>
      <c r="J36" s="174" t="s">
        <v>1106</v>
      </c>
      <c r="K36" s="174" t="s">
        <v>1106</v>
      </c>
    </row>
    <row r="37" spans="5:11" x14ac:dyDescent="0.25">
      <c r="E37" s="174"/>
      <c r="F37" s="174"/>
      <c r="G37" s="174"/>
      <c r="H37" s="174"/>
      <c r="I37" s="174"/>
      <c r="J37" s="174" t="s">
        <v>1098</v>
      </c>
      <c r="K37" s="174" t="s">
        <v>1098</v>
      </c>
    </row>
    <row r="38" spans="5:11" x14ac:dyDescent="0.25">
      <c r="E38" s="174"/>
      <c r="F38" s="174"/>
      <c r="G38" s="174"/>
      <c r="H38" s="174"/>
      <c r="I38" s="174"/>
      <c r="J38" s="174" t="s">
        <v>1351</v>
      </c>
      <c r="K38" s="174" t="s">
        <v>1351</v>
      </c>
    </row>
    <row r="39" spans="5:11" x14ac:dyDescent="0.25">
      <c r="E39" s="174"/>
      <c r="F39" s="174"/>
      <c r="G39" s="174"/>
      <c r="H39" s="174"/>
      <c r="I39" s="174"/>
      <c r="J39" s="174" t="s">
        <v>1352</v>
      </c>
      <c r="K39" s="174" t="s">
        <v>1352</v>
      </c>
    </row>
    <row r="40" spans="5:11" x14ac:dyDescent="0.25">
      <c r="E40" s="174"/>
      <c r="F40" s="174"/>
      <c r="G40" s="174"/>
      <c r="H40" s="174"/>
      <c r="I40" s="174"/>
      <c r="J40" s="174" t="s">
        <v>1353</v>
      </c>
      <c r="K40" s="174" t="s">
        <v>1353</v>
      </c>
    </row>
    <row r="41" spans="5:11" x14ac:dyDescent="0.25">
      <c r="E41" s="174"/>
      <c r="F41" s="174"/>
      <c r="G41" s="174"/>
      <c r="H41" s="174"/>
      <c r="I41" s="174"/>
      <c r="J41" s="174" t="s">
        <v>1354</v>
      </c>
      <c r="K41" s="174" t="s">
        <v>1354</v>
      </c>
    </row>
    <row r="42" spans="5:11" x14ac:dyDescent="0.25">
      <c r="E42" s="174"/>
      <c r="F42" s="174"/>
      <c r="G42" s="174"/>
      <c r="H42" s="174"/>
      <c r="I42" s="174"/>
      <c r="J42" s="174" t="s">
        <v>1355</v>
      </c>
      <c r="K42" s="174" t="s">
        <v>1355</v>
      </c>
    </row>
    <row r="43" spans="5:11" x14ac:dyDescent="0.25">
      <c r="E43" s="174"/>
      <c r="F43" s="174"/>
      <c r="G43" s="174"/>
      <c r="H43" s="174"/>
      <c r="I43" s="174"/>
      <c r="J43" s="174" t="s">
        <v>1356</v>
      </c>
      <c r="K43" s="174" t="s">
        <v>1356</v>
      </c>
    </row>
    <row r="44" spans="5:11" x14ac:dyDescent="0.25">
      <c r="E44" s="174"/>
      <c r="F44" s="174"/>
      <c r="G44" s="174"/>
      <c r="H44" s="174"/>
      <c r="I44" s="174"/>
      <c r="J44" s="174" t="s">
        <v>1357</v>
      </c>
      <c r="K44" s="174" t="s">
        <v>1357</v>
      </c>
    </row>
    <row r="45" spans="5:11" x14ac:dyDescent="0.25">
      <c r="E45" s="174"/>
      <c r="F45" s="174"/>
      <c r="G45" s="174"/>
      <c r="H45" s="174"/>
      <c r="I45" s="174"/>
      <c r="J45" s="174" t="s">
        <v>1358</v>
      </c>
      <c r="K45" s="174" t="s">
        <v>1358</v>
      </c>
    </row>
    <row r="46" spans="5:11" x14ac:dyDescent="0.25">
      <c r="E46" s="174"/>
      <c r="F46" s="174"/>
      <c r="G46" s="174"/>
      <c r="H46" s="174"/>
      <c r="I46" s="174"/>
      <c r="J46" s="174" t="s">
        <v>1359</v>
      </c>
      <c r="K46" s="174" t="s">
        <v>1359</v>
      </c>
    </row>
    <row r="47" spans="5:11" x14ac:dyDescent="0.25">
      <c r="E47" s="174"/>
      <c r="F47" s="174"/>
      <c r="G47" s="174"/>
      <c r="H47" s="174"/>
      <c r="I47" s="174"/>
      <c r="J47" s="174" t="s">
        <v>1360</v>
      </c>
      <c r="K47" s="174" t="s">
        <v>1360</v>
      </c>
    </row>
    <row r="48" spans="5:11" x14ac:dyDescent="0.25">
      <c r="E48" s="174"/>
      <c r="F48" s="174"/>
      <c r="G48" s="174"/>
      <c r="H48" s="174"/>
      <c r="I48" s="174"/>
      <c r="J48" s="174" t="s">
        <v>1361</v>
      </c>
      <c r="K48" s="174" t="s">
        <v>1361</v>
      </c>
    </row>
    <row r="49" spans="10:13" x14ac:dyDescent="0.25">
      <c r="J49" s="174" t="s">
        <v>1362</v>
      </c>
      <c r="K49" s="174" t="s">
        <v>1362</v>
      </c>
      <c r="L49" s="174"/>
      <c r="M49" s="174"/>
    </row>
    <row r="50" spans="10:13" x14ac:dyDescent="0.25">
      <c r="J50" s="174" t="s">
        <v>1363</v>
      </c>
      <c r="K50" s="174" t="s">
        <v>1363</v>
      </c>
      <c r="L50" s="174"/>
      <c r="M50" s="174"/>
    </row>
    <row r="51" spans="10:13" x14ac:dyDescent="0.25">
      <c r="J51" s="174" t="s">
        <v>1364</v>
      </c>
      <c r="K51" s="174" t="s">
        <v>1364</v>
      </c>
      <c r="L51" s="174"/>
      <c r="M51" s="174"/>
    </row>
    <row r="52" spans="10:13" x14ac:dyDescent="0.25">
      <c r="J52" s="174" t="s">
        <v>1061</v>
      </c>
      <c r="K52" s="174" t="s">
        <v>1061</v>
      </c>
      <c r="L52" s="174"/>
      <c r="M52" s="174"/>
    </row>
    <row r="53" spans="10:13" x14ac:dyDescent="0.25">
      <c r="J53" s="174" t="s">
        <v>1296</v>
      </c>
      <c r="K53" s="174" t="s">
        <v>1296</v>
      </c>
      <c r="L53" s="174"/>
      <c r="M53" s="174"/>
    </row>
    <row r="54" spans="10:13" x14ac:dyDescent="0.25">
      <c r="J54" s="174" t="s">
        <v>1300</v>
      </c>
      <c r="K54" s="174" t="s">
        <v>1300</v>
      </c>
      <c r="L54" s="174"/>
      <c r="M54" s="174"/>
    </row>
    <row r="55" spans="10:13" x14ac:dyDescent="0.25">
      <c r="J55" s="174" t="s">
        <v>1303</v>
      </c>
      <c r="K55" s="174" t="s">
        <v>1303</v>
      </c>
      <c r="L55" s="174"/>
      <c r="M55" s="174"/>
    </row>
    <row r="56" spans="10:13" x14ac:dyDescent="0.25">
      <c r="J56" s="174" t="s">
        <v>1306</v>
      </c>
      <c r="K56" s="174" t="s">
        <v>1306</v>
      </c>
      <c r="L56" s="174"/>
      <c r="M56" s="174"/>
    </row>
    <row r="57" spans="10:13" x14ac:dyDescent="0.25">
      <c r="J57" s="174" t="s">
        <v>1309</v>
      </c>
      <c r="K57" s="174" t="s">
        <v>1309</v>
      </c>
      <c r="L57" s="174"/>
      <c r="M57" s="174"/>
    </row>
    <row r="58" spans="10:13" x14ac:dyDescent="0.25">
      <c r="J58" s="174" t="s">
        <v>1312</v>
      </c>
      <c r="K58" s="174" t="s">
        <v>1312</v>
      </c>
      <c r="L58" s="174"/>
      <c r="M58" s="174"/>
    </row>
    <row r="59" spans="10:13" x14ac:dyDescent="0.25">
      <c r="J59" s="174" t="s">
        <v>1059</v>
      </c>
      <c r="K59" s="174" t="s">
        <v>1059</v>
      </c>
      <c r="L59" s="174"/>
      <c r="M59" s="174"/>
    </row>
    <row r="60" spans="10:13" x14ac:dyDescent="0.25">
      <c r="J60" s="174" t="s">
        <v>1050</v>
      </c>
      <c r="K60" s="174" t="s">
        <v>1050</v>
      </c>
      <c r="L60" s="174"/>
      <c r="M60" s="174"/>
    </row>
    <row r="61" spans="10:13" x14ac:dyDescent="0.25">
      <c r="J61" s="174" t="s">
        <v>1023</v>
      </c>
      <c r="K61" s="174" t="s">
        <v>1023</v>
      </c>
      <c r="L61" s="174"/>
      <c r="M61" s="174"/>
    </row>
    <row r="62" spans="10:13" x14ac:dyDescent="0.25">
      <c r="J62" s="174" t="s">
        <v>1047</v>
      </c>
      <c r="K62" s="174" t="s">
        <v>1047</v>
      </c>
      <c r="L62" s="174"/>
      <c r="M62" s="174"/>
    </row>
    <row r="63" spans="10:13" x14ac:dyDescent="0.25">
      <c r="J63" s="174" t="s">
        <v>1315</v>
      </c>
      <c r="K63" s="174" t="s">
        <v>1315</v>
      </c>
      <c r="L63" s="174"/>
      <c r="M63" s="174"/>
    </row>
    <row r="64" spans="10:13" x14ac:dyDescent="0.25">
      <c r="J64" s="174" t="s">
        <v>1317</v>
      </c>
      <c r="K64" s="174" t="s">
        <v>1317</v>
      </c>
      <c r="L64" s="174"/>
      <c r="M64" s="174"/>
    </row>
    <row r="65" spans="10:13" x14ac:dyDescent="0.25">
      <c r="J65" s="174" t="s">
        <v>1057</v>
      </c>
      <c r="K65" s="174" t="s">
        <v>1057</v>
      </c>
      <c r="L65" s="174"/>
      <c r="M65" s="174"/>
    </row>
    <row r="66" spans="10:13" x14ac:dyDescent="0.25">
      <c r="J66" s="174" t="s">
        <v>1319</v>
      </c>
      <c r="K66" s="174" t="s">
        <v>1319</v>
      </c>
      <c r="L66" s="174"/>
      <c r="M66" s="174"/>
    </row>
    <row r="67" spans="10:13" x14ac:dyDescent="0.25">
      <c r="J67" s="174" t="s">
        <v>1321</v>
      </c>
      <c r="K67" s="174" t="s">
        <v>1321</v>
      </c>
      <c r="L67" s="174"/>
      <c r="M67" s="174"/>
    </row>
    <row r="68" spans="10:13" x14ac:dyDescent="0.25">
      <c r="J68" s="174" t="s">
        <v>1323</v>
      </c>
      <c r="K68" s="174" t="s">
        <v>1323</v>
      </c>
      <c r="L68" s="174"/>
      <c r="M68" s="174"/>
    </row>
    <row r="69" spans="10:13" x14ac:dyDescent="0.25">
      <c r="J69" s="174" t="s">
        <v>1325</v>
      </c>
      <c r="K69" s="174" t="s">
        <v>1325</v>
      </c>
      <c r="L69" s="174"/>
      <c r="M69" s="174"/>
    </row>
    <row r="70" spans="10:13" x14ac:dyDescent="0.25">
      <c r="J70" s="174" t="s">
        <v>1327</v>
      </c>
      <c r="K70" s="174" t="s">
        <v>1327</v>
      </c>
      <c r="L70" s="174"/>
      <c r="M70" s="174"/>
    </row>
    <row r="71" spans="10:13" x14ac:dyDescent="0.25">
      <c r="J71" s="174" t="s">
        <v>1329</v>
      </c>
      <c r="K71" s="174" t="s">
        <v>1329</v>
      </c>
      <c r="L71" s="174"/>
      <c r="M71" s="174"/>
    </row>
    <row r="72" spans="10:13" x14ac:dyDescent="0.25">
      <c r="J72" s="174" t="s">
        <v>1331</v>
      </c>
      <c r="K72" s="174" t="s">
        <v>1331</v>
      </c>
      <c r="L72" s="174"/>
      <c r="M72" s="174"/>
    </row>
    <row r="73" spans="10:13" x14ac:dyDescent="0.25">
      <c r="J73" s="174" t="s">
        <v>1333</v>
      </c>
      <c r="K73" s="174" t="s">
        <v>1333</v>
      </c>
      <c r="L73" s="174"/>
      <c r="M73" s="174"/>
    </row>
    <row r="74" spans="10:13" x14ac:dyDescent="0.25">
      <c r="J74" s="174" t="s">
        <v>1335</v>
      </c>
      <c r="K74" s="174" t="s">
        <v>1335</v>
      </c>
      <c r="L74" s="174"/>
      <c r="M74" s="174"/>
    </row>
    <row r="75" spans="10:13" x14ac:dyDescent="0.25">
      <c r="J75" s="174" t="s">
        <v>1336</v>
      </c>
      <c r="K75" s="174" t="s">
        <v>1336</v>
      </c>
      <c r="L75" s="174"/>
      <c r="M75" s="174"/>
    </row>
    <row r="76" spans="10:13" x14ac:dyDescent="0.25">
      <c r="J76" s="174" t="s">
        <v>1337</v>
      </c>
      <c r="K76" s="174" t="s">
        <v>1337</v>
      </c>
      <c r="L76" s="174"/>
      <c r="M76" s="174"/>
    </row>
    <row r="77" spans="10:13" x14ac:dyDescent="0.25">
      <c r="J77" s="174" t="s">
        <v>1339</v>
      </c>
      <c r="K77" s="174" t="s">
        <v>1339</v>
      </c>
      <c r="L77" s="174"/>
      <c r="M77" s="174"/>
    </row>
    <row r="78" spans="10:13" x14ac:dyDescent="0.25">
      <c r="J78" s="174" t="s">
        <v>1341</v>
      </c>
      <c r="K78" s="174" t="s">
        <v>1341</v>
      </c>
      <c r="L78" s="174"/>
      <c r="M78" s="174"/>
    </row>
    <row r="79" spans="10:13" x14ac:dyDescent="0.25">
      <c r="J79" s="174" t="s">
        <v>1343</v>
      </c>
      <c r="K79" s="174" t="s">
        <v>1343</v>
      </c>
      <c r="L79" s="174"/>
      <c r="M79" s="174"/>
    </row>
    <row r="80" spans="10:13" x14ac:dyDescent="0.25">
      <c r="J80" s="174" t="s">
        <v>1345</v>
      </c>
      <c r="K80" s="174" t="s">
        <v>1345</v>
      </c>
      <c r="L80" s="174"/>
      <c r="M80" s="174"/>
    </row>
    <row r="81" spans="10:13" x14ac:dyDescent="0.25">
      <c r="J81" s="174" t="s">
        <v>1347</v>
      </c>
      <c r="K81" s="174" t="s">
        <v>1347</v>
      </c>
      <c r="L81" s="174"/>
      <c r="M81" s="174"/>
    </row>
    <row r="82" spans="10:13" x14ac:dyDescent="0.25">
      <c r="J82" s="174" t="s">
        <v>1349</v>
      </c>
      <c r="K82" s="174" t="s">
        <v>1349</v>
      </c>
      <c r="L82" s="174"/>
      <c r="M82" s="174"/>
    </row>
    <row r="83" spans="10:13" x14ac:dyDescent="0.25">
      <c r="J83" s="174" t="s">
        <v>1350</v>
      </c>
      <c r="K83" s="174" t="s">
        <v>1350</v>
      </c>
      <c r="L83" s="174"/>
      <c r="M83" s="174"/>
    </row>
    <row r="84" spans="10:13" x14ac:dyDescent="0.25">
      <c r="J84" s="174" t="s">
        <v>1106</v>
      </c>
      <c r="K84" s="174" t="s">
        <v>1106</v>
      </c>
      <c r="L84" s="174"/>
      <c r="M84" s="174"/>
    </row>
    <row r="85" spans="10:13" x14ac:dyDescent="0.25">
      <c r="J85" s="174" t="s">
        <v>1098</v>
      </c>
      <c r="K85" s="174" t="s">
        <v>1098</v>
      </c>
      <c r="L85" s="174"/>
      <c r="M85" s="174"/>
    </row>
    <row r="86" spans="10:13" x14ac:dyDescent="0.25">
      <c r="J86" s="174" t="s">
        <v>1351</v>
      </c>
      <c r="K86" s="174" t="s">
        <v>1351</v>
      </c>
      <c r="L86" s="174"/>
      <c r="M86" s="174"/>
    </row>
    <row r="87" spans="10:13" x14ac:dyDescent="0.25">
      <c r="J87" s="174" t="s">
        <v>1352</v>
      </c>
      <c r="K87" s="174" t="s">
        <v>1352</v>
      </c>
      <c r="L87" s="174"/>
      <c r="M87" s="174"/>
    </row>
    <row r="88" spans="10:13" x14ac:dyDescent="0.25">
      <c r="J88" s="174" t="s">
        <v>1353</v>
      </c>
      <c r="K88" s="174" t="s">
        <v>1353</v>
      </c>
      <c r="L88" s="174"/>
      <c r="M88" s="174"/>
    </row>
    <row r="89" spans="10:13" x14ac:dyDescent="0.25">
      <c r="J89" s="174" t="s">
        <v>1354</v>
      </c>
      <c r="K89" s="174" t="s">
        <v>1354</v>
      </c>
      <c r="L89" s="174"/>
      <c r="M89" s="174"/>
    </row>
    <row r="90" spans="10:13" x14ac:dyDescent="0.25">
      <c r="J90" s="174" t="s">
        <v>1355</v>
      </c>
      <c r="K90" s="174" t="s">
        <v>1355</v>
      </c>
      <c r="L90" s="174"/>
      <c r="M90" s="174"/>
    </row>
    <row r="91" spans="10:13" x14ac:dyDescent="0.25">
      <c r="J91" s="174" t="s">
        <v>1356</v>
      </c>
      <c r="K91" s="174" t="s">
        <v>1356</v>
      </c>
      <c r="L91" s="174"/>
      <c r="M91" s="174"/>
    </row>
    <row r="92" spans="10:13" x14ac:dyDescent="0.25">
      <c r="J92" s="174" t="s">
        <v>1357</v>
      </c>
      <c r="K92" s="174" t="s">
        <v>1357</v>
      </c>
      <c r="L92" s="174"/>
      <c r="M92" s="174"/>
    </row>
    <row r="93" spans="10:13" x14ac:dyDescent="0.25">
      <c r="J93" s="174" t="s">
        <v>1358</v>
      </c>
      <c r="K93" s="174" t="s">
        <v>1358</v>
      </c>
      <c r="L93" s="174"/>
      <c r="M93" s="174"/>
    </row>
    <row r="94" spans="10:13" x14ac:dyDescent="0.25">
      <c r="J94" s="174" t="s">
        <v>1359</v>
      </c>
      <c r="K94" s="174" t="s">
        <v>1359</v>
      </c>
      <c r="L94" s="174"/>
      <c r="M94" s="174"/>
    </row>
    <row r="95" spans="10:13" x14ac:dyDescent="0.25">
      <c r="J95" s="174" t="s">
        <v>1360</v>
      </c>
      <c r="K95" s="174" t="s">
        <v>1360</v>
      </c>
      <c r="L95" s="174"/>
      <c r="M95" s="174"/>
    </row>
    <row r="96" spans="10:13" x14ac:dyDescent="0.25">
      <c r="J96" s="174" t="s">
        <v>1361</v>
      </c>
      <c r="K96" s="174" t="s">
        <v>1361</v>
      </c>
      <c r="L96" s="174"/>
      <c r="M96" s="174"/>
    </row>
    <row r="97" spans="10:13" x14ac:dyDescent="0.25">
      <c r="J97" s="174" t="s">
        <v>1362</v>
      </c>
      <c r="K97" s="174" t="s">
        <v>1362</v>
      </c>
      <c r="L97" s="174"/>
      <c r="M97" s="174"/>
    </row>
    <row r="98" spans="10:13" x14ac:dyDescent="0.25">
      <c r="J98" s="174" t="s">
        <v>1363</v>
      </c>
      <c r="K98" s="174" t="s">
        <v>1363</v>
      </c>
      <c r="L98" s="174"/>
      <c r="M98" s="174"/>
    </row>
    <row r="99" spans="10:13" x14ac:dyDescent="0.25">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5"/>
  <sheetViews>
    <sheetView tabSelected="1" topLeftCell="A527" workbookViewId="0">
      <selection activeCell="F556" sqref="F556"/>
    </sheetView>
  </sheetViews>
  <sheetFormatPr defaultColWidth="11" defaultRowHeight="13.8" x14ac:dyDescent="0.25"/>
  <cols>
    <col min="1" max="1" width="11" style="78"/>
    <col min="2" max="2" width="11" style="88"/>
    <col min="3" max="3" width="24.5" style="88" customWidth="1"/>
    <col min="4" max="4" width="44.59765625" style="230" bestFit="1" customWidth="1"/>
    <col min="5" max="5" width="19.59765625" style="88" bestFit="1" customWidth="1"/>
    <col min="6" max="6" width="99.5" style="78" customWidth="1"/>
    <col min="7" max="16384" width="11" style="78"/>
  </cols>
  <sheetData>
    <row r="1" spans="1:7" ht="14.25" x14ac:dyDescent="0.2">
      <c r="A1" s="109" t="s">
        <v>11</v>
      </c>
      <c r="B1" s="86" t="s">
        <v>12</v>
      </c>
      <c r="C1" s="87" t="s">
        <v>13</v>
      </c>
      <c r="D1" s="229" t="s">
        <v>14</v>
      </c>
      <c r="E1" s="86" t="s">
        <v>996</v>
      </c>
      <c r="F1" s="77" t="s">
        <v>1365</v>
      </c>
    </row>
    <row r="2" spans="1:7" ht="14.25"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ht="14.25"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ht="14.25"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ht="14.25"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ht="14.25"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ht="14.25"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ht="14.25"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ht="14.25"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ht="14.25"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ht="14.25"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ht="14.25"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ht="14.25"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ht="14.25"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ht="14.25"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ht="14.25"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ht="14.25"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ht="14.25"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ht="14.25"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ht="14.25"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ht="14.25"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ht="14.25"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ht="14.25"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ht="14.25"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ht="14.25"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ht="14.25"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ht="14.25"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ht="14.25"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ht="14.25"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ht="14.25"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ht="14.25"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ht="14.25"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ht="14.25"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ht="14.25"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ht="14.25"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ht="14.25"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ht="14.25"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ht="14.25"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ht="14.25"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ht="14.25"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ht="14.25"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ht="14.25"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ht="14.25"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ht="14.25"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ht="14.25"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ht="14.25"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ht="14.25"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ht="14.25"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ht="14.25"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ht="14.25"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1366</v>
      </c>
      <c r="G50" s="78">
        <f t="shared" si="0"/>
        <v>1</v>
      </c>
    </row>
    <row r="51" spans="1:7" ht="14.25"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1367</v>
      </c>
      <c r="G51" s="78">
        <f t="shared" si="0"/>
        <v>1</v>
      </c>
    </row>
    <row r="52" spans="1:7" ht="14.25"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ht="14.25"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ht="14.25"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1368</v>
      </c>
      <c r="G54" s="78">
        <f t="shared" si="0"/>
        <v>1</v>
      </c>
    </row>
    <row r="55" spans="1:7" ht="14.25"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1369</v>
      </c>
      <c r="G55" s="78">
        <f t="shared" si="0"/>
        <v>1</v>
      </c>
    </row>
    <row r="56" spans="1:7" ht="14.25"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1370</v>
      </c>
      <c r="G56" s="78">
        <f t="shared" si="0"/>
        <v>1</v>
      </c>
    </row>
    <row r="57" spans="1:7" ht="14.25"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1369</v>
      </c>
      <c r="G57" s="78">
        <f t="shared" si="0"/>
        <v>1</v>
      </c>
    </row>
    <row r="58" spans="1:7" ht="14.25"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1369</v>
      </c>
      <c r="G58" s="78">
        <f t="shared" si="0"/>
        <v>1</v>
      </c>
    </row>
    <row r="59" spans="1:7" ht="14.25"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1367</v>
      </c>
      <c r="G59" s="78">
        <f t="shared" si="0"/>
        <v>1</v>
      </c>
    </row>
    <row r="60" spans="1:7" ht="14.25"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1367</v>
      </c>
      <c r="G60" s="78">
        <f t="shared" si="0"/>
        <v>1</v>
      </c>
    </row>
    <row r="61" spans="1:7" ht="14.25"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ht="14.25"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ht="14.25"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ht="14.25"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ht="14.25"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ht="14.25"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ht="14.25"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ht="14.25"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ht="14.25"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ht="14.25"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ht="14.25"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ht="14.25"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ht="14.25"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ht="14.25"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ht="14.25"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ht="14.25"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ht="14.25"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ht="14.25"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ht="14.25"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ht="14.25"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ht="14.25"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ht="14.25"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ht="14.25"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ht="14.25"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ht="14.25"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ht="14.25"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ht="14.25"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ht="14.25"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ht="14.25"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ht="14.25"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ht="14.25"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ht="14.25"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ht="14.25"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ht="14.25"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ht="14.25"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ht="14.25"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ht="14.25"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ht="14.25"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ht="14.25"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ht="14.25"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ht="14.25"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ht="14.25"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ht="14.25"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1274</v>
      </c>
      <c r="G103" s="78">
        <f t="shared" si="1"/>
        <v>1</v>
      </c>
    </row>
    <row r="104" spans="1:7" ht="14.25"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1274</v>
      </c>
      <c r="G104" s="78">
        <f t="shared" si="1"/>
        <v>1</v>
      </c>
    </row>
    <row r="105" spans="1:7" ht="14.25"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ht="14.25"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ht="14.25"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ht="14.25"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ht="14.25"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ht="14.25"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ht="14.25"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ht="14.25"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ht="14.25"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1371</v>
      </c>
      <c r="G113" s="78">
        <f t="shared" si="1"/>
        <v>1</v>
      </c>
    </row>
    <row r="114" spans="1:7" ht="14.25"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1369</v>
      </c>
      <c r="G114" s="78">
        <f t="shared" si="1"/>
        <v>1</v>
      </c>
    </row>
    <row r="115" spans="1:7" ht="14.25"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1372</v>
      </c>
      <c r="G115" s="78">
        <f t="shared" si="1"/>
        <v>1</v>
      </c>
    </row>
    <row r="116" spans="1:7" ht="14.25"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ht="14.25"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ht="14.25"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ht="14.25"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ht="14.25"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ht="14.25"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746</v>
      </c>
      <c r="G121" s="78">
        <f t="shared" si="1"/>
        <v>1</v>
      </c>
    </row>
    <row r="122" spans="1:7" ht="14.25"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ht="14.25"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ht="14.25"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ht="14.25"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ht="14.25"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ht="14.25"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ht="14.25"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ht="14.25"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1371</v>
      </c>
      <c r="G129" s="78">
        <f t="shared" si="1"/>
        <v>1</v>
      </c>
    </row>
    <row r="130" spans="1:7" ht="14.25"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1369</v>
      </c>
      <c r="G130" s="78">
        <f t="shared" si="1"/>
        <v>1</v>
      </c>
    </row>
    <row r="131" spans="1:7" ht="14.25"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1372</v>
      </c>
      <c r="G131" s="78">
        <f t="shared" si="1"/>
        <v>1</v>
      </c>
    </row>
    <row r="132" spans="1:7" ht="14.25"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1371</v>
      </c>
      <c r="G132" s="78">
        <f t="shared" si="1"/>
        <v>1</v>
      </c>
    </row>
    <row r="133" spans="1:7" ht="14.25"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1369</v>
      </c>
      <c r="G133" s="78">
        <f t="shared" si="1"/>
        <v>1</v>
      </c>
    </row>
    <row r="134" spans="1:7" ht="14.25"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ht="14.25"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ht="14.25"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ht="14.25"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ht="14.25"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ht="14.25"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ht="14.25"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ht="14.25"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ht="14.25"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ht="14.25"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ht="14.25"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ht="14.25"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ht="14.25"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ht="14.25"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ht="14.25"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ht="14.25"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ht="14.25"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ht="14.25"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ht="14.25"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ht="14.25"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ht="14.25"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ht="14.25"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ht="14.25"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ht="14.25"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ht="14.25"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ht="14.25"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ht="14.25"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ht="14.25"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ht="14.25"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ht="14.25"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ht="14.25"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ht="14.25"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ht="14.25"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ht="14.25"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ht="14.25"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ht="14.25"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ht="14.25"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ht="14.25"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ht="14.25"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ht="14.25"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ht="14.25"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ht="14.25"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ht="14.25"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1368</v>
      </c>
      <c r="G176" s="78">
        <f t="shared" si="4"/>
        <v>1</v>
      </c>
    </row>
    <row r="177" spans="1:7" ht="14.25"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1369</v>
      </c>
      <c r="G177" s="78">
        <f t="shared" si="4"/>
        <v>1</v>
      </c>
    </row>
    <row r="178" spans="1:7" ht="14.25"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1368</v>
      </c>
      <c r="G178" s="78">
        <f t="shared" si="4"/>
        <v>1</v>
      </c>
    </row>
    <row r="179" spans="1:7" ht="14.25"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1369</v>
      </c>
      <c r="G179" s="78">
        <f t="shared" si="4"/>
        <v>1</v>
      </c>
    </row>
    <row r="180" spans="1:7" ht="14.25"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ht="14.25"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ht="14.25"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ht="14.25"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ht="14.25"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ht="14.25"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ht="14.25"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ht="14.25"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ht="14.25"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ht="14.25"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ht="14.25"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1373</v>
      </c>
      <c r="G190" s="78">
        <f t="shared" si="4"/>
        <v>1</v>
      </c>
    </row>
    <row r="191" spans="1:7" ht="14.25"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1374</v>
      </c>
      <c r="G191" s="78">
        <f t="shared" si="4"/>
        <v>1</v>
      </c>
    </row>
    <row r="192" spans="1:7" ht="14.25"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1373</v>
      </c>
      <c r="G192" s="78">
        <f t="shared" si="4"/>
        <v>1</v>
      </c>
    </row>
    <row r="193" spans="1:7" ht="14.25"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1374</v>
      </c>
      <c r="G193" s="78">
        <f t="shared" si="4"/>
        <v>1</v>
      </c>
    </row>
    <row r="194" spans="1:7" ht="14.25"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ht="14.25"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ht="14.25"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ht="14.25"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ht="14.25"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ht="14.25"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ht="14.25"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ht="14.25"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ht="14.25"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ht="14.25"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ht="14.25"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ht="14.25"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ht="14.25"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ht="14.25"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ht="14.25"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ht="14.25"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ht="14.25"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ht="14.25"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ht="14.25"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ht="14.25"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ht="14.25"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1368</v>
      </c>
      <c r="G214" s="78">
        <f t="shared" si="5"/>
        <v>1</v>
      </c>
    </row>
    <row r="215" spans="1:7" ht="14.25"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1369</v>
      </c>
      <c r="G215" s="78">
        <f t="shared" si="5"/>
        <v>1</v>
      </c>
    </row>
    <row r="216" spans="1:7" ht="14.25"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1375</v>
      </c>
      <c r="G216" s="78">
        <f t="shared" si="5"/>
        <v>1</v>
      </c>
    </row>
    <row r="217" spans="1:7" ht="14.25"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1376</v>
      </c>
      <c r="G217" s="78">
        <f t="shared" si="5"/>
        <v>1</v>
      </c>
    </row>
    <row r="218" spans="1:7" ht="14.25"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ht="14.25"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ht="14.25"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1368</v>
      </c>
      <c r="G220" s="78">
        <f t="shared" si="5"/>
        <v>1</v>
      </c>
    </row>
    <row r="221" spans="1:7" ht="14.25"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1369</v>
      </c>
      <c r="G221" s="78">
        <f t="shared" si="5"/>
        <v>1</v>
      </c>
    </row>
    <row r="222" spans="1:7" ht="14.25"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1375</v>
      </c>
      <c r="G222" s="78">
        <f t="shared" si="5"/>
        <v>1</v>
      </c>
    </row>
    <row r="223" spans="1:7" ht="14.25"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1376</v>
      </c>
      <c r="G223" s="78">
        <f t="shared" si="5"/>
        <v>1</v>
      </c>
    </row>
    <row r="224" spans="1:7" ht="14.25"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ht="14.25"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ht="14.25"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1373</v>
      </c>
      <c r="G226" s="78">
        <f t="shared" si="5"/>
        <v>1</v>
      </c>
    </row>
    <row r="227" spans="1:7" ht="14.25"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1374</v>
      </c>
      <c r="G227" s="78">
        <f t="shared" si="5"/>
        <v>1</v>
      </c>
    </row>
    <row r="228" spans="1:7" ht="14.25"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1377</v>
      </c>
      <c r="G228" s="78">
        <f t="shared" si="5"/>
        <v>1</v>
      </c>
    </row>
    <row r="229" spans="1:7" ht="14.25"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1378</v>
      </c>
      <c r="G229" s="78">
        <f t="shared" si="5"/>
        <v>1</v>
      </c>
    </row>
    <row r="230" spans="1:7" ht="14.25"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ht="14.25"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ht="14.25"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ht="14.25"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ht="14.25"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ht="14.25"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ht="14.25"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ht="14.25"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ht="14.25"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ht="14.25"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ht="14.25"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ht="14.25"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1274</v>
      </c>
      <c r="G241" s="78">
        <f t="shared" si="5"/>
        <v>1</v>
      </c>
    </row>
    <row r="242" spans="1:7" ht="14.25"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1274</v>
      </c>
      <c r="G242" s="78">
        <f t="shared" si="5"/>
        <v>1</v>
      </c>
    </row>
    <row r="243" spans="1:7" ht="14.25"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ht="14.25"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ht="14.25"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ht="14.25"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ht="14.25"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ht="14.25"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ht="14.25"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ht="14.25"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ht="14.25"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ht="14.25"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ht="14.25"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ht="14.25"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ht="14.25"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ht="14.25"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ht="14.25"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ht="14.25"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ht="14.25"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ht="14.25"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ht="14.25"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ht="14.25"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ht="14.25"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ht="14.25"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ht="14.25"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ht="14.25"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ht="14.25"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ht="14.25"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ht="14.25"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ht="14.25"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1379</v>
      </c>
      <c r="G270" s="78">
        <f t="shared" si="6"/>
        <v>1</v>
      </c>
    </row>
    <row r="271" spans="1:7" ht="14.25"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1380</v>
      </c>
      <c r="G271" s="78">
        <f t="shared" si="6"/>
        <v>1</v>
      </c>
    </row>
    <row r="272" spans="1:7" ht="14.25"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1381</v>
      </c>
      <c r="G272" s="78">
        <f t="shared" si="6"/>
        <v>1</v>
      </c>
    </row>
    <row r="273" spans="1:8" ht="14.25"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1379</v>
      </c>
      <c r="G273" s="78">
        <f t="shared" si="6"/>
        <v>1</v>
      </c>
    </row>
    <row r="274" spans="1:8" ht="14.25"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1380</v>
      </c>
      <c r="G274" s="78">
        <f t="shared" si="6"/>
        <v>1</v>
      </c>
    </row>
    <row r="275" spans="1:8" ht="14.25"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1368</v>
      </c>
      <c r="G275" s="78">
        <f t="shared" si="6"/>
        <v>1</v>
      </c>
    </row>
    <row r="276" spans="1:8" ht="14.25"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1368</v>
      </c>
      <c r="G276" s="78">
        <f t="shared" si="6"/>
        <v>1</v>
      </c>
    </row>
    <row r="277" spans="1:8" ht="14.25"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1382</v>
      </c>
      <c r="G277" s="78">
        <f t="shared" si="6"/>
        <v>1</v>
      </c>
    </row>
    <row r="278" spans="1:8" ht="14.25"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1382</v>
      </c>
      <c r="G278" s="78">
        <f t="shared" si="6"/>
        <v>1</v>
      </c>
    </row>
    <row r="279" spans="1:8" ht="14.25"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1368</v>
      </c>
      <c r="G279" s="78">
        <f t="shared" si="6"/>
        <v>1</v>
      </c>
    </row>
    <row r="280" spans="1:8" ht="14.25"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1369</v>
      </c>
      <c r="G280" s="78">
        <f t="shared" si="6"/>
        <v>1</v>
      </c>
    </row>
    <row r="281" spans="1:8" ht="14.25"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ht="14.25"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1382</v>
      </c>
      <c r="G282" s="78">
        <f t="shared" si="6"/>
        <v>1</v>
      </c>
    </row>
    <row r="283" spans="1:8" ht="14.25"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1383</v>
      </c>
      <c r="G283" s="78">
        <f t="shared" si="6"/>
        <v>1</v>
      </c>
    </row>
    <row r="284" spans="1:8" ht="14.25"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1382</v>
      </c>
      <c r="G284" s="78">
        <f t="shared" si="6"/>
        <v>1</v>
      </c>
    </row>
    <row r="285" spans="1:8" ht="14.25"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1368</v>
      </c>
      <c r="G285" s="78">
        <f t="shared" si="6"/>
        <v>1</v>
      </c>
    </row>
    <row r="286" spans="1:8" x14ac:dyDescent="0.25">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1369</v>
      </c>
      <c r="G286" s="78">
        <f t="shared" si="6"/>
        <v>1</v>
      </c>
    </row>
    <row r="287" spans="1:8" x14ac:dyDescent="0.25">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1382</v>
      </c>
      <c r="G287" s="78">
        <f t="shared" si="6"/>
        <v>1</v>
      </c>
    </row>
    <row r="288" spans="1:8" x14ac:dyDescent="0.25">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1383</v>
      </c>
      <c r="G288" s="78">
        <f t="shared" si="6"/>
        <v>1</v>
      </c>
    </row>
    <row r="289" spans="1:8" x14ac:dyDescent="0.25">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1368</v>
      </c>
      <c r="G289" s="78">
        <f t="shared" si="6"/>
        <v>1</v>
      </c>
    </row>
    <row r="290" spans="1:8" x14ac:dyDescent="0.25">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5">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1382</v>
      </c>
      <c r="G291" s="78">
        <f t="shared" si="6"/>
        <v>1</v>
      </c>
    </row>
    <row r="292" spans="1:8" x14ac:dyDescent="0.25">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1383</v>
      </c>
      <c r="G292" s="78">
        <f t="shared" si="6"/>
        <v>1</v>
      </c>
    </row>
    <row r="293" spans="1:8" x14ac:dyDescent="0.25">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1368</v>
      </c>
      <c r="G293" s="78">
        <f t="shared" si="6"/>
        <v>1</v>
      </c>
    </row>
    <row r="294" spans="1:8" x14ac:dyDescent="0.25">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1369</v>
      </c>
      <c r="G294" s="78">
        <f t="shared" si="6"/>
        <v>1</v>
      </c>
    </row>
    <row r="295" spans="1:8" x14ac:dyDescent="0.25">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1369</v>
      </c>
      <c r="G295" s="78">
        <f t="shared" si="6"/>
        <v>1</v>
      </c>
    </row>
    <row r="296" spans="1:8" x14ac:dyDescent="0.25">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1369</v>
      </c>
      <c r="G296" s="78">
        <f t="shared" si="6"/>
        <v>1</v>
      </c>
    </row>
    <row r="297" spans="1:8" x14ac:dyDescent="0.25">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1369</v>
      </c>
      <c r="G297" s="78">
        <f t="shared" si="6"/>
        <v>1</v>
      </c>
    </row>
    <row r="298" spans="1:8" x14ac:dyDescent="0.25">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1382</v>
      </c>
      <c r="G298" s="78">
        <f t="shared" si="6"/>
        <v>1</v>
      </c>
    </row>
    <row r="299" spans="1:8" x14ac:dyDescent="0.25">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1383</v>
      </c>
      <c r="G299" s="78">
        <f t="shared" si="6"/>
        <v>1</v>
      </c>
    </row>
    <row r="300" spans="1:8" x14ac:dyDescent="0.25">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1383</v>
      </c>
      <c r="G300" s="78">
        <f t="shared" si="6"/>
        <v>1</v>
      </c>
    </row>
    <row r="301" spans="1:8" x14ac:dyDescent="0.25">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1383</v>
      </c>
      <c r="G301" s="78">
        <f t="shared" si="6"/>
        <v>1</v>
      </c>
    </row>
    <row r="302" spans="1:8" x14ac:dyDescent="0.25">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1383</v>
      </c>
      <c r="G302" s="78">
        <f t="shared" si="6"/>
        <v>1</v>
      </c>
    </row>
    <row r="303" spans="1:8" x14ac:dyDescent="0.25">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1368</v>
      </c>
      <c r="G303" s="78">
        <f t="shared" si="6"/>
        <v>1</v>
      </c>
    </row>
    <row r="304" spans="1:8" x14ac:dyDescent="0.25">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1369</v>
      </c>
      <c r="G304" s="78">
        <f t="shared" si="6"/>
        <v>1</v>
      </c>
    </row>
    <row r="305" spans="1:7" x14ac:dyDescent="0.25">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1369</v>
      </c>
      <c r="G305" s="78">
        <f t="shared" si="6"/>
        <v>1</v>
      </c>
    </row>
    <row r="306" spans="1:7" x14ac:dyDescent="0.25">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1369</v>
      </c>
      <c r="G306" s="78">
        <f t="shared" si="6"/>
        <v>1</v>
      </c>
    </row>
    <row r="307" spans="1:7" x14ac:dyDescent="0.25">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1369</v>
      </c>
      <c r="G307" s="78">
        <f t="shared" si="6"/>
        <v>1</v>
      </c>
    </row>
    <row r="308" spans="1:7" x14ac:dyDescent="0.25">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1382</v>
      </c>
      <c r="G308" s="78">
        <f t="shared" si="6"/>
        <v>1</v>
      </c>
    </row>
    <row r="309" spans="1:7" x14ac:dyDescent="0.25">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1383</v>
      </c>
      <c r="G309" s="78">
        <f t="shared" si="6"/>
        <v>1</v>
      </c>
    </row>
    <row r="310" spans="1:7" x14ac:dyDescent="0.25">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1383</v>
      </c>
      <c r="G310" s="78">
        <f t="shared" si="6"/>
        <v>1</v>
      </c>
    </row>
    <row r="311" spans="1:7" x14ac:dyDescent="0.25">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1383</v>
      </c>
      <c r="G311" s="78">
        <f t="shared" si="6"/>
        <v>1</v>
      </c>
    </row>
    <row r="312" spans="1:7" x14ac:dyDescent="0.25">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1383</v>
      </c>
      <c r="G312" s="78">
        <f t="shared" si="6"/>
        <v>1</v>
      </c>
    </row>
    <row r="313" spans="1:7" x14ac:dyDescent="0.25">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1373</v>
      </c>
      <c r="G313" s="78">
        <f t="shared" si="6"/>
        <v>1</v>
      </c>
    </row>
    <row r="314" spans="1:7" x14ac:dyDescent="0.25">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1374</v>
      </c>
      <c r="G314" s="78">
        <f t="shared" si="6"/>
        <v>1</v>
      </c>
    </row>
    <row r="315" spans="1:7" x14ac:dyDescent="0.25">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1373</v>
      </c>
      <c r="G315" s="78">
        <f t="shared" si="6"/>
        <v>1</v>
      </c>
    </row>
    <row r="316" spans="1:7" x14ac:dyDescent="0.25">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1374</v>
      </c>
      <c r="G316" s="78">
        <f t="shared" si="6"/>
        <v>1</v>
      </c>
    </row>
    <row r="317" spans="1:7" x14ac:dyDescent="0.25">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1384</v>
      </c>
      <c r="G317" s="78">
        <f t="shared" si="6"/>
        <v>1</v>
      </c>
    </row>
    <row r="318" spans="1:7" x14ac:dyDescent="0.25">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1385</v>
      </c>
      <c r="G318" s="78">
        <f t="shared" si="6"/>
        <v>1</v>
      </c>
    </row>
    <row r="319" spans="1:7" x14ac:dyDescent="0.25">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1386</v>
      </c>
      <c r="G319" s="78">
        <f t="shared" si="6"/>
        <v>1</v>
      </c>
    </row>
    <row r="320" spans="1:7" x14ac:dyDescent="0.25">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1387</v>
      </c>
      <c r="G320" s="78">
        <f t="shared" si="6"/>
        <v>1</v>
      </c>
    </row>
    <row r="321" spans="1:7" x14ac:dyDescent="0.25">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1388</v>
      </c>
      <c r="G321" s="78">
        <f t="shared" si="6"/>
        <v>1</v>
      </c>
    </row>
    <row r="322" spans="1:7" x14ac:dyDescent="0.25">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5">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5">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5">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5">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1389</v>
      </c>
      <c r="G326" s="78">
        <f t="shared" si="6"/>
        <v>1</v>
      </c>
    </row>
    <row r="327" spans="1:7" x14ac:dyDescent="0.25">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1390</v>
      </c>
      <c r="G327" s="78">
        <f t="shared" si="6"/>
        <v>1</v>
      </c>
    </row>
    <row r="328" spans="1:7" x14ac:dyDescent="0.25">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1391</v>
      </c>
      <c r="G328" s="78">
        <f t="shared" si="6"/>
        <v>1</v>
      </c>
    </row>
    <row r="329" spans="1:7" x14ac:dyDescent="0.25">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1392</v>
      </c>
      <c r="G329" s="78">
        <f t="shared" ref="G329:G392" si="7">A329-A328</f>
        <v>1</v>
      </c>
    </row>
    <row r="330" spans="1:7" x14ac:dyDescent="0.25">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1393</v>
      </c>
      <c r="G330" s="78">
        <f t="shared" si="7"/>
        <v>1</v>
      </c>
    </row>
    <row r="331" spans="1:7" x14ac:dyDescent="0.25">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1394</v>
      </c>
      <c r="G331" s="78">
        <f t="shared" si="7"/>
        <v>1</v>
      </c>
    </row>
    <row r="332" spans="1:7" x14ac:dyDescent="0.25">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1395</v>
      </c>
      <c r="G332" s="78">
        <f t="shared" si="7"/>
        <v>1</v>
      </c>
    </row>
    <row r="333" spans="1:7" x14ac:dyDescent="0.25">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1396</v>
      </c>
      <c r="G333" s="78">
        <f t="shared" si="7"/>
        <v>1</v>
      </c>
    </row>
    <row r="334" spans="1:7" x14ac:dyDescent="0.25">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1397</v>
      </c>
      <c r="G334" s="78">
        <f t="shared" si="7"/>
        <v>1</v>
      </c>
    </row>
    <row r="335" spans="1:7" x14ac:dyDescent="0.25">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5">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1373</v>
      </c>
      <c r="G336" s="78">
        <f t="shared" si="7"/>
        <v>1</v>
      </c>
    </row>
    <row r="337" spans="1:7" x14ac:dyDescent="0.25">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1374</v>
      </c>
      <c r="G337" s="78">
        <f t="shared" si="7"/>
        <v>1</v>
      </c>
    </row>
    <row r="338" spans="1:7" x14ac:dyDescent="0.25">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1398</v>
      </c>
      <c r="G338" s="78">
        <f t="shared" si="7"/>
        <v>1</v>
      </c>
    </row>
    <row r="339" spans="1:7" x14ac:dyDescent="0.25">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5">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5">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1368</v>
      </c>
      <c r="G341" s="78">
        <f t="shared" si="7"/>
        <v>1</v>
      </c>
    </row>
    <row r="342" spans="1:7" x14ac:dyDescent="0.25">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1369</v>
      </c>
      <c r="G342" s="78">
        <f t="shared" si="7"/>
        <v>1</v>
      </c>
    </row>
    <row r="343" spans="1:7" x14ac:dyDescent="0.25">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1368</v>
      </c>
      <c r="G343" s="78">
        <f t="shared" si="7"/>
        <v>1</v>
      </c>
    </row>
    <row r="344" spans="1:7" x14ac:dyDescent="0.25">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1369</v>
      </c>
      <c r="G344" s="78">
        <f t="shared" si="7"/>
        <v>1</v>
      </c>
    </row>
    <row r="345" spans="1:7" x14ac:dyDescent="0.25">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5">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5">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5">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5">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5">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5">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5">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5">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1375</v>
      </c>
      <c r="G353" s="78">
        <f t="shared" si="7"/>
        <v>1</v>
      </c>
    </row>
    <row r="354" spans="1:7" x14ac:dyDescent="0.25">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1376</v>
      </c>
      <c r="G354" s="78">
        <f t="shared" si="7"/>
        <v>1</v>
      </c>
    </row>
    <row r="355" spans="1:7" x14ac:dyDescent="0.25">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5">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5">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5">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5">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5">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5">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1399</v>
      </c>
      <c r="G361" s="78">
        <f t="shared" si="7"/>
        <v>1</v>
      </c>
    </row>
    <row r="362" spans="1:7" x14ac:dyDescent="0.25">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1400</v>
      </c>
      <c r="G362" s="78">
        <f t="shared" si="7"/>
        <v>1</v>
      </c>
    </row>
    <row r="363" spans="1:7" x14ac:dyDescent="0.25">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1400</v>
      </c>
      <c r="G363" s="78">
        <f t="shared" si="7"/>
        <v>1</v>
      </c>
    </row>
    <row r="364" spans="1:7" x14ac:dyDescent="0.25">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1400</v>
      </c>
      <c r="G364" s="78">
        <f t="shared" si="7"/>
        <v>1</v>
      </c>
    </row>
    <row r="365" spans="1:7" x14ac:dyDescent="0.25">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1399</v>
      </c>
      <c r="G365" s="78">
        <f t="shared" si="7"/>
        <v>1</v>
      </c>
    </row>
    <row r="366" spans="1:7" x14ac:dyDescent="0.25">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1400</v>
      </c>
      <c r="G366" s="78">
        <f t="shared" si="7"/>
        <v>1</v>
      </c>
    </row>
    <row r="367" spans="1:7" x14ac:dyDescent="0.25">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1399</v>
      </c>
      <c r="G367" s="78">
        <f t="shared" si="7"/>
        <v>1</v>
      </c>
    </row>
    <row r="368" spans="1:7" x14ac:dyDescent="0.25">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1400</v>
      </c>
      <c r="G368" s="78">
        <f t="shared" si="7"/>
        <v>1</v>
      </c>
    </row>
    <row r="369" spans="1:7" x14ac:dyDescent="0.25">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1401</v>
      </c>
      <c r="G369" s="78">
        <f t="shared" si="7"/>
        <v>1</v>
      </c>
    </row>
    <row r="370" spans="1:7" x14ac:dyDescent="0.25">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1367</v>
      </c>
      <c r="G370" s="78">
        <f t="shared" si="7"/>
        <v>1</v>
      </c>
    </row>
    <row r="371" spans="1:7" x14ac:dyDescent="0.25">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1372</v>
      </c>
      <c r="G371" s="78">
        <f t="shared" si="7"/>
        <v>1</v>
      </c>
    </row>
    <row r="372" spans="1:7" x14ac:dyDescent="0.25">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1402</v>
      </c>
      <c r="G372" s="78">
        <f t="shared" si="7"/>
        <v>1</v>
      </c>
    </row>
    <row r="373" spans="1:7" x14ac:dyDescent="0.25">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1403</v>
      </c>
      <c r="G373" s="78">
        <f t="shared" si="7"/>
        <v>1</v>
      </c>
    </row>
    <row r="374" spans="1:7" x14ac:dyDescent="0.25">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1366</v>
      </c>
      <c r="G374" s="78">
        <f t="shared" si="7"/>
        <v>1</v>
      </c>
    </row>
    <row r="375" spans="1:7" x14ac:dyDescent="0.25">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1366</v>
      </c>
      <c r="G375" s="78">
        <f t="shared" si="7"/>
        <v>1</v>
      </c>
    </row>
    <row r="376" spans="1:7" x14ac:dyDescent="0.25">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1366</v>
      </c>
      <c r="G376" s="78">
        <f t="shared" si="7"/>
        <v>1</v>
      </c>
    </row>
    <row r="377" spans="1:7" x14ac:dyDescent="0.25">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1367</v>
      </c>
      <c r="G377" s="78">
        <f t="shared" si="7"/>
        <v>1</v>
      </c>
    </row>
    <row r="378" spans="1:7" x14ac:dyDescent="0.25">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1367</v>
      </c>
      <c r="G378" s="78">
        <f t="shared" si="7"/>
        <v>1</v>
      </c>
    </row>
    <row r="379" spans="1:7" x14ac:dyDescent="0.25">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1367</v>
      </c>
      <c r="G379" s="78">
        <f t="shared" si="7"/>
        <v>1</v>
      </c>
    </row>
    <row r="380" spans="1:7" x14ac:dyDescent="0.25">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1424</v>
      </c>
      <c r="G380" s="78">
        <f t="shared" si="7"/>
        <v>1</v>
      </c>
    </row>
    <row r="381" spans="1:7" x14ac:dyDescent="0.25">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1424</v>
      </c>
      <c r="G381" s="78">
        <f t="shared" si="7"/>
        <v>1</v>
      </c>
    </row>
    <row r="382" spans="1:7" x14ac:dyDescent="0.25">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1424</v>
      </c>
      <c r="G382" s="78">
        <f t="shared" si="7"/>
        <v>1</v>
      </c>
    </row>
    <row r="383" spans="1:7" x14ac:dyDescent="0.25">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5">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5">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5">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5">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5">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1368</v>
      </c>
      <c r="G388" s="78">
        <f t="shared" si="7"/>
        <v>1</v>
      </c>
    </row>
    <row r="389" spans="1:7" x14ac:dyDescent="0.25">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1369</v>
      </c>
      <c r="G389" s="78">
        <f t="shared" si="7"/>
        <v>1</v>
      </c>
    </row>
    <row r="390" spans="1:7" x14ac:dyDescent="0.25">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1382</v>
      </c>
      <c r="G390" s="78">
        <f t="shared" si="7"/>
        <v>1</v>
      </c>
    </row>
    <row r="391" spans="1:7" x14ac:dyDescent="0.25">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1383</v>
      </c>
      <c r="G391" s="78">
        <f t="shared" si="7"/>
        <v>1</v>
      </c>
    </row>
    <row r="392" spans="1:7" x14ac:dyDescent="0.25">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1369</v>
      </c>
      <c r="G392" s="78">
        <f t="shared" si="7"/>
        <v>1</v>
      </c>
    </row>
    <row r="393" spans="1:7" x14ac:dyDescent="0.25">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1369</v>
      </c>
      <c r="G393" s="78">
        <f t="shared" ref="G393:G456" si="8">A393-A392</f>
        <v>1</v>
      </c>
    </row>
    <row r="394" spans="1:7" x14ac:dyDescent="0.25">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1369</v>
      </c>
      <c r="G394" s="78">
        <f t="shared" si="8"/>
        <v>1</v>
      </c>
    </row>
    <row r="395" spans="1:7" x14ac:dyDescent="0.25">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1368</v>
      </c>
      <c r="G395" s="78">
        <f t="shared" si="8"/>
        <v>1</v>
      </c>
    </row>
    <row r="396" spans="1:7" x14ac:dyDescent="0.25">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1374</v>
      </c>
      <c r="G396" s="78">
        <f t="shared" si="8"/>
        <v>1</v>
      </c>
    </row>
    <row r="397" spans="1:7" x14ac:dyDescent="0.25">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1374</v>
      </c>
      <c r="G397" s="78">
        <f t="shared" si="8"/>
        <v>1</v>
      </c>
    </row>
    <row r="398" spans="1:7" x14ac:dyDescent="0.25">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1374</v>
      </c>
      <c r="G398" s="78">
        <f t="shared" si="8"/>
        <v>1</v>
      </c>
    </row>
    <row r="399" spans="1:7" x14ac:dyDescent="0.25">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1373</v>
      </c>
      <c r="G399" s="78">
        <f t="shared" si="8"/>
        <v>1</v>
      </c>
    </row>
    <row r="400" spans="1:7" x14ac:dyDescent="0.25">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1404</v>
      </c>
      <c r="G400" s="78">
        <f t="shared" si="8"/>
        <v>1</v>
      </c>
    </row>
    <row r="401" spans="1:7" x14ac:dyDescent="0.25">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1405</v>
      </c>
      <c r="G401" s="78">
        <f t="shared" si="8"/>
        <v>1</v>
      </c>
    </row>
    <row r="402" spans="1:7" x14ac:dyDescent="0.25">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1406</v>
      </c>
      <c r="G402" s="78">
        <f t="shared" si="8"/>
        <v>1</v>
      </c>
    </row>
    <row r="403" spans="1:7" x14ac:dyDescent="0.25">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1404</v>
      </c>
      <c r="G403" s="78">
        <f t="shared" si="8"/>
        <v>1</v>
      </c>
    </row>
    <row r="404" spans="1:7" x14ac:dyDescent="0.25">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1405</v>
      </c>
      <c r="G404" s="78">
        <f t="shared" si="8"/>
        <v>1</v>
      </c>
    </row>
    <row r="405" spans="1:7" x14ac:dyDescent="0.25">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1406</v>
      </c>
      <c r="G405" s="78">
        <f t="shared" si="8"/>
        <v>1</v>
      </c>
    </row>
    <row r="406" spans="1:7" x14ac:dyDescent="0.25">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5">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5">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1274</v>
      </c>
      <c r="G408" s="78">
        <f t="shared" si="8"/>
        <v>1</v>
      </c>
    </row>
    <row r="409" spans="1:7" x14ac:dyDescent="0.25">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1274</v>
      </c>
      <c r="G409" s="78">
        <f t="shared" si="8"/>
        <v>1</v>
      </c>
    </row>
    <row r="410" spans="1:7" x14ac:dyDescent="0.25">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1274</v>
      </c>
      <c r="G410" s="78">
        <f t="shared" si="8"/>
        <v>1</v>
      </c>
    </row>
    <row r="411" spans="1:7" x14ac:dyDescent="0.25">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1274</v>
      </c>
      <c r="G411" s="78">
        <f t="shared" si="8"/>
        <v>1</v>
      </c>
    </row>
    <row r="412" spans="1:7" x14ac:dyDescent="0.25">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1274</v>
      </c>
      <c r="G412" s="78">
        <f t="shared" si="8"/>
        <v>1</v>
      </c>
    </row>
    <row r="413" spans="1:7" x14ac:dyDescent="0.25">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1274</v>
      </c>
      <c r="G413" s="78">
        <f t="shared" si="8"/>
        <v>1</v>
      </c>
    </row>
    <row r="414" spans="1:7" x14ac:dyDescent="0.25">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5">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5">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5">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5">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5">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1399</v>
      </c>
      <c r="G419" s="78">
        <f t="shared" si="8"/>
        <v>1</v>
      </c>
    </row>
    <row r="420" spans="1:7" x14ac:dyDescent="0.25">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1400</v>
      </c>
      <c r="G420" s="78">
        <f t="shared" si="8"/>
        <v>1</v>
      </c>
    </row>
    <row r="421" spans="1:7" x14ac:dyDescent="0.25">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1368</v>
      </c>
      <c r="G421" s="78">
        <f t="shared" si="8"/>
        <v>1</v>
      </c>
    </row>
    <row r="422" spans="1:7" x14ac:dyDescent="0.25">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1369</v>
      </c>
      <c r="G422" s="78">
        <f t="shared" si="8"/>
        <v>1</v>
      </c>
    </row>
    <row r="423" spans="1:7" x14ac:dyDescent="0.25">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1366</v>
      </c>
      <c r="G423" s="78">
        <f t="shared" si="8"/>
        <v>1</v>
      </c>
    </row>
    <row r="424" spans="1:7" x14ac:dyDescent="0.25">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1367</v>
      </c>
      <c r="G424" s="78">
        <f t="shared" si="8"/>
        <v>1</v>
      </c>
    </row>
    <row r="425" spans="1:7" x14ac:dyDescent="0.25">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1367</v>
      </c>
      <c r="G425" s="78">
        <f t="shared" si="8"/>
        <v>1</v>
      </c>
    </row>
    <row r="426" spans="1:7" x14ac:dyDescent="0.25">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1367</v>
      </c>
      <c r="G426" s="78">
        <f t="shared" si="8"/>
        <v>1</v>
      </c>
    </row>
    <row r="427" spans="1:7" x14ac:dyDescent="0.25">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1407</v>
      </c>
      <c r="G427" s="78">
        <f t="shared" si="8"/>
        <v>1</v>
      </c>
    </row>
    <row r="428" spans="1:7" x14ac:dyDescent="0.25">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1372</v>
      </c>
      <c r="G428" s="78">
        <f t="shared" si="8"/>
        <v>1</v>
      </c>
    </row>
    <row r="429" spans="1:7" x14ac:dyDescent="0.25">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5">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5">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5">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5">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5">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5">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5">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5">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5">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5">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5">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5">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5">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5">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5">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5">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5">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5">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5">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5">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5">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5">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5">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5">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5">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5">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5">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5">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5">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5">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5">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5">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5">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5">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5">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5">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5">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5">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5">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1375</v>
      </c>
      <c r="G468" s="78">
        <f t="shared" si="9"/>
        <v>1</v>
      </c>
    </row>
    <row r="469" spans="1:7" x14ac:dyDescent="0.25">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1376</v>
      </c>
      <c r="G469" s="78">
        <f t="shared" si="9"/>
        <v>1</v>
      </c>
    </row>
    <row r="470" spans="1:7" x14ac:dyDescent="0.25">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1399</v>
      </c>
      <c r="G470" s="78">
        <f t="shared" si="9"/>
        <v>1</v>
      </c>
    </row>
    <row r="471" spans="1:7" x14ac:dyDescent="0.25">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1400</v>
      </c>
      <c r="G471" s="78">
        <f t="shared" si="9"/>
        <v>1</v>
      </c>
    </row>
    <row r="472" spans="1:7" x14ac:dyDescent="0.25">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5">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5">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5">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5">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5">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5">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5">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5">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5">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5">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5">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5">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5">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5">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5">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5">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5">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5">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5">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5">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5">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5">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5">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5">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5">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5">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5">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5">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5">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5">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5">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5">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5">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5">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5">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5">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5">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5">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5">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5">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5">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5">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5">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5">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5">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5">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5">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5">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5">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5">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5">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5">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5">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5">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5">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5">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5">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5">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5">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5">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5">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5">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5">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5">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5">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5">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5">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5">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5">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5">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5">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5">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5">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5">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5">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5">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5">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5">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5">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5">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5">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row r="554" spans="1:7" x14ac:dyDescent="0.25">
      <c r="A554" s="78">
        <v>550</v>
      </c>
      <c r="B554" s="188" t="str">
        <f>IF(AND(A554&lt;&gt;"",ISNUMBER(A554)),VLOOKUP(A554,Studies!A:BR,2,FALSE),"")</f>
        <v>Agarwala 2003</v>
      </c>
      <c r="C554" s="188" t="str">
        <f>IF(AND(A554&lt;&gt;"",ISNUMBER(A554)),VLOOKUP(A554,Studies!A:BR,3,FALSE),"")</f>
        <v>http://www.medadvocates.org/resources/conferences/iasconfpath/ias2003/atv%20pk%20past%2024%20hour%20interval.pdf</v>
      </c>
      <c r="D554" s="228" t="str">
        <f>IF(AND(A554&lt;&gt;"",ISNUMBER(A554)),VLOOKUP(A554,Studies!A:BR,4,FALSE),"")</f>
        <v>Day 6</v>
      </c>
      <c r="E554" s="188" t="str">
        <f>IF(AND(A554&lt;&gt;"",ISNUMBER(A554)),VLOOKUP(A554,Studies!A:BR,5,FALSE),"")</f>
        <v>Atazanavir</v>
      </c>
      <c r="F554" s="78" t="s">
        <v>1516</v>
      </c>
    </row>
    <row r="555" spans="1:7" x14ac:dyDescent="0.25">
      <c r="A555" s="78">
        <v>551</v>
      </c>
      <c r="B555" s="188" t="str">
        <f>IF(AND(A555&lt;&gt;"",ISNUMBER(A555)),VLOOKUP(A555,Studies!A:BR,2,FALSE),"")</f>
        <v>Agarwala 2005a</v>
      </c>
      <c r="C555" s="188" t="str">
        <f>IF(AND(A555&lt;&gt;"",ISNUMBER(A555)),VLOOKUP(A555,Studies!A:BR,3,FALSE),"")</f>
        <v>http://www.medadvocates.org/resources/conferences/3rd%20_ias/05-156a_agarwala_086.pdf</v>
      </c>
      <c r="D555" s="228" t="str">
        <f>IF(AND(A555&lt;&gt;"",ISNUMBER(A555)),VLOOKUP(A555,Studies!A:BR,4,FALSE),"")</f>
        <v>ATV 400 mg AM (N=15)</v>
      </c>
      <c r="E555" s="188" t="str">
        <f>IF(AND(A555&lt;&gt;"",ISNUMBER(A555)),VLOOKUP(A555,Studies!A:BR,5,FALSE),"")</f>
        <v>Atazanavir</v>
      </c>
      <c r="F555" s="78" t="s">
        <v>1516</v>
      </c>
    </row>
    <row r="556" spans="1:7" x14ac:dyDescent="0.25">
      <c r="A556" s="78">
        <v>552</v>
      </c>
      <c r="B556" s="188" t="str">
        <f>IF(AND(A556&lt;&gt;"",ISNUMBER(A556)),VLOOKUP(A556,Studies!A:BR,2,FALSE),"")</f>
        <v>Agarwala 2005b</v>
      </c>
      <c r="C556" s="188" t="str">
        <f>IF(AND(A556&lt;&gt;"",ISNUMBER(A556)),VLOOKUP(A556,Studies!A:BR,3,FALSE),"")</f>
        <v>http://www.medadvocates.org/resources/conferences/3rd%20_ias/05-156b_agarwala_109.pdf</v>
      </c>
      <c r="D556" s="228" t="str">
        <f>IF(AND(A556&lt;&gt;"",ISNUMBER(A556)),VLOOKUP(A556,Studies!A:BR,4,FALSE),"")</f>
        <v>ATV 400 mg (Treatment A)</v>
      </c>
      <c r="E556" s="188" t="str">
        <f>IF(AND(A556&lt;&gt;"",ISNUMBER(A556)),VLOOKUP(A556,Studies!A:BR,5,FALSE),"")</f>
        <v>Atazanavir</v>
      </c>
      <c r="F556" s="78" t="s">
        <v>1516</v>
      </c>
    </row>
    <row r="557" spans="1:7" x14ac:dyDescent="0.25">
      <c r="A557" s="78">
        <v>553</v>
      </c>
      <c r="B557" s="188" t="str">
        <f>IF(AND(A557&lt;&gt;"",ISNUMBER(A557)),VLOOKUP(A557,Studies!A:BR,2,FALSE),"")</f>
        <v>Martin 2008</v>
      </c>
      <c r="C557" s="188" t="str">
        <f>IF(AND(A557&lt;&gt;"",ISNUMBER(A557)),VLOOKUP(A557,Studies!A:BR,3,FALSE),"")</f>
        <v>https://www.ncbi.nlm.nih.gov/pubmed/19014835</v>
      </c>
      <c r="D557" s="228" t="str">
        <f>IF(AND(A557&lt;&gt;"",ISNUMBER(A557)),VLOOKUP(A557,Studies!A:BR,4,FALSE),"")</f>
        <v>Atazanavir monotherapy (n = 24)</v>
      </c>
      <c r="E557" s="188" t="str">
        <f>IF(AND(A557&lt;&gt;"",ISNUMBER(A557)),VLOOKUP(A557,Studies!A:BR,5,FALSE),"")</f>
        <v>Atazanavir</v>
      </c>
      <c r="F557" s="78" t="s">
        <v>1516</v>
      </c>
    </row>
    <row r="558" spans="1:7" x14ac:dyDescent="0.25">
      <c r="A558" s="78">
        <v>554</v>
      </c>
      <c r="B558" s="188" t="str">
        <f>IF(AND(A558&lt;&gt;"",ISNUMBER(A558)),VLOOKUP(A558,Studies!A:BR,2,FALSE),"")</f>
        <v>Zhu 2011</v>
      </c>
      <c r="C558" s="188" t="str">
        <f>IF(AND(A558&lt;&gt;"",ISNUMBER(A558)),VLOOKUP(A558,Studies!A:BR,3,FALSE),"")</f>
        <v>https://www.ncbi.nlm.nih.gov/pubmed/20457590</v>
      </c>
      <c r="D558" s="228" t="str">
        <f>IF(AND(A558&lt;&gt;"",ISNUMBER(A558)),VLOOKUP(A558,Studies!A:BR,4,FALSE),"")</f>
        <v>Treatment A: Atazanavir 400 mg QPM</v>
      </c>
      <c r="E558" s="188" t="str">
        <f>IF(AND(A558&lt;&gt;"",ISNUMBER(A558)),VLOOKUP(A558,Studies!A:BR,5,FALSE),"")</f>
        <v>Atazanavir</v>
      </c>
      <c r="F558" s="78" t="s">
        <v>1516</v>
      </c>
    </row>
    <row r="559" spans="1:7" x14ac:dyDescent="0.25">
      <c r="A559" s="78">
        <v>555</v>
      </c>
      <c r="B559" s="188" t="str">
        <f>IF(AND(A559&lt;&gt;"",ISNUMBER(A559)),VLOOKUP(A559,Studies!A:BR,2,FALSE),"")</f>
        <v>Zhu 2011</v>
      </c>
      <c r="C559" s="188" t="str">
        <f>IF(AND(A559&lt;&gt;"",ISNUMBER(A559)),VLOOKUP(A559,Studies!A:BR,3,FALSE),"")</f>
        <v>https://www.ncbi.nlm.nih.gov/pubmed/20457590</v>
      </c>
      <c r="D559" s="228" t="str">
        <f>IF(AND(A559&lt;&gt;"",ISNUMBER(A559)),VLOOKUP(A559,Studies!A:BR,4,FALSE),"")</f>
        <v>Treatment B: Atazanavir 400 mg QAM</v>
      </c>
      <c r="E559" s="188" t="str">
        <f>IF(AND(A559&lt;&gt;"",ISNUMBER(A559)),VLOOKUP(A559,Studies!A:BR,5,FALSE),"")</f>
        <v>Atazanavir</v>
      </c>
      <c r="F559" s="78" t="s">
        <v>1516</v>
      </c>
    </row>
    <row r="560" spans="1:7" x14ac:dyDescent="0.25">
      <c r="A560" s="78">
        <v>556</v>
      </c>
      <c r="B560" s="188" t="str">
        <f>IF(AND(A560&lt;&gt;"",ISNUMBER(A560)),VLOOKUP(A560,Studies!A:BR,2,FALSE),"")</f>
        <v>Bristol-Myers Squibb Company, Clinical Pharmacology and Biopharmaceutics Review, Application number 21-567, 2002, Protocol AI424-001, page 51</v>
      </c>
      <c r="C560" s="188" t="str">
        <f>IF(AND(A560&lt;&gt;"",ISNUMBER(A560)),VLOOKUP(A560,Studies!A:BR,3,FALSE),"")</f>
        <v>https://www.accessdata.fda.gov/drugsatfda_docs/nda/2003/21-567_Reyataz_BioPharmr_P1.pdf</v>
      </c>
      <c r="D560" s="228" t="str">
        <f>IF(AND(A560&lt;&gt;"",ISNUMBER(A560)),VLOOKUP(A560,Studies!A:BR,4,FALSE),"")</f>
        <v>AI424-001, 100 mg</v>
      </c>
      <c r="E560" s="188" t="str">
        <f>IF(AND(A560&lt;&gt;"",ISNUMBER(A560)),VLOOKUP(A560,Studies!A:BR,5,FALSE),"")</f>
        <v>Atazanavir</v>
      </c>
      <c r="F560" s="78" t="s">
        <v>1516</v>
      </c>
    </row>
    <row r="561" spans="1:6" x14ac:dyDescent="0.25">
      <c r="A561" s="78">
        <v>557</v>
      </c>
      <c r="B561" s="188" t="str">
        <f>IF(AND(A561&lt;&gt;"",ISNUMBER(A561)),VLOOKUP(A561,Studies!A:BR,2,FALSE),"")</f>
        <v>Bristol-Myers Squibb Company, Clinical Pharmacology and Biopharmaceutics Review, Application number 21-567, 2002, Protocol AI424-001, page 51</v>
      </c>
      <c r="C561" s="188" t="str">
        <f>IF(AND(A561&lt;&gt;"",ISNUMBER(A561)),VLOOKUP(A561,Studies!A:BR,3,FALSE),"")</f>
        <v>https://www.accessdata.fda.gov/drugsatfda_docs/nda/2003/21-567_Reyataz_BioPharmr_P1.pdf</v>
      </c>
      <c r="D561" s="228" t="str">
        <f>IF(AND(A561&lt;&gt;"",ISNUMBER(A561)),VLOOKUP(A561,Studies!A:BR,4,FALSE),"")</f>
        <v>AI424-001, 300 mg</v>
      </c>
      <c r="E561" s="188" t="str">
        <f>IF(AND(A561&lt;&gt;"",ISNUMBER(A561)),VLOOKUP(A561,Studies!A:BR,5,FALSE),"")</f>
        <v>Atazanavir</v>
      </c>
      <c r="F561" s="78" t="s">
        <v>1516</v>
      </c>
    </row>
    <row r="562" spans="1:6" x14ac:dyDescent="0.25">
      <c r="A562" s="78">
        <v>558</v>
      </c>
      <c r="B562" s="188" t="str">
        <f>IF(AND(A562&lt;&gt;"",ISNUMBER(A562)),VLOOKUP(A562,Studies!A:BR,2,FALSE),"")</f>
        <v>Bristol-Myers Squibb Company, Clinical Pharmacology and Biopharmaceutics Review, Application number 21-567, 2002, Protocol AI424-001, page 51</v>
      </c>
      <c r="C562" s="188" t="str">
        <f>IF(AND(A562&lt;&gt;"",ISNUMBER(A562)),VLOOKUP(A562,Studies!A:BR,3,FALSE),"")</f>
        <v>https://www.accessdata.fda.gov/drugsatfda_docs/nda/2003/21-567_Reyataz_BioPharmr_P1.pdf</v>
      </c>
      <c r="D562" s="228" t="str">
        <f>IF(AND(A562&lt;&gt;"",ISNUMBER(A562)),VLOOKUP(A562,Studies!A:BR,4,FALSE),"")</f>
        <v>AI424-001, 600 mg</v>
      </c>
      <c r="E562" s="188" t="str">
        <f>IF(AND(A562&lt;&gt;"",ISNUMBER(A562)),VLOOKUP(A562,Studies!A:BR,5,FALSE),"")</f>
        <v>Atazanavir</v>
      </c>
      <c r="F562" s="78" t="s">
        <v>1516</v>
      </c>
    </row>
    <row r="563" spans="1:6" x14ac:dyDescent="0.25">
      <c r="A563" s="78">
        <v>559</v>
      </c>
      <c r="B563" s="188" t="str">
        <f>IF(AND(A563&lt;&gt;"",ISNUMBER(A563)),VLOOKUP(A563,Studies!A:BR,2,FALSE),"")</f>
        <v>Bristol-Myers Squibb Company, Clinical Pharmacology and Biopharmaceutics Review, Application number 21-567, 2002, Protocol AI424-001, page 51</v>
      </c>
      <c r="C563" s="188" t="str">
        <f>IF(AND(A563&lt;&gt;"",ISNUMBER(A563)),VLOOKUP(A563,Studies!A:BR,3,FALSE),"")</f>
        <v>https://www.accessdata.fda.gov/drugsatfda_docs/nda/2003/21-567_Reyataz_BioPharmr_P1.pdf</v>
      </c>
      <c r="D563" s="228" t="str">
        <f>IF(AND(A563&lt;&gt;"",ISNUMBER(A563)),VLOOKUP(A563,Studies!A:BR,4,FALSE),"")</f>
        <v>AI424-001, 900 mg</v>
      </c>
      <c r="E563" s="188" t="str">
        <f>IF(AND(A563&lt;&gt;"",ISNUMBER(A563)),VLOOKUP(A563,Studies!A:BR,5,FALSE),"")</f>
        <v>Atazanavir</v>
      </c>
      <c r="F563" s="78" t="s">
        <v>1516</v>
      </c>
    </row>
    <row r="564" spans="1:6" x14ac:dyDescent="0.25">
      <c r="A564" s="78">
        <v>560</v>
      </c>
      <c r="B564" s="188" t="str">
        <f>IF(AND(A564&lt;&gt;"",ISNUMBER(A564)),VLOOKUP(A564,Studies!A:BR,2,FALSE),"")</f>
        <v>Bristol-Myers Squibb Company, Clinical Pharmacology and Biopharmaceutics Review, Application number 21-567, 2002, Protocol AI424-001, page 51</v>
      </c>
      <c r="C564" s="188" t="str">
        <f>IF(AND(A564&lt;&gt;"",ISNUMBER(A564)),VLOOKUP(A564,Studies!A:BR,3,FALSE),"")</f>
        <v>https://www.accessdata.fda.gov/drugsatfda_docs/nda/2003/21-567_Reyataz_BioPharmr_P1.pdf</v>
      </c>
      <c r="D564" s="228" t="str">
        <f>IF(AND(A564&lt;&gt;"",ISNUMBER(A564)),VLOOKUP(A564,Studies!A:BR,4,FALSE),"")</f>
        <v>AI424-001, 1200 mg</v>
      </c>
      <c r="E564" s="188" t="str">
        <f>IF(AND(A564&lt;&gt;"",ISNUMBER(A564)),VLOOKUP(A564,Studies!A:BR,5,FALSE),"")</f>
        <v>Atazanavir</v>
      </c>
      <c r="F564" s="78" t="s">
        <v>1516</v>
      </c>
    </row>
    <row r="565" spans="1:6" x14ac:dyDescent="0.25">
      <c r="A565" s="78">
        <v>561</v>
      </c>
      <c r="B565" s="188" t="str">
        <f>IF(AND(A565&lt;&gt;"",ISNUMBER(A565)),VLOOKUP(A565,Studies!A:BR,2,FALSE),"")</f>
        <v>Bristol-Myers Squibb Company, Clinical Pharmacology and Biopharmaceutics Review, Application number 21-567, 2002, Protocol AI424-040, page 64</v>
      </c>
      <c r="C565" s="188" t="str">
        <f>IF(AND(A565&lt;&gt;"",ISNUMBER(A565)),VLOOKUP(A565,Studies!A:BR,3,FALSE),"")</f>
        <v>https://www.accessdata.fda.gov/drugsatfda_docs/nda/2003/21-567_Reyataz_BioPharmr_P2.pdf</v>
      </c>
      <c r="D565" s="228" t="str">
        <f>IF(AND(A565&lt;&gt;"",ISNUMBER(A565)),VLOOKUP(A565,Studies!A:BR,4,FALSE),"")</f>
        <v>AI424-040, 200 mg</v>
      </c>
      <c r="E565" s="188" t="str">
        <f>IF(AND(A565&lt;&gt;"",ISNUMBER(A565)),VLOOKUP(A565,Studies!A:BR,5,FALSE),"")</f>
        <v>Atazanavir</v>
      </c>
      <c r="F565" s="78" t="s">
        <v>1516</v>
      </c>
    </row>
    <row r="566" spans="1:6" x14ac:dyDescent="0.25">
      <c r="A566" s="78">
        <v>562</v>
      </c>
      <c r="B566" s="188" t="str">
        <f>IF(AND(A566&lt;&gt;"",ISNUMBER(A566)),VLOOKUP(A566,Studies!A:BR,2,FALSE),"")</f>
        <v>Bristol-Myers Squibb Company, Clinical Pharmacology and Biopharmaceutics Review, Application number 21-567, 2002, Protocol AI424-040, page 64</v>
      </c>
      <c r="C566" s="188" t="str">
        <f>IF(AND(A566&lt;&gt;"",ISNUMBER(A566)),VLOOKUP(A566,Studies!A:BR,3,FALSE),"")</f>
        <v>https://www.accessdata.fda.gov/drugsatfda_docs/nda/2003/21-567_Reyataz_BioPharmr_P2.pdf</v>
      </c>
      <c r="D566" s="228" t="str">
        <f>IF(AND(A566&lt;&gt;"",ISNUMBER(A566)),VLOOKUP(A566,Studies!A:BR,4,FALSE),"")</f>
        <v>AI424-040, 400 mg</v>
      </c>
      <c r="E566" s="188" t="str">
        <f>IF(AND(A566&lt;&gt;"",ISNUMBER(A566)),VLOOKUP(A566,Studies!A:BR,5,FALSE),"")</f>
        <v>Atazanavir</v>
      </c>
      <c r="F566" s="78" t="s">
        <v>1516</v>
      </c>
    </row>
    <row r="567" spans="1:6" x14ac:dyDescent="0.25">
      <c r="A567" s="78">
        <v>563</v>
      </c>
      <c r="B567" s="188" t="str">
        <f>IF(AND(A567&lt;&gt;"",ISNUMBER(A567)),VLOOKUP(A567,Studies!A:BR,2,FALSE),"")</f>
        <v>Bristol-Myers Squibb Company, Clinical Pharmacology and Biopharmaceutics Review, Application number 21-567, 2002, Protocol AI424-040, page 64</v>
      </c>
      <c r="C567" s="188" t="str">
        <f>IF(AND(A567&lt;&gt;"",ISNUMBER(A567)),VLOOKUP(A567,Studies!A:BR,3,FALSE),"")</f>
        <v>https://www.accessdata.fda.gov/drugsatfda_docs/nda/2003/21-567_Reyataz_BioPharmr_P2.pdf</v>
      </c>
      <c r="D567" s="228" t="str">
        <f>IF(AND(A567&lt;&gt;"",ISNUMBER(A567)),VLOOKUP(A567,Studies!A:BR,4,FALSE),"")</f>
        <v>AI424-040, 800 mg</v>
      </c>
      <c r="E567" s="188" t="str">
        <f>IF(AND(A567&lt;&gt;"",ISNUMBER(A567)),VLOOKUP(A567,Studies!A:BR,5,FALSE),"")</f>
        <v>Atazanavir</v>
      </c>
      <c r="F567" s="78" t="s">
        <v>1516</v>
      </c>
    </row>
    <row r="568" spans="1:6" x14ac:dyDescent="0.25">
      <c r="A568" s="78">
        <v>564</v>
      </c>
      <c r="B568" s="188" t="str">
        <f>IF(AND(A568&lt;&gt;"",ISNUMBER(A568)),VLOOKUP(A568,Studies!A:BR,2,FALSE),"")</f>
        <v>Bristol-Myers Squibb Company, Clinical Pharmacology and Biopharmaceutics Review, Application number 21-567, 2002, Protocol AI424-002, page 55</v>
      </c>
      <c r="C568" s="188" t="str">
        <f>IF(AND(A568&lt;&gt;"",ISNUMBER(A568)),VLOOKUP(A568,Studies!A:BR,3,FALSE),"")</f>
        <v>https://www.accessdata.fda.gov/drugsatfda_docs/nda/2003/21-567_Reyataz_BioPharmr_P1.pdf</v>
      </c>
      <c r="D568" s="228" t="str">
        <f>IF(AND(A568&lt;&gt;"",ISNUMBER(A568)),VLOOKUP(A568,Studies!A:BR,4,FALSE),"")</f>
        <v>AI424-002, 100 mg</v>
      </c>
      <c r="E568" s="188" t="str">
        <f>IF(AND(A568&lt;&gt;"",ISNUMBER(A568)),VLOOKUP(A568,Studies!A:BR,5,FALSE),"")</f>
        <v>Atazanavir</v>
      </c>
      <c r="F568" s="78" t="s">
        <v>1516</v>
      </c>
    </row>
    <row r="569" spans="1:6" x14ac:dyDescent="0.25">
      <c r="A569" s="78">
        <v>565</v>
      </c>
      <c r="B569" s="188" t="str">
        <f>IF(AND(A569&lt;&gt;"",ISNUMBER(A569)),VLOOKUP(A569,Studies!A:BR,2,FALSE),"")</f>
        <v>Bristol-Myers Squibb Company, Clinical Pharmacology and Biopharmaceutics Review, Application number 21-567, 2002, Protocol AI424-002, page 55</v>
      </c>
      <c r="C569" s="188" t="str">
        <f>IF(AND(A569&lt;&gt;"",ISNUMBER(A569)),VLOOKUP(A569,Studies!A:BR,3,FALSE),"")</f>
        <v>https://www.accessdata.fda.gov/drugsatfda_docs/nda/2003/21-567_Reyataz_BioPharmr_P1.pdf</v>
      </c>
      <c r="D569" s="228" t="str">
        <f>IF(AND(A569&lt;&gt;"",ISNUMBER(A569)),VLOOKUP(A569,Studies!A:BR,4,FALSE),"")</f>
        <v>AI424-002, 200 mg</v>
      </c>
      <c r="E569" s="188" t="str">
        <f>IF(AND(A569&lt;&gt;"",ISNUMBER(A569)),VLOOKUP(A569,Studies!A:BR,5,FALSE),"")</f>
        <v>Atazanavir</v>
      </c>
      <c r="F569" s="78" t="s">
        <v>1516</v>
      </c>
    </row>
    <row r="570" spans="1:6" x14ac:dyDescent="0.25">
      <c r="A570" s="78">
        <v>566</v>
      </c>
      <c r="B570" s="188" t="str">
        <f>IF(AND(A570&lt;&gt;"",ISNUMBER(A570)),VLOOKUP(A570,Studies!A:BR,2,FALSE),"")</f>
        <v>Bristol-Myers Squibb Company, Clinical Pharmacology and Biopharmaceutics Review, Application number 21-567, 2002, Protocol AI424-014, page 77</v>
      </c>
      <c r="C570" s="188" t="str">
        <f>IF(AND(A570&lt;&gt;"",ISNUMBER(A570)),VLOOKUP(A570,Studies!A:BR,3,FALSE),"")</f>
        <v>https://www.accessdata.fda.gov/drugsatfda_docs/nda/2003/21-567_Reyataz_BioPharmr_P2.pdf</v>
      </c>
      <c r="D570" s="228" t="str">
        <f>IF(AND(A570&lt;&gt;"",ISNUMBER(A570)),VLOOKUP(A570,Studies!A:BR,4,FALSE),"")</f>
        <v>AI424-014, Young Females</v>
      </c>
      <c r="E570" s="188" t="str">
        <f>IF(AND(A570&lt;&gt;"",ISNUMBER(A570)),VLOOKUP(A570,Studies!A:BR,5,FALSE),"")</f>
        <v>Atazanavir</v>
      </c>
      <c r="F570" s="78" t="s">
        <v>1516</v>
      </c>
    </row>
    <row r="571" spans="1:6" x14ac:dyDescent="0.25">
      <c r="A571" s="78">
        <v>567</v>
      </c>
      <c r="B571" s="188" t="str">
        <f>IF(AND(A571&lt;&gt;"",ISNUMBER(A571)),VLOOKUP(A571,Studies!A:BR,2,FALSE),"")</f>
        <v>Bristol-Myers Squibb Company, Clinical Pharmacology and Biopharmaceutics Review, Application number 21-567, 2002, Protocol AI424-014, page 77</v>
      </c>
      <c r="C571" s="188" t="str">
        <f>IF(AND(A571&lt;&gt;"",ISNUMBER(A571)),VLOOKUP(A571,Studies!A:BR,3,FALSE),"")</f>
        <v>https://www.accessdata.fda.gov/drugsatfda_docs/nda/2003/21-567_Reyataz_BioPharmr_P2.pdf</v>
      </c>
      <c r="D571" s="228" t="str">
        <f>IF(AND(A571&lt;&gt;"",ISNUMBER(A571)),VLOOKUP(A571,Studies!A:BR,4,FALSE),"")</f>
        <v>AI424-014, Young Males</v>
      </c>
      <c r="E571" s="188" t="str">
        <f>IF(AND(A571&lt;&gt;"",ISNUMBER(A571)),VLOOKUP(A571,Studies!A:BR,5,FALSE),"")</f>
        <v>Atazanavir</v>
      </c>
      <c r="F571" s="78" t="s">
        <v>1516</v>
      </c>
    </row>
    <row r="572" spans="1:6" x14ac:dyDescent="0.25">
      <c r="A572" s="78">
        <v>568</v>
      </c>
      <c r="B572" s="188" t="str">
        <f>IF(AND(A572&lt;&gt;"",ISNUMBER(A572)),VLOOKUP(A572,Studies!A:BR,2,FALSE),"")</f>
        <v>Bristol-Myers Squibb Company, Clinical Pharmacology and Biopharmaceutics Review, Application number 21-567, 2002, Proocol AI424-015, page 81</v>
      </c>
      <c r="C572" s="188" t="str">
        <f>IF(AND(A572&lt;&gt;"",ISNUMBER(A572)),VLOOKUP(A572,Studies!A:BR,3,FALSE),"")</f>
        <v>https://www.accessdata.fda.gov/drugsatfda_docs/nda/2003/21-567_Reyataz_BioPharmr_P2.pdf</v>
      </c>
      <c r="D572" s="228" t="str">
        <f>IF(AND(A572&lt;&gt;"",ISNUMBER(A572)),VLOOKUP(A572,Studies!A:BR,4,FALSE),"")</f>
        <v>AI424-015, Normal subjects</v>
      </c>
      <c r="E572" s="188" t="str">
        <f>IF(AND(A572&lt;&gt;"",ISNUMBER(A572)),VLOOKUP(A572,Studies!A:BR,5,FALSE),"")</f>
        <v>Atazanavir</v>
      </c>
      <c r="F572" s="78" t="s">
        <v>1516</v>
      </c>
    </row>
    <row r="573" spans="1:6" x14ac:dyDescent="0.25">
      <c r="A573" s="78">
        <v>569</v>
      </c>
      <c r="B573" s="188" t="str">
        <f>IF(AND(A573&lt;&gt;"",ISNUMBER(A573)),VLOOKUP(A573,Studies!A:BR,2,FALSE),"")</f>
        <v>Bristol-Myers Squibb Company, Clinical Pharmacology and Biopharmaceutics Review, Application number 21-567, 2002, Protocol AI424-004, page 94</v>
      </c>
      <c r="C573" s="188" t="str">
        <f>IF(AND(A573&lt;&gt;"",ISNUMBER(A573)),VLOOKUP(A573,Studies!A:BR,3,FALSE),"")</f>
        <v>https://www.accessdata.fda.gov/drugsatfda_docs/nda/2003/21-567_Reyataz_BioPharmr_P2.pdf</v>
      </c>
      <c r="D573" s="228" t="str">
        <f>IF(AND(A573&lt;&gt;"",ISNUMBER(A573)),VLOOKUP(A573,Studies!A:BR,4,FALSE),"")</f>
        <v>AI424-004, Treatment A</v>
      </c>
      <c r="E573" s="188" t="str">
        <f>IF(AND(A573&lt;&gt;"",ISNUMBER(A573)),VLOOKUP(A573,Studies!A:BR,5,FALSE),"")</f>
        <v>Atazanavir</v>
      </c>
      <c r="F573" s="78" t="s">
        <v>1516</v>
      </c>
    </row>
    <row r="574" spans="1:6" x14ac:dyDescent="0.25">
      <c r="A574" s="78">
        <v>570</v>
      </c>
      <c r="B574" s="188" t="str">
        <f>IF(AND(A574&lt;&gt;"",ISNUMBER(A574)),VLOOKUP(A574,Studies!A:BR,2,FALSE),"")</f>
        <v>Iwamoto 2008</v>
      </c>
      <c r="C574" s="188" t="str">
        <f>IF(AND(A574&lt;&gt;"",ISNUMBER(A574)),VLOOKUP(A574,Studies!A:BR,3,FALSE),"")</f>
        <v>https://www.ncbi.nlm.nih.gov/pubmed/18513146</v>
      </c>
      <c r="D574" s="228" t="str">
        <f>IF(AND(A574&lt;&gt;"",ISNUMBER(A574)),VLOOKUP(A574,Studies!A:BR,4,FALSE),"")</f>
        <v>Study I, Period 1 (single oral dose of 100 mg raltegravir)</v>
      </c>
      <c r="E574" s="188" t="str">
        <f>IF(AND(A574&lt;&gt;"",ISNUMBER(A574)),VLOOKUP(A574,Studies!A:BR,5,FALSE),"")</f>
        <v>Raltegravir</v>
      </c>
      <c r="F574" s="78" t="s">
        <v>1658</v>
      </c>
    </row>
    <row r="575" spans="1:6" x14ac:dyDescent="0.25">
      <c r="A575" s="78">
        <v>571</v>
      </c>
      <c r="B575" s="188" t="str">
        <f>IF(AND(A575&lt;&gt;"",ISNUMBER(A575)),VLOOKUP(A575,Studies!A:BR,2,FALSE),"")</f>
        <v>Iwamoto 2008</v>
      </c>
      <c r="C575" s="188" t="str">
        <f>IF(AND(A575&lt;&gt;"",ISNUMBER(A575)),VLOOKUP(A575,Studies!A:BR,3,FALSE),"")</f>
        <v>https://www.ncbi.nlm.nih.gov/pubmed/18513146</v>
      </c>
      <c r="D575" s="228" t="str">
        <f>IF(AND(A575&lt;&gt;"",ISNUMBER(A575)),VLOOKUP(A575,Studies!A:BR,4,FALSE),"")</f>
        <v>Study I, Period 2 (single oral dose of 100 mg raltegravir with multiple doses of 400 mg atazanavir)</v>
      </c>
      <c r="E575" s="188" t="str">
        <f>IF(AND(A575&lt;&gt;"",ISNUMBER(A575)),VLOOKUP(A575,Studies!A:BR,5,FALSE),"")</f>
        <v>Raltegravir</v>
      </c>
      <c r="F575" s="78" t="s">
        <v>1658</v>
      </c>
    </row>
    <row r="576" spans="1:6" x14ac:dyDescent="0.25">
      <c r="A576" s="78">
        <v>572</v>
      </c>
      <c r="B576" s="188" t="str">
        <f>IF(AND(A576&lt;&gt;"",ISNUMBER(A576)),VLOOKUP(A576,Studies!A:BR,2,FALSE),"")</f>
        <v>Neely 2010</v>
      </c>
      <c r="C576" s="188" t="str">
        <f>IF(AND(A576&lt;&gt;"",ISNUMBER(A576)),VLOOKUP(A576,Studies!A:BR,3,FALSE),"")</f>
        <v>https://www.ncbi.nlm.nih.gov/pubmed/20823282</v>
      </c>
      <c r="D576" s="228" t="str">
        <f>IF(AND(A576&lt;&gt;"",ISNUMBER(A576)),VLOOKUP(A576,Studies!A:BR,4,FALSE),"")</f>
        <v>Study arm A (Raltegravir 400mg twice daily)</v>
      </c>
      <c r="E576" s="188" t="str">
        <f>IF(AND(A576&lt;&gt;"",ISNUMBER(A576)),VLOOKUP(A576,Studies!A:BR,5,FALSE),"")</f>
        <v>Raltegravir</v>
      </c>
      <c r="F576" s="78" t="s">
        <v>1658</v>
      </c>
    </row>
    <row r="577" spans="1:6" x14ac:dyDescent="0.25">
      <c r="A577" s="78">
        <v>573</v>
      </c>
      <c r="B577" s="188" t="str">
        <f>IF(AND(A577&lt;&gt;"",ISNUMBER(A577)),VLOOKUP(A577,Studies!A:BR,2,FALSE),"")</f>
        <v>Neely 2010</v>
      </c>
      <c r="C577" s="188" t="str">
        <f>IF(AND(A577&lt;&gt;"",ISNUMBER(A577)),VLOOKUP(A577,Studies!A:BR,3,FALSE),"")</f>
        <v>https://www.ncbi.nlm.nih.gov/pubmed/20823282</v>
      </c>
      <c r="D577" s="228" t="str">
        <f>IF(AND(A577&lt;&gt;"",ISNUMBER(A577)),VLOOKUP(A577,Studies!A:BR,4,FALSE),"")</f>
        <v>Study arm B (Raltegravir 400mg + Atazanavir 400 mg once daily)</v>
      </c>
      <c r="E577" s="188" t="str">
        <f>IF(AND(A577&lt;&gt;"",ISNUMBER(A577)),VLOOKUP(A577,Studies!A:BR,5,FALSE),"")</f>
        <v>Raltegravir</v>
      </c>
      <c r="F577" s="78" t="s">
        <v>1658</v>
      </c>
    </row>
    <row r="578" spans="1:6" x14ac:dyDescent="0.25">
      <c r="A578" s="78">
        <v>574</v>
      </c>
      <c r="B578" s="188" t="str">
        <f>IF(AND(A578&lt;&gt;"",ISNUMBER(A578)),VLOOKUP(A578,Studies!A:BR,2,FALSE),"")</f>
        <v>Krishna 2016</v>
      </c>
      <c r="C578" s="188" t="str">
        <f>IF(AND(A578&lt;&gt;"",ISNUMBER(A578)),VLOOKUP(A578,Studies!A:BR,3,FALSE),"")</f>
        <v>https://www.ncbi.nlm.nih.gov/pubmed/27696440</v>
      </c>
      <c r="D578" s="228" t="str">
        <f>IF(AND(A578&lt;&gt;"",ISNUMBER(A578)),VLOOKUP(A578,Studies!A:BR,4,FALSE),"")</f>
        <v>Period 1, Day 1 (single oral dose of 1200 mg raltegravir)</v>
      </c>
      <c r="E578" s="188" t="str">
        <f>IF(AND(A578&lt;&gt;"",ISNUMBER(A578)),VLOOKUP(A578,Studies!A:BR,5,FALSE),"")</f>
        <v>Raltegravir</v>
      </c>
      <c r="F578" s="78" t="s">
        <v>1658</v>
      </c>
    </row>
    <row r="579" spans="1:6" x14ac:dyDescent="0.25">
      <c r="A579" s="78">
        <v>575</v>
      </c>
      <c r="B579" s="188" t="str">
        <f>IF(AND(A579&lt;&gt;"",ISNUMBER(A579)),VLOOKUP(A579,Studies!A:BR,2,FALSE),"")</f>
        <v>Krishna 2016</v>
      </c>
      <c r="C579" s="188" t="str">
        <f>IF(AND(A579&lt;&gt;"",ISNUMBER(A579)),VLOOKUP(A579,Studies!A:BR,3,FALSE),"")</f>
        <v>https://www.ncbi.nlm.nih.gov/pubmed/27696440</v>
      </c>
      <c r="D579" s="228" t="str">
        <f>IF(AND(A579&lt;&gt;"",ISNUMBER(A579)),VLOOKUP(A579,Studies!A:BR,4,FALSE),"")</f>
        <v>Period 2, Day 7 (single oral dose of 1200 mg raltegravir with multiple oral QD doses of 400 mg atazanavir)</v>
      </c>
      <c r="E579" s="188" t="str">
        <f>IF(AND(A579&lt;&gt;"",ISNUMBER(A579)),VLOOKUP(A579,Studies!A:BR,5,FALSE),"")</f>
        <v>Raltegravir</v>
      </c>
      <c r="F579" s="78" t="s">
        <v>1658</v>
      </c>
    </row>
    <row r="580" spans="1:6" x14ac:dyDescent="0.25">
      <c r="A580" s="78">
        <v>576</v>
      </c>
      <c r="B580" s="188" t="str">
        <f>IF(AND(A580&lt;&gt;"",ISNUMBER(A580)),VLOOKUP(A580,Studies!A:BR,2,FALSE),"")</f>
        <v>Zhu 2010</v>
      </c>
      <c r="C580" s="188" t="str">
        <f>IF(AND(A580&lt;&gt;"",ISNUMBER(A580)),VLOOKUP(A580,Studies!A:BR,3,FALSE),"")</f>
        <v>https://www.ncbi.nlm.nih.gov/pubmed/21149917</v>
      </c>
      <c r="D580" s="228" t="str">
        <f>IF(AND(A580&lt;&gt;"",ISNUMBER(A580)),VLOOKUP(A580,Studies!A:BR,4,FALSE),"")</f>
        <v>Atazanvir 300 mg twice daily</v>
      </c>
      <c r="E580" s="188" t="str">
        <f>IF(AND(A580&lt;&gt;"",ISNUMBER(A580)),VLOOKUP(A580,Studies!A:BR,5,FALSE),"")</f>
        <v>Atazanavir</v>
      </c>
      <c r="F580" s="78" t="s">
        <v>1658</v>
      </c>
    </row>
    <row r="581" spans="1:6" x14ac:dyDescent="0.25">
      <c r="A581" s="78">
        <v>577</v>
      </c>
      <c r="B581" s="188" t="str">
        <f>IF(AND(A581&lt;&gt;"",ISNUMBER(A581)),VLOOKUP(A581,Studies!A:BR,2,FALSE),"")</f>
        <v>Zhu 2010</v>
      </c>
      <c r="C581" s="188" t="str">
        <f>IF(AND(A581&lt;&gt;"",ISNUMBER(A581)),VLOOKUP(A581,Studies!A:BR,3,FALSE),"")</f>
        <v>https://www.ncbi.nlm.nih.gov/pubmed/21149917</v>
      </c>
      <c r="D581" s="228" t="str">
        <f>IF(AND(A581&lt;&gt;"",ISNUMBER(A581)),VLOOKUP(A581,Studies!A:BR,4,FALSE),"")</f>
        <v>Atazanvir 300 mg twice daily plus raltegravir 400 mg twice daily</v>
      </c>
      <c r="E581" s="188" t="str">
        <f>IF(AND(A581&lt;&gt;"",ISNUMBER(A581)),VLOOKUP(A581,Studies!A:BR,5,FALSE),"")</f>
        <v>Atazanavir</v>
      </c>
      <c r="F581" s="78" t="s">
        <v>1658</v>
      </c>
    </row>
    <row r="582" spans="1:6" x14ac:dyDescent="0.25">
      <c r="A582" s="78">
        <v>578</v>
      </c>
      <c r="B582" s="188" t="str">
        <f>IF(AND(A582&lt;&gt;"",ISNUMBER(A582)),VLOOKUP(A582,Studies!A:BR,2,FALSE),"")</f>
        <v>Zhu 2010</v>
      </c>
      <c r="C582" s="188" t="str">
        <f>IF(AND(A582&lt;&gt;"",ISNUMBER(A582)),VLOOKUP(A582,Studies!A:BR,3,FALSE),"")</f>
        <v>https://www.ncbi.nlm.nih.gov/pubmed/21149917</v>
      </c>
      <c r="D582" s="228" t="str">
        <f>IF(AND(A582&lt;&gt;"",ISNUMBER(A582)),VLOOKUP(A582,Studies!A:BR,4,FALSE),"")</f>
        <v>Raltegravir 400 mg twice daily</v>
      </c>
      <c r="E582" s="188" t="str">
        <f>IF(AND(A582&lt;&gt;"",ISNUMBER(A582)),VLOOKUP(A582,Studies!A:BR,5,FALSE),"")</f>
        <v>Raltegravir</v>
      </c>
      <c r="F582" s="78" t="s">
        <v>1658</v>
      </c>
    </row>
    <row r="583" spans="1:6" x14ac:dyDescent="0.25">
      <c r="A583" s="78">
        <v>579</v>
      </c>
      <c r="B583" s="188" t="str">
        <f>IF(AND(A583&lt;&gt;"",ISNUMBER(A583)),VLOOKUP(A583,Studies!A:BR,2,FALSE),"")</f>
        <v>Zhu 2010</v>
      </c>
      <c r="C583" s="188" t="str">
        <f>IF(AND(A583&lt;&gt;"",ISNUMBER(A583)),VLOOKUP(A583,Studies!A:BR,3,FALSE),"")</f>
        <v>https://www.ncbi.nlm.nih.gov/pubmed/21149917</v>
      </c>
      <c r="D583" s="228" t="str">
        <f>IF(AND(A583&lt;&gt;"",ISNUMBER(A583)),VLOOKUP(A583,Studies!A:BR,4,FALSE),"")</f>
        <v>Raltegravir 400 mg twice daily plus atazanavir 300 mg twice daily</v>
      </c>
      <c r="E583" s="188" t="str">
        <f>IF(AND(A583&lt;&gt;"",ISNUMBER(A583)),VLOOKUP(A583,Studies!A:BR,5,FALSE),"")</f>
        <v>Raltegravir</v>
      </c>
      <c r="F583" s="78" t="s">
        <v>1658</v>
      </c>
    </row>
    <row r="584" spans="1:6" x14ac:dyDescent="0.25">
      <c r="A584" s="78">
        <v>580</v>
      </c>
      <c r="B584" s="188" t="str">
        <f>IF(AND(A584&lt;&gt;"",ISNUMBER(A584)),VLOOKUP(A584,Studies!A:BR,2,FALSE),"")</f>
        <v>Acosta 2007</v>
      </c>
      <c r="C584" s="188" t="str">
        <f>IF(AND(A584&lt;&gt;"",ISNUMBER(A584)),VLOOKUP(A584,Studies!A:BR,3,FALSE),"")</f>
        <v>https://www.ncbi.nlm.nih.gov/pubmed/17576825</v>
      </c>
      <c r="D584" s="228" t="str">
        <f>IF(AND(A584&lt;&gt;"",ISNUMBER(A584)),VLOOKUP(A584,Studies!A:BR,4,FALSE),"")</f>
        <v>Period 1</v>
      </c>
      <c r="E584" s="188" t="str">
        <f>IF(AND(A584&lt;&gt;"",ISNUMBER(A584)),VLOOKUP(A584,Studies!A:BR,5,FALSE),"")</f>
        <v>Atazanavir</v>
      </c>
      <c r="F584" s="78" t="s">
        <v>1516</v>
      </c>
    </row>
    <row r="585" spans="1:6" x14ac:dyDescent="0.25">
      <c r="A585" s="78">
        <v>581</v>
      </c>
      <c r="B585" s="188" t="str">
        <f>IF(AND(A585&lt;&gt;"",ISNUMBER(A585)),VLOOKUP(A585,Studies!A:BR,2,FALSE),"")</f>
        <v>Bristol-Myers Squibb Company, Clinical Pharmacology and Biopharmaceutics Review, Application number 21-567, Protocol AI424-028, 2002, page 128</v>
      </c>
      <c r="C585" s="188" t="str">
        <f>IF(AND(A585&lt;&gt;"",ISNUMBER(A585)),VLOOKUP(A585,Studies!A:BR,3,FALSE),"")</f>
        <v>https://www.accessdata.fda.gov/drugsatfda_docs/nda/2003/21-567_Reyataz_BioPharmr_P3.pdf</v>
      </c>
      <c r="D585" s="228" t="str">
        <f>IF(AND(A585&lt;&gt;"",ISNUMBER(A585)),VLOOKUP(A585,Studies!A:BR,4,FALSE),"")</f>
        <v>AI424-028, A-Day 6</v>
      </c>
      <c r="E585" s="188" t="str">
        <f>IF(AND(A585&lt;&gt;"",ISNUMBER(A585)),VLOOKUP(A585,Studies!A:BR,5,FALSE),"")</f>
        <v>Atazanavir</v>
      </c>
      <c r="F585" s="78" t="s">
        <v>1516</v>
      </c>
    </row>
    <row r="586" spans="1:6" x14ac:dyDescent="0.25">
      <c r="A586" s="78">
        <v>582</v>
      </c>
      <c r="B586" s="188" t="str">
        <f>IF(AND(A586&lt;&gt;"",ISNUMBER(A586)),VLOOKUP(A586,Studies!A:BR,2,FALSE),"")</f>
        <v>Bristol-Myers Squibb Company, Clinical Pharmacology and Biopharmaceutics Review, Application number 21-567, Protocol AI424-028, 2002, page 128</v>
      </c>
      <c r="C586" s="188" t="str">
        <f>IF(AND(A586&lt;&gt;"",ISNUMBER(A586)),VLOOKUP(A586,Studies!A:BR,3,FALSE),"")</f>
        <v>https://www.accessdata.fda.gov/drugsatfda_docs/nda/2003/21-567_Reyataz_BioPharmr_P3.pdf</v>
      </c>
      <c r="D586" s="228" t="str">
        <f>IF(AND(A586&lt;&gt;"",ISNUMBER(A586)),VLOOKUP(A586,Studies!A:BR,4,FALSE),"")</f>
        <v>AI424-028, B-Day 6</v>
      </c>
      <c r="E586" s="188" t="str">
        <f>IF(AND(A586&lt;&gt;"",ISNUMBER(A586)),VLOOKUP(A586,Studies!A:BR,5,FALSE),"")</f>
        <v>Atazanavir</v>
      </c>
      <c r="F586" s="78" t="s">
        <v>1516</v>
      </c>
    </row>
    <row r="587" spans="1:6" x14ac:dyDescent="0.25">
      <c r="A587" s="78">
        <v>583</v>
      </c>
      <c r="B587" s="188" t="str">
        <f>IF(AND(A587&lt;&gt;"",ISNUMBER(A587)),VLOOKUP(A587,Studies!A:BR,2,FALSE),"")</f>
        <v>Bristol-Myers Squibb Company, Clinical Pharmacology and Biopharmaceutics Review, Application number 21-567, Protocol AI424-028, 2002, page 128</v>
      </c>
      <c r="C587" s="188" t="str">
        <f>IF(AND(A587&lt;&gt;"",ISNUMBER(A587)),VLOOKUP(A587,Studies!A:BR,3,FALSE),"")</f>
        <v>https://www.accessdata.fda.gov/drugsatfda_docs/nda/2003/21-567_Reyataz_BioPharmr_P3.pdf</v>
      </c>
      <c r="D587" s="228" t="str">
        <f>IF(AND(A587&lt;&gt;"",ISNUMBER(A587)),VLOOKUP(A587,Studies!A:BR,4,FALSE),"")</f>
        <v>AI424-028, C-Day 6</v>
      </c>
      <c r="E587" s="188" t="str">
        <f>IF(AND(A587&lt;&gt;"",ISNUMBER(A587)),VLOOKUP(A587,Studies!A:BR,5,FALSE),"")</f>
        <v>Atazanavir</v>
      </c>
      <c r="F587" s="78" t="s">
        <v>1516</v>
      </c>
    </row>
    <row r="588" spans="1:6" x14ac:dyDescent="0.25">
      <c r="A588" s="78">
        <v>584</v>
      </c>
      <c r="B588" s="188" t="str">
        <f>IF(AND(A588&lt;&gt;"",ISNUMBER(A588)),VLOOKUP(A588,Studies!A:BR,2,FALSE),"")</f>
        <v>Bristol-Myers Squibb Company, Clinical Pharmacology and Biopharmaceutics Review, Application number 21-567, Protocol AI424-028, 2002, page 128</v>
      </c>
      <c r="C588" s="188" t="str">
        <f>IF(AND(A588&lt;&gt;"",ISNUMBER(A588)),VLOOKUP(A588,Studies!A:BR,3,FALSE),"")</f>
        <v>https://www.accessdata.fda.gov/drugsatfda_docs/nda/2003/21-567_Reyataz_BioPharmr_P3.pdf</v>
      </c>
      <c r="D588" s="228" t="str">
        <f>IF(AND(A588&lt;&gt;"",ISNUMBER(A588)),VLOOKUP(A588,Studies!A:BR,4,FALSE),"")</f>
        <v>AI424-028, D-Day 6</v>
      </c>
      <c r="E588" s="188" t="str">
        <f>IF(AND(A588&lt;&gt;"",ISNUMBER(A588)),VLOOKUP(A588,Studies!A:BR,5,FALSE),"")</f>
        <v>Atazanavir</v>
      </c>
      <c r="F588" s="78" t="s">
        <v>1516</v>
      </c>
    </row>
    <row r="589" spans="1:6" x14ac:dyDescent="0.25">
      <c r="A589" s="78">
        <v>585</v>
      </c>
      <c r="B589" s="188" t="str">
        <f>IF(AND(A589&lt;&gt;"",ISNUMBER(A589)),VLOOKUP(A589,Studies!A:BR,2,FALSE),"")</f>
        <v>Bristol-Myers Squibb Company, Clinical Pharmacology and Biopharmaceutics Review, Application number 21-567, Protocol AI424-056, 2002, page 134</v>
      </c>
      <c r="C589" s="188" t="str">
        <f>IF(AND(A589&lt;&gt;"",ISNUMBER(A589)),VLOOKUP(A589,Studies!A:BR,3,FALSE),"")</f>
        <v>https://www.accessdata.fda.gov/drugsatfda_docs/nda/2003/21-567_Reyataz_BioPharmr_P3.pdf</v>
      </c>
      <c r="D589" s="228" t="str">
        <f>IF(AND(A589&lt;&gt;"",ISNUMBER(A589)),VLOOKUP(A589,Studies!A:BR,4,FALSE),"")</f>
        <v>AI424-056, Atazanavir without ritonavir, Day 10</v>
      </c>
      <c r="E589" s="188" t="str">
        <f>IF(AND(A589&lt;&gt;"",ISNUMBER(A589)),VLOOKUP(A589,Studies!A:BR,5,FALSE),"")</f>
        <v>Atazanavir</v>
      </c>
      <c r="F589" s="78" t="s">
        <v>1516</v>
      </c>
    </row>
    <row r="590" spans="1:6" x14ac:dyDescent="0.25">
      <c r="A590" s="78">
        <v>586</v>
      </c>
      <c r="B590" s="188" t="str">
        <f>IF(AND(A590&lt;&gt;"",ISNUMBER(A590)),VLOOKUP(A590,Studies!A:BR,2,FALSE),"")</f>
        <v>Bristol-Myers Squibb Company, Clinical Pharmacology and Biopharmaceutics Review, Application number 21-567, Protocol AI424-056, 2002, page 178</v>
      </c>
      <c r="C590" s="188" t="str">
        <f>IF(AND(A590&lt;&gt;"",ISNUMBER(A590)),VLOOKUP(A590,Studies!A:BR,3,FALSE),"")</f>
        <v>https://www.accessdata.fda.gov/drugsatfda_docs/nda/2003/21-567_Reyataz_BioPharmr_P4.pdf</v>
      </c>
      <c r="D590" s="228" t="str">
        <f>IF(AND(A590&lt;&gt;"",ISNUMBER(A590)),VLOOKUP(A590,Studies!A:BR,4,FALSE),"")</f>
        <v>AI424-076, 400mg</v>
      </c>
      <c r="E590" s="188" t="str">
        <f>IF(AND(A590&lt;&gt;"",ISNUMBER(A590)),VLOOKUP(A590,Studies!A:BR,5,FALSE),"")</f>
        <v>Atazanavir</v>
      </c>
      <c r="F590" s="78" t="s">
        <v>1516</v>
      </c>
    </row>
    <row r="591" spans="1:6" x14ac:dyDescent="0.25">
      <c r="A591" s="78">
        <v>587</v>
      </c>
      <c r="B591" s="188" t="str">
        <f>IF(AND(A591&lt;&gt;"",ISNUMBER(A591)),VLOOKUP(A591,Studies!A:BR,2,FALSE),"")</f>
        <v>Bristol-Myers Squibb Company, Clinical Pharmacology and Biopharmaceutics Review, Application number 21-567, Protocol AI424-056, 2002, page 178</v>
      </c>
      <c r="C591" s="188" t="str">
        <f>IF(AND(A591&lt;&gt;"",ISNUMBER(A591)),VLOOKUP(A591,Studies!A:BR,3,FALSE),"")</f>
        <v>https://www.accessdata.fda.gov/drugsatfda_docs/nda/2003/21-567_Reyataz_BioPharmr_P4.pdf</v>
      </c>
      <c r="D591" s="228" t="str">
        <f>IF(AND(A591&lt;&gt;"",ISNUMBER(A591)),VLOOKUP(A591,Studies!A:BR,4,FALSE),"")</f>
        <v>AI424-076, 800mg</v>
      </c>
      <c r="E591" s="188" t="str">
        <f>IF(AND(A591&lt;&gt;"",ISNUMBER(A591)),VLOOKUP(A591,Studies!A:BR,5,FALSE),"")</f>
        <v>Atazanavir</v>
      </c>
      <c r="F591" s="78" t="s">
        <v>1516</v>
      </c>
    </row>
    <row r="592" spans="1:6" x14ac:dyDescent="0.25">
      <c r="A592" s="78">
        <v>588</v>
      </c>
      <c r="B592" s="188" t="str">
        <f>IF(AND(A592&lt;&gt;"",ISNUMBER(A592)),VLOOKUP(A592,Studies!A:BR,2,FALSE),"")</f>
        <v>Hamaguchi 1987</v>
      </c>
      <c r="C592" s="188" t="str">
        <f>IF(AND(A592&lt;&gt;"",ISNUMBER(A592)),VLOOKUP(A592,Studies!A:BR,3,FALSE),"")</f>
        <v>https://www.ncbi.nlm.nih.gov/pubmed/3783459</v>
      </c>
      <c r="D592" s="228" t="str">
        <f>IF(AND(A592&lt;&gt;"",ISNUMBER(A592)),VLOOKUP(A592,Studies!A:BR,4,FALSE),"")</f>
        <v>Treatment 1 - fasted with 50 mL of water</v>
      </c>
      <c r="E592" s="188" t="str">
        <f>IF(AND(A592&lt;&gt;"",ISNUMBER(A592)),VLOOKUP(A592,Studies!A:BR,5,FALSE),"")</f>
        <v>Mefenamic acid</v>
      </c>
      <c r="F592" s="78" t="s">
        <v>657</v>
      </c>
    </row>
    <row r="593" spans="1:6" x14ac:dyDescent="0.25">
      <c r="A593" s="78">
        <v>589</v>
      </c>
      <c r="B593" s="188" t="str">
        <f>IF(AND(A593&lt;&gt;"",ISNUMBER(A593)),VLOOKUP(A593,Studies!A:BR,2,FALSE),"")</f>
        <v>Hamaguchi 1987</v>
      </c>
      <c r="C593" s="188" t="str">
        <f>IF(AND(A593&lt;&gt;"",ISNUMBER(A593)),VLOOKUP(A593,Studies!A:BR,3,FALSE),"")</f>
        <v>https://www.ncbi.nlm.nih.gov/pubmed/3783459</v>
      </c>
      <c r="D593" s="228" t="str">
        <f>IF(AND(A593&lt;&gt;"",ISNUMBER(A593)),VLOOKUP(A593,Studies!A:BR,4,FALSE),"")</f>
        <v>Treatment 2 - fasted with 200 mL of water</v>
      </c>
      <c r="E593" s="188" t="str">
        <f>IF(AND(A593&lt;&gt;"",ISNUMBER(A593)),VLOOKUP(A593,Studies!A:BR,5,FALSE),"")</f>
        <v>Mefenamic acid</v>
      </c>
      <c r="F593" s="78" t="s">
        <v>657</v>
      </c>
    </row>
    <row r="594" spans="1:6" x14ac:dyDescent="0.25">
      <c r="A594" s="78">
        <v>590</v>
      </c>
      <c r="B594" s="188" t="str">
        <f>IF(AND(A594&lt;&gt;"",ISNUMBER(A594)),VLOOKUP(A594,Studies!A:BR,2,FALSE),"")</f>
        <v>Hamaguchi 1987</v>
      </c>
      <c r="C594" s="188" t="str">
        <f>IF(AND(A594&lt;&gt;"",ISNUMBER(A594)),VLOOKUP(A594,Studies!A:BR,3,FALSE),"")</f>
        <v>https://www.ncbi.nlm.nih.gov/pubmed/3783459</v>
      </c>
      <c r="D594" s="228" t="str">
        <f>IF(AND(A594&lt;&gt;"",ISNUMBER(A594)),VLOOKUP(A594,Studies!A:BR,4,FALSE),"")</f>
        <v>Treatment 3 - fasted with 500 mL of water</v>
      </c>
      <c r="E594" s="188" t="str">
        <f>IF(AND(A594&lt;&gt;"",ISNUMBER(A594)),VLOOKUP(A594,Studies!A:BR,5,FALSE),"")</f>
        <v>Mefenamic acid</v>
      </c>
      <c r="F594" s="78" t="s">
        <v>657</v>
      </c>
    </row>
    <row r="595" spans="1:6" x14ac:dyDescent="0.25">
      <c r="A595" s="78">
        <v>591</v>
      </c>
      <c r="B595" s="188" t="str">
        <f>IF(AND(A595&lt;&gt;"",ISNUMBER(A595)),VLOOKUP(A595,Studies!A:BR,2,FALSE),"")</f>
        <v>Hamaguchi 1987</v>
      </c>
      <c r="C595" s="188" t="str">
        <f>IF(AND(A595&lt;&gt;"",ISNUMBER(A595)),VLOOKUP(A595,Studies!A:BR,3,FALSE),"")</f>
        <v>https://www.ncbi.nlm.nih.gov/pubmed/3783459</v>
      </c>
      <c r="D595" s="228" t="str">
        <f>IF(AND(A595&lt;&gt;"",ISNUMBER(A595)),VLOOKUP(A595,Studies!A:BR,4,FALSE),"")</f>
        <v>Treatment 4 - fed with 50 mL of water</v>
      </c>
      <c r="E595" s="188" t="str">
        <f>IF(AND(A595&lt;&gt;"",ISNUMBER(A595)),VLOOKUP(A595,Studies!A:BR,5,FALSE),"")</f>
        <v>Mefenamic acid</v>
      </c>
      <c r="F595" s="78" t="s">
        <v>657</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2" activePane="bottomLeft" state="frozen"/>
      <selection pane="bottomLeft" activeCell="I25" sqref="I25:I32"/>
    </sheetView>
  </sheetViews>
  <sheetFormatPr defaultColWidth="11" defaultRowHeight="13.8" x14ac:dyDescent="0.25"/>
  <cols>
    <col min="2" max="2" width="20.19921875" style="117" customWidth="1"/>
  </cols>
  <sheetData>
    <row r="1" spans="1:5" ht="14.25" x14ac:dyDescent="0.2">
      <c r="A1" s="174" t="s">
        <v>11</v>
      </c>
      <c r="B1" s="117" t="s">
        <v>1408</v>
      </c>
      <c r="C1" s="174" t="s">
        <v>1409</v>
      </c>
      <c r="D1" s="174" t="s">
        <v>1410</v>
      </c>
      <c r="E1" s="174" t="s">
        <v>1411</v>
      </c>
    </row>
    <row r="2" spans="1:5" ht="14.25" x14ac:dyDescent="0.2">
      <c r="A2" s="205">
        <v>5</v>
      </c>
      <c r="B2" s="120" t="str">
        <f>VLOOKUP(A2,Studies!A:B,2,FALSE)</f>
        <v>Acocella 1972b</v>
      </c>
      <c r="C2" s="174">
        <v>1</v>
      </c>
      <c r="D2" s="174"/>
      <c r="E2" s="174" t="s">
        <v>668</v>
      </c>
    </row>
    <row r="3" spans="1:5" ht="14.25" x14ac:dyDescent="0.2">
      <c r="A3" s="205">
        <v>6</v>
      </c>
      <c r="B3" s="120" t="str">
        <f>VLOOKUP(A3,Studies!A:B,2,FALSE)</f>
        <v>Acocella 1972b</v>
      </c>
      <c r="C3" s="174">
        <v>1</v>
      </c>
      <c r="D3" s="174"/>
      <c r="E3" s="174" t="s">
        <v>668</v>
      </c>
    </row>
    <row r="4" spans="1:5" ht="14.25" x14ac:dyDescent="0.2">
      <c r="A4" s="205">
        <v>7</v>
      </c>
      <c r="B4" s="120" t="str">
        <f>VLOOKUP(A4,Studies!A:B,2,FALSE)</f>
        <v>Acocella 1972b</v>
      </c>
      <c r="C4" s="174">
        <v>1</v>
      </c>
      <c r="D4" s="174"/>
      <c r="E4" s="174" t="s">
        <v>668</v>
      </c>
    </row>
    <row r="5" spans="1:5" ht="14.25" x14ac:dyDescent="0.2">
      <c r="A5" s="205">
        <v>8</v>
      </c>
      <c r="B5" s="120" t="str">
        <f>VLOOKUP(A5,Studies!A:B,2,FALSE)</f>
        <v>Acocella 1972b</v>
      </c>
      <c r="C5" s="174">
        <v>1</v>
      </c>
      <c r="D5" s="174"/>
      <c r="E5" s="174" t="s">
        <v>668</v>
      </c>
    </row>
    <row r="6" spans="1:5" ht="14.25" x14ac:dyDescent="0.2">
      <c r="A6" s="205">
        <v>30</v>
      </c>
      <c r="B6" s="120" t="str">
        <f>VLOOKUP(A6,Studies!A:B,2,FALSE)</f>
        <v>Acocella 1984</v>
      </c>
      <c r="C6" s="174">
        <v>1</v>
      </c>
      <c r="D6" s="174"/>
      <c r="E6" s="174" t="s">
        <v>668</v>
      </c>
    </row>
    <row r="7" spans="1:5" ht="14.25" x14ac:dyDescent="0.2">
      <c r="A7" s="205">
        <v>31</v>
      </c>
      <c r="B7" s="120" t="str">
        <f>VLOOKUP(A7,Studies!A:B,2,FALSE)</f>
        <v>Acocella 1984</v>
      </c>
      <c r="C7" s="174">
        <v>1</v>
      </c>
      <c r="D7" s="174"/>
      <c r="E7" s="174" t="s">
        <v>668</v>
      </c>
    </row>
    <row r="8" spans="1:5" ht="14.25" x14ac:dyDescent="0.2">
      <c r="A8" s="205">
        <v>32</v>
      </c>
      <c r="B8" s="120" t="str">
        <f>VLOOKUP(A8,Studies!A:B,2,FALSE)</f>
        <v>Acocella 1984</v>
      </c>
      <c r="C8" s="174">
        <v>1</v>
      </c>
      <c r="D8" s="174"/>
      <c r="E8" s="174" t="s">
        <v>668</v>
      </c>
    </row>
    <row r="9" spans="1:5" ht="14.25" x14ac:dyDescent="0.2">
      <c r="A9" s="205">
        <v>33</v>
      </c>
      <c r="B9" s="120" t="str">
        <f>VLOOKUP(A9,Studies!A:B,2,FALSE)</f>
        <v>Acocella 1984</v>
      </c>
      <c r="C9" s="174">
        <v>1</v>
      </c>
      <c r="D9" s="174"/>
      <c r="E9" s="174" t="s">
        <v>668</v>
      </c>
    </row>
    <row r="10" spans="1:5" ht="14.25" x14ac:dyDescent="0.2">
      <c r="A10" s="205">
        <v>34</v>
      </c>
      <c r="B10" s="120" t="str">
        <f>VLOOKUP(A10,Studies!A:B,2,FALSE)</f>
        <v>Acocella 1984</v>
      </c>
      <c r="C10" s="174">
        <v>1</v>
      </c>
      <c r="D10" s="174"/>
      <c r="E10" s="174" t="s">
        <v>668</v>
      </c>
    </row>
    <row r="11" spans="1:5" ht="14.25" x14ac:dyDescent="0.2">
      <c r="A11" s="205">
        <v>35</v>
      </c>
      <c r="B11" s="120" t="str">
        <f>VLOOKUP(A11,Studies!A:B,2,FALSE)</f>
        <v>Acocella 1984</v>
      </c>
      <c r="C11" s="174">
        <v>1</v>
      </c>
      <c r="D11" s="174"/>
      <c r="E11" s="174" t="s">
        <v>668</v>
      </c>
    </row>
    <row r="12" spans="1:5" ht="14.25" x14ac:dyDescent="0.2">
      <c r="A12" s="205">
        <v>36</v>
      </c>
      <c r="B12" s="120" t="str">
        <f>VLOOKUP(A12,Studies!A:B,2,FALSE)</f>
        <v>Acocella 1984</v>
      </c>
      <c r="C12" s="174">
        <v>1</v>
      </c>
      <c r="D12" s="174"/>
      <c r="E12" s="174" t="s">
        <v>668</v>
      </c>
    </row>
    <row r="13" spans="1:5" ht="14.25" x14ac:dyDescent="0.2">
      <c r="A13" s="205">
        <v>37</v>
      </c>
      <c r="B13" s="120" t="str">
        <f>VLOOKUP(A13,Studies!A:B,2,FALSE)</f>
        <v>Acocella 1984</v>
      </c>
      <c r="C13" s="174">
        <v>1</v>
      </c>
      <c r="D13" s="174"/>
      <c r="E13" s="174" t="s">
        <v>668</v>
      </c>
    </row>
    <row r="14" spans="1:5" ht="14.25" x14ac:dyDescent="0.2">
      <c r="A14" s="205">
        <v>38</v>
      </c>
      <c r="B14" s="120" t="str">
        <f>VLOOKUP(A14,Studies!A:B,2,FALSE)</f>
        <v>Acocella 1984</v>
      </c>
      <c r="C14" s="174">
        <v>1</v>
      </c>
      <c r="D14" s="174"/>
      <c r="E14" s="174" t="s">
        <v>668</v>
      </c>
    </row>
    <row r="15" spans="1:5" ht="14.25" x14ac:dyDescent="0.2">
      <c r="A15" s="205">
        <v>39</v>
      </c>
      <c r="B15" s="120" t="str">
        <f>VLOOKUP(A15,Studies!A:B,2,FALSE)</f>
        <v>Acocella 1984</v>
      </c>
      <c r="C15" s="174">
        <v>1</v>
      </c>
      <c r="D15" s="174"/>
      <c r="E15" s="174" t="s">
        <v>668</v>
      </c>
    </row>
    <row r="16" spans="1:5" ht="14.25" x14ac:dyDescent="0.2">
      <c r="A16" s="205">
        <v>40</v>
      </c>
      <c r="B16" s="120" t="str">
        <f>VLOOKUP(A16,Studies!A:B,2,FALSE)</f>
        <v>Acocella 1984</v>
      </c>
      <c r="C16" s="174">
        <v>1</v>
      </c>
      <c r="D16" s="174"/>
      <c r="E16" s="174" t="s">
        <v>668</v>
      </c>
    </row>
    <row r="17" spans="1:9" ht="14.25" x14ac:dyDescent="0.2">
      <c r="A17" s="205">
        <v>41</v>
      </c>
      <c r="B17" s="120" t="str">
        <f>VLOOKUP(A17,Studies!A:B,2,FALSE)</f>
        <v>Acocella 1984</v>
      </c>
      <c r="C17" s="174">
        <v>1</v>
      </c>
      <c r="D17" s="174"/>
      <c r="E17" s="174" t="s">
        <v>668</v>
      </c>
    </row>
    <row r="18" spans="1:9" ht="14.25" x14ac:dyDescent="0.2">
      <c r="A18" s="205">
        <v>42</v>
      </c>
      <c r="B18" s="120" t="str">
        <f>VLOOKUP(A18,Studies!A:B,2,FALSE)</f>
        <v>Acocella 1984</v>
      </c>
      <c r="C18" s="174">
        <v>1</v>
      </c>
      <c r="D18" s="174"/>
      <c r="E18" s="174" t="s">
        <v>668</v>
      </c>
    </row>
    <row r="19" spans="1:9" ht="14.25" x14ac:dyDescent="0.2">
      <c r="A19" s="205">
        <v>43</v>
      </c>
      <c r="B19" s="120" t="str">
        <f>VLOOKUP(A19,Studies!A:B,2,FALSE)</f>
        <v>Acocella 1984</v>
      </c>
      <c r="C19" s="174">
        <v>1</v>
      </c>
      <c r="D19" s="174"/>
      <c r="E19" s="174" t="s">
        <v>668</v>
      </c>
    </row>
    <row r="20" spans="1:9" ht="14.25" x14ac:dyDescent="0.2">
      <c r="A20" s="205">
        <v>44</v>
      </c>
      <c r="B20" s="120" t="str">
        <f>VLOOKUP(A20,Studies!A:B,2,FALSE)</f>
        <v>Acocella 1984</v>
      </c>
      <c r="C20" s="174">
        <v>1</v>
      </c>
      <c r="D20" s="174"/>
      <c r="E20" s="174" t="s">
        <v>668</v>
      </c>
    </row>
    <row r="21" spans="1:9" ht="14.25" x14ac:dyDescent="0.2">
      <c r="A21" s="205">
        <v>45</v>
      </c>
      <c r="B21" s="120" t="str">
        <f>VLOOKUP(A21,Studies!A:B,2,FALSE)</f>
        <v>Acocella 1984</v>
      </c>
      <c r="C21" s="174">
        <v>1</v>
      </c>
      <c r="D21" s="174"/>
      <c r="E21" s="174" t="s">
        <v>668</v>
      </c>
    </row>
    <row r="22" spans="1:9" ht="14.25" x14ac:dyDescent="0.2">
      <c r="A22" s="205">
        <v>46</v>
      </c>
      <c r="B22" s="120" t="str">
        <f>VLOOKUP(A22,Studies!A:B,2,FALSE)</f>
        <v>Acocella 1984</v>
      </c>
      <c r="C22" s="174">
        <v>1</v>
      </c>
      <c r="D22" s="174"/>
      <c r="E22" s="174" t="s">
        <v>668</v>
      </c>
    </row>
    <row r="23" spans="1:9" ht="14.25" x14ac:dyDescent="0.2">
      <c r="A23" s="205">
        <v>47</v>
      </c>
      <c r="B23" s="120" t="str">
        <f>VLOOKUP(A23,Studies!A:B,2,FALSE)</f>
        <v>Acocella 1984</v>
      </c>
      <c r="C23" s="174">
        <v>1</v>
      </c>
      <c r="D23" s="174"/>
      <c r="E23" s="174" t="s">
        <v>668</v>
      </c>
    </row>
    <row r="24" spans="1:9" ht="14.25" x14ac:dyDescent="0.2">
      <c r="A24" s="205">
        <v>48</v>
      </c>
      <c r="B24" s="120" t="str">
        <f>VLOOKUP(A24,Studies!A:B,2,FALSE)</f>
        <v>Acocella 1985</v>
      </c>
      <c r="C24" s="174"/>
      <c r="D24" s="174">
        <v>1</v>
      </c>
      <c r="E24" s="174"/>
    </row>
    <row r="25" spans="1:9" ht="14.25" x14ac:dyDescent="0.2">
      <c r="A25" s="205">
        <v>49</v>
      </c>
      <c r="B25" s="120" t="str">
        <f>VLOOKUP(A25,Studies!A:B,2,FALSE)</f>
        <v>Ahonen 1995</v>
      </c>
      <c r="C25" s="174">
        <v>1</v>
      </c>
      <c r="D25" s="174"/>
      <c r="E25" s="174"/>
      <c r="H25" s="194">
        <v>49</v>
      </c>
      <c r="I25">
        <f>H25-1</f>
        <v>48</v>
      </c>
    </row>
    <row r="26" spans="1:9" ht="14.25" x14ac:dyDescent="0.2">
      <c r="A26" s="205">
        <v>50</v>
      </c>
      <c r="B26" s="120" t="str">
        <f>VLOOKUP(A26,Studies!A:B,2,FALSE)</f>
        <v>Ahonen 1995</v>
      </c>
      <c r="C26" s="174">
        <v>1</v>
      </c>
      <c r="D26" s="174"/>
      <c r="E26" s="174"/>
      <c r="H26" s="194">
        <v>50</v>
      </c>
      <c r="I26" s="174">
        <f t="shared" ref="I26:I32" si="0">H26-1</f>
        <v>49</v>
      </c>
    </row>
    <row r="27" spans="1:9" ht="14.25" x14ac:dyDescent="0.2">
      <c r="A27" s="205">
        <v>53</v>
      </c>
      <c r="B27" s="120" t="str">
        <f>VLOOKUP(A27,Studies!A:B,2,FALSE)</f>
        <v>Backman 1996</v>
      </c>
      <c r="C27" s="174">
        <v>1</v>
      </c>
      <c r="D27" s="174"/>
      <c r="E27" s="174" t="s">
        <v>668</v>
      </c>
      <c r="H27" s="194">
        <v>51</v>
      </c>
      <c r="I27" s="174">
        <f t="shared" si="0"/>
        <v>50</v>
      </c>
    </row>
    <row r="28" spans="1:9" ht="14.25" x14ac:dyDescent="0.2">
      <c r="A28" s="205">
        <v>54</v>
      </c>
      <c r="B28" s="120" t="str">
        <f>VLOOKUP(A28,Studies!A:B,2,FALSE)</f>
        <v>Backman 1996</v>
      </c>
      <c r="C28" s="174">
        <v>1</v>
      </c>
      <c r="D28" s="174"/>
      <c r="E28" s="174" t="s">
        <v>668</v>
      </c>
      <c r="H28" s="194">
        <v>53</v>
      </c>
      <c r="I28" s="174">
        <f t="shared" si="0"/>
        <v>52</v>
      </c>
    </row>
    <row r="29" spans="1:9" ht="14.25" x14ac:dyDescent="0.2">
      <c r="A29" s="205">
        <v>55</v>
      </c>
      <c r="B29" s="120" t="str">
        <f>VLOOKUP(A29,Studies!A:B,2,FALSE)</f>
        <v>Backman 1998</v>
      </c>
      <c r="C29" s="174">
        <v>1</v>
      </c>
      <c r="D29" s="174"/>
      <c r="E29" s="174" t="s">
        <v>668</v>
      </c>
      <c r="H29" s="194">
        <v>57</v>
      </c>
      <c r="I29" s="174">
        <f t="shared" si="0"/>
        <v>56</v>
      </c>
    </row>
    <row r="30" spans="1:9" ht="14.25" x14ac:dyDescent="0.2">
      <c r="A30" s="205">
        <v>56</v>
      </c>
      <c r="B30" s="120" t="str">
        <f>VLOOKUP(A30,Studies!A:B,2,FALSE)</f>
        <v>Backman 1998</v>
      </c>
      <c r="C30" s="174">
        <v>1</v>
      </c>
      <c r="D30" s="174"/>
      <c r="E30" s="174" t="s">
        <v>668</v>
      </c>
      <c r="H30" s="194">
        <v>61</v>
      </c>
      <c r="I30" s="174">
        <f t="shared" si="0"/>
        <v>60</v>
      </c>
    </row>
    <row r="31" spans="1:9" ht="14.25" x14ac:dyDescent="0.2">
      <c r="A31" s="205">
        <v>57</v>
      </c>
      <c r="B31" s="120" t="str">
        <f>VLOOKUP(A31,Studies!A:B,2,FALSE)</f>
        <v>Backman 1998</v>
      </c>
      <c r="C31" s="174">
        <v>1</v>
      </c>
      <c r="D31" s="174"/>
      <c r="E31" s="174" t="s">
        <v>668</v>
      </c>
      <c r="H31" s="194">
        <v>73</v>
      </c>
      <c r="I31" s="174">
        <f t="shared" si="0"/>
        <v>72</v>
      </c>
    </row>
    <row r="32" spans="1:9" ht="14.25" x14ac:dyDescent="0.2">
      <c r="A32" s="205">
        <v>58</v>
      </c>
      <c r="B32" s="120" t="str">
        <f>VLOOKUP(A32,Studies!A:B,2,FALSE)</f>
        <v>Backman 1998</v>
      </c>
      <c r="C32" s="174">
        <v>1</v>
      </c>
      <c r="D32" s="174"/>
      <c r="E32" s="174" t="s">
        <v>668</v>
      </c>
      <c r="H32" s="194">
        <v>97</v>
      </c>
      <c r="I32" s="174">
        <f t="shared" si="0"/>
        <v>96</v>
      </c>
    </row>
    <row r="33" spans="1:5" ht="14.25" x14ac:dyDescent="0.2">
      <c r="A33" s="205">
        <v>59</v>
      </c>
      <c r="B33" s="120" t="str">
        <f>VLOOKUP(A33,Studies!A:B,2,FALSE)</f>
        <v>Backman 1998</v>
      </c>
      <c r="C33" s="174">
        <v>1</v>
      </c>
      <c r="D33" s="174"/>
      <c r="E33" s="174" t="s">
        <v>668</v>
      </c>
    </row>
    <row r="34" spans="1:5" ht="14.25" x14ac:dyDescent="0.2">
      <c r="A34" s="205">
        <v>60</v>
      </c>
      <c r="B34" s="120" t="str">
        <f>VLOOKUP(A34,Studies!A:B,2,FALSE)</f>
        <v>Baneyx 2014</v>
      </c>
      <c r="C34" s="174">
        <v>1</v>
      </c>
      <c r="D34" s="174"/>
      <c r="E34" s="174"/>
    </row>
    <row r="35" spans="1:5" ht="14.25" x14ac:dyDescent="0.2">
      <c r="A35" s="205">
        <v>104</v>
      </c>
      <c r="B35" s="120" t="str">
        <f>VLOOKUP(A35,Studies!A:B,2,FALSE)</f>
        <v>Bornemann 1986</v>
      </c>
      <c r="C35" s="174"/>
      <c r="D35" s="174">
        <v>1</v>
      </c>
      <c r="E35" s="174"/>
    </row>
    <row r="36" spans="1:5" x14ac:dyDescent="0.25">
      <c r="A36" s="205">
        <v>105</v>
      </c>
      <c r="B36" s="120" t="str">
        <f>VLOOKUP(A36,Studies!A:B,2,FALSE)</f>
        <v>Bornemann 1986</v>
      </c>
      <c r="C36" s="174"/>
      <c r="D36" s="174">
        <v>1</v>
      </c>
      <c r="E36" s="174"/>
    </row>
    <row r="37" spans="1:5" x14ac:dyDescent="0.25">
      <c r="A37" s="205">
        <v>106</v>
      </c>
      <c r="B37" s="120" t="str">
        <f>VLOOKUP(A37,Studies!A:B,2,FALSE)</f>
        <v>Bornemann 1986</v>
      </c>
      <c r="C37" s="174"/>
      <c r="D37" s="174">
        <v>1</v>
      </c>
      <c r="E37" s="174"/>
    </row>
    <row r="38" spans="1:5" x14ac:dyDescent="0.25">
      <c r="A38" s="205">
        <v>107</v>
      </c>
      <c r="B38" s="120" t="str">
        <f>VLOOKUP(A38,Studies!A:B,2,FALSE)</f>
        <v>Bornemann 1986</v>
      </c>
      <c r="C38" s="174"/>
      <c r="D38" s="174">
        <v>1</v>
      </c>
      <c r="E38" s="174"/>
    </row>
    <row r="39" spans="1:5" x14ac:dyDescent="0.25">
      <c r="A39" s="205">
        <v>109</v>
      </c>
      <c r="B39" s="120" t="str">
        <f>VLOOKUP(A39,Studies!A:B,2,FALSE)</f>
        <v>Burger 2006</v>
      </c>
      <c r="C39" s="174">
        <v>1</v>
      </c>
      <c r="D39" s="174"/>
      <c r="E39" s="174" t="s">
        <v>668</v>
      </c>
    </row>
    <row r="40" spans="1:5" x14ac:dyDescent="0.25">
      <c r="A40" s="205">
        <v>110</v>
      </c>
      <c r="B40" s="120" t="str">
        <f>VLOOKUP(A40,Studies!A:B,2,FALSE)</f>
        <v>Chouchane 1995</v>
      </c>
      <c r="C40" s="174">
        <v>1</v>
      </c>
      <c r="D40" s="174"/>
      <c r="E40" s="174" t="s">
        <v>668</v>
      </c>
    </row>
    <row r="41" spans="1:5" x14ac:dyDescent="0.25">
      <c r="A41" s="205">
        <v>111</v>
      </c>
      <c r="B41" s="120" t="str">
        <f>VLOOKUP(A41,Studies!A:B,2,FALSE)</f>
        <v>Chouchane 1995</v>
      </c>
      <c r="C41" s="174">
        <v>1</v>
      </c>
      <c r="D41" s="174"/>
      <c r="E41" s="174" t="s">
        <v>668</v>
      </c>
    </row>
    <row r="42" spans="1:5" x14ac:dyDescent="0.25">
      <c r="A42" s="205">
        <v>118</v>
      </c>
      <c r="B42" s="120" t="str">
        <f>VLOOKUP(A42,Studies!A:B,2,FALSE)</f>
        <v>Darwish 2008</v>
      </c>
      <c r="C42" s="174">
        <v>1</v>
      </c>
      <c r="D42" s="174"/>
      <c r="E42" s="174" t="s">
        <v>668</v>
      </c>
    </row>
    <row r="43" spans="1:5" x14ac:dyDescent="0.25">
      <c r="A43" s="205">
        <v>119</v>
      </c>
      <c r="B43" s="120" t="str">
        <f>VLOOKUP(A43,Studies!A:B,2,FALSE)</f>
        <v>Darwish 2008</v>
      </c>
      <c r="C43" s="174">
        <v>1</v>
      </c>
      <c r="D43" s="174"/>
      <c r="E43" s="174" t="s">
        <v>668</v>
      </c>
    </row>
    <row r="44" spans="1:5" x14ac:dyDescent="0.25">
      <c r="A44" s="205">
        <v>120</v>
      </c>
      <c r="B44" s="120" t="str">
        <f>VLOOKUP(A44,Studies!A:B,2,FALSE)</f>
        <v>Darwish 2008</v>
      </c>
      <c r="C44" s="174">
        <v>1</v>
      </c>
      <c r="D44" s="174"/>
      <c r="E44" s="174" t="s">
        <v>668</v>
      </c>
    </row>
    <row r="45" spans="1:5" x14ac:dyDescent="0.25">
      <c r="A45" s="205">
        <v>128</v>
      </c>
      <c r="B45" s="120" t="str">
        <f>VLOOKUP(A45,Studies!A:B,2,FALSE)</f>
        <v>Eap 2004</v>
      </c>
      <c r="C45" s="174">
        <v>1</v>
      </c>
      <c r="D45" s="174"/>
      <c r="E45" s="174"/>
    </row>
    <row r="46" spans="1:5" x14ac:dyDescent="0.25">
      <c r="A46" s="205">
        <v>129</v>
      </c>
      <c r="B46" s="120" t="str">
        <f>VLOOKUP(A46,Studies!A:B,2,FALSE)</f>
        <v>Eap 2004</v>
      </c>
      <c r="C46" s="174">
        <v>1</v>
      </c>
      <c r="D46" s="174"/>
      <c r="E46" s="174"/>
    </row>
    <row r="47" spans="1:5" x14ac:dyDescent="0.25">
      <c r="A47" s="205">
        <v>130</v>
      </c>
      <c r="B47" s="120" t="str">
        <f>VLOOKUP(A47,Studies!A:B,2,FALSE)</f>
        <v>Eap 2004</v>
      </c>
      <c r="C47" s="174">
        <v>1</v>
      </c>
      <c r="D47" s="174"/>
      <c r="E47" s="174"/>
    </row>
    <row r="48" spans="1:5" x14ac:dyDescent="0.25">
      <c r="A48" s="205">
        <v>131</v>
      </c>
      <c r="B48" s="120" t="str">
        <f>VLOOKUP(A48,Studies!A:B,2,FALSE)</f>
        <v>Eap 2004</v>
      </c>
      <c r="C48" s="174">
        <v>1</v>
      </c>
      <c r="D48" s="174"/>
      <c r="E48" s="174"/>
    </row>
    <row r="49" spans="1:5" x14ac:dyDescent="0.25">
      <c r="A49" s="205">
        <v>132</v>
      </c>
      <c r="B49" s="120" t="str">
        <f>VLOOKUP(A49,Studies!A:B,2,FALSE)</f>
        <v>Eap 2004</v>
      </c>
      <c r="C49" s="174">
        <v>1</v>
      </c>
      <c r="D49" s="174"/>
      <c r="E49" s="174"/>
    </row>
    <row r="50" spans="1:5" x14ac:dyDescent="0.25">
      <c r="A50" s="205">
        <v>155</v>
      </c>
      <c r="B50" s="120" t="str">
        <f>VLOOKUP(A50,Studies!A:B,2,FALSE)</f>
        <v>Eon Labs Manufacturing, Inc. 1997</v>
      </c>
      <c r="C50" s="174"/>
      <c r="D50" s="174">
        <v>1</v>
      </c>
      <c r="E50" s="174"/>
    </row>
    <row r="51" spans="1:5" x14ac:dyDescent="0.25">
      <c r="A51" s="205">
        <v>156</v>
      </c>
      <c r="B51" s="120" t="str">
        <f>VLOOKUP(A51,Studies!A:B,2,FALSE)</f>
        <v>Eon Labs Manufacturing, Inc. 1997</v>
      </c>
      <c r="C51" s="174"/>
      <c r="D51" s="174">
        <v>1</v>
      </c>
      <c r="E51" s="174"/>
    </row>
    <row r="52" spans="1:5" x14ac:dyDescent="0.25">
      <c r="A52" s="205">
        <v>157</v>
      </c>
      <c r="B52" s="120" t="str">
        <f>VLOOKUP(A52,Studies!A:B,2,FALSE)</f>
        <v>Furesz 1970</v>
      </c>
      <c r="C52" s="174"/>
      <c r="D52" s="174">
        <v>1</v>
      </c>
      <c r="E52" s="174"/>
    </row>
    <row r="53" spans="1:5" x14ac:dyDescent="0.25">
      <c r="A53" s="205">
        <v>158</v>
      </c>
      <c r="B53" s="120" t="str">
        <f>VLOOKUP(A53,Studies!A:B,2,FALSE)</f>
        <v>Furesz 1970</v>
      </c>
      <c r="C53" s="174"/>
      <c r="D53" s="174">
        <v>1</v>
      </c>
      <c r="E53" s="174"/>
    </row>
    <row r="54" spans="1:5" x14ac:dyDescent="0.25">
      <c r="A54" s="205">
        <v>159</v>
      </c>
      <c r="B54" s="120" t="str">
        <f>VLOOKUP(A54,Studies!A:B,2,FALSE)</f>
        <v>Furesz 1970</v>
      </c>
      <c r="C54" s="174"/>
      <c r="D54" s="174">
        <v>1</v>
      </c>
      <c r="E54" s="174"/>
    </row>
    <row r="55" spans="1:5" x14ac:dyDescent="0.25">
      <c r="A55" s="205">
        <v>160</v>
      </c>
      <c r="B55" s="120" t="str">
        <f>VLOOKUP(A55,Studies!A:B,2,FALSE)</f>
        <v>Furesz 1970</v>
      </c>
      <c r="C55" s="174"/>
      <c r="D55" s="174">
        <v>1</v>
      </c>
      <c r="E55" s="174"/>
    </row>
    <row r="56" spans="1:5" x14ac:dyDescent="0.25">
      <c r="A56" s="205">
        <v>161</v>
      </c>
      <c r="B56" s="120" t="str">
        <f>VLOOKUP(A56,Studies!A:B,2,FALSE)</f>
        <v>Furesz 1970</v>
      </c>
      <c r="C56" s="174"/>
      <c r="D56" s="174">
        <v>1</v>
      </c>
      <c r="E56" s="174"/>
    </row>
    <row r="57" spans="1:5" x14ac:dyDescent="0.25">
      <c r="A57" s="205">
        <v>162</v>
      </c>
      <c r="B57" s="120" t="str">
        <f>VLOOKUP(A57,Studies!A:B,2,FALSE)</f>
        <v>Furesz 1970</v>
      </c>
      <c r="C57" s="174"/>
      <c r="D57" s="174">
        <v>1</v>
      </c>
      <c r="E57" s="174"/>
    </row>
    <row r="58" spans="1:5" x14ac:dyDescent="0.25">
      <c r="A58" s="205">
        <v>163</v>
      </c>
      <c r="B58" s="120" t="str">
        <f>VLOOKUP(A58,Studies!A:B,2,FALSE)</f>
        <v>Furesz 1970</v>
      </c>
      <c r="C58" s="174"/>
      <c r="D58" s="174">
        <v>1</v>
      </c>
      <c r="E58" s="174"/>
    </row>
    <row r="59" spans="1:5" x14ac:dyDescent="0.25">
      <c r="A59" s="205">
        <v>164</v>
      </c>
      <c r="B59" s="120" t="str">
        <f>VLOOKUP(A59,Studies!A:B,2,FALSE)</f>
        <v>Furesz 1970</v>
      </c>
      <c r="C59" s="174"/>
      <c r="D59" s="174">
        <v>1</v>
      </c>
      <c r="E59" s="174"/>
    </row>
    <row r="60" spans="1:5" x14ac:dyDescent="0.25">
      <c r="A60" s="205">
        <v>172</v>
      </c>
      <c r="B60" s="120" t="str">
        <f>VLOOKUP(A60,Studies!A:B,2,FALSE)</f>
        <v>Gorski 1998</v>
      </c>
      <c r="C60" s="174">
        <v>1</v>
      </c>
      <c r="D60" s="174"/>
      <c r="E60" s="174" t="s">
        <v>668</v>
      </c>
    </row>
    <row r="61" spans="1:5" x14ac:dyDescent="0.25">
      <c r="A61" s="205">
        <v>173</v>
      </c>
      <c r="B61" s="120" t="str">
        <f>VLOOKUP(A61,Studies!A:B,2,FALSE)</f>
        <v>Gorski 1998</v>
      </c>
      <c r="C61" s="174">
        <v>1</v>
      </c>
      <c r="D61" s="174"/>
      <c r="E61" s="174" t="s">
        <v>668</v>
      </c>
    </row>
    <row r="62" spans="1:5" x14ac:dyDescent="0.25">
      <c r="A62" s="205">
        <v>174</v>
      </c>
      <c r="B62" s="120" t="str">
        <f>VLOOKUP(A62,Studies!A:B,2,FALSE)</f>
        <v>Gorski 1998</v>
      </c>
      <c r="C62" s="174">
        <v>1</v>
      </c>
      <c r="D62" s="174"/>
      <c r="E62" s="174" t="s">
        <v>668</v>
      </c>
    </row>
    <row r="63" spans="1:5" x14ac:dyDescent="0.25">
      <c r="A63" s="205">
        <v>175</v>
      </c>
      <c r="B63" s="120" t="str">
        <f>VLOOKUP(A63,Studies!A:B,2,FALSE)</f>
        <v>Gorski 1998</v>
      </c>
      <c r="C63" s="174">
        <v>1</v>
      </c>
      <c r="D63" s="174"/>
      <c r="E63" s="174" t="s">
        <v>668</v>
      </c>
    </row>
    <row r="64" spans="1:5" x14ac:dyDescent="0.25">
      <c r="A64" s="205">
        <v>176</v>
      </c>
      <c r="B64" s="120" t="str">
        <f>VLOOKUP(A64,Studies!A:B,2,FALSE)</f>
        <v>Gorski 2003</v>
      </c>
      <c r="C64" s="174">
        <v>1</v>
      </c>
      <c r="D64" s="174"/>
      <c r="E64" s="174" t="s">
        <v>668</v>
      </c>
    </row>
    <row r="65" spans="1:5" x14ac:dyDescent="0.25">
      <c r="A65" s="205">
        <v>177</v>
      </c>
      <c r="B65" s="120" t="str">
        <f>VLOOKUP(A65,Studies!A:B,2,FALSE)</f>
        <v>Gorski 2003</v>
      </c>
      <c r="C65" s="174">
        <v>1</v>
      </c>
      <c r="D65" s="174"/>
      <c r="E65" s="174" t="s">
        <v>668</v>
      </c>
    </row>
    <row r="66" spans="1:5" x14ac:dyDescent="0.25">
      <c r="A66" s="205">
        <v>178</v>
      </c>
      <c r="B66" s="120" t="str">
        <f>VLOOKUP(A66,Studies!A:B,2,FALSE)</f>
        <v>Gorski 2003</v>
      </c>
      <c r="C66" s="174">
        <v>1</v>
      </c>
      <c r="D66" s="174"/>
      <c r="E66" s="174" t="s">
        <v>668</v>
      </c>
    </row>
    <row r="67" spans="1:5" x14ac:dyDescent="0.25">
      <c r="A67" s="205">
        <v>179</v>
      </c>
      <c r="B67" s="120" t="str">
        <f>VLOOKUP(A67,Studies!A:B,2,FALSE)</f>
        <v>Gorski 2003</v>
      </c>
      <c r="C67" s="174">
        <v>1</v>
      </c>
      <c r="D67" s="174"/>
      <c r="E67" s="174" t="s">
        <v>668</v>
      </c>
    </row>
    <row r="68" spans="1:5" x14ac:dyDescent="0.25">
      <c r="A68" s="205">
        <v>180</v>
      </c>
      <c r="B68" s="120" t="str">
        <f>VLOOKUP(A68,Studies!A:B,2,FALSE)</f>
        <v>Greenblat 1984</v>
      </c>
      <c r="C68" s="174">
        <v>1</v>
      </c>
      <c r="D68" s="174"/>
      <c r="E68" s="174" t="s">
        <v>668</v>
      </c>
    </row>
    <row r="69" spans="1:5" x14ac:dyDescent="0.25">
      <c r="A69" s="205">
        <v>181</v>
      </c>
      <c r="B69" s="120" t="str">
        <f>VLOOKUP(A69,Studies!A:B,2,FALSE)</f>
        <v>Greenblat 1984</v>
      </c>
      <c r="C69" s="174">
        <v>1</v>
      </c>
      <c r="D69" s="174"/>
      <c r="E69" s="174" t="s">
        <v>668</v>
      </c>
    </row>
    <row r="70" spans="1:5" x14ac:dyDescent="0.25">
      <c r="A70" s="205">
        <v>182</v>
      </c>
      <c r="B70" s="120" t="str">
        <f>VLOOKUP(A70,Studies!A:B,2,FALSE)</f>
        <v>Greenblat 1984</v>
      </c>
      <c r="C70" s="174">
        <v>1</v>
      </c>
      <c r="D70" s="174"/>
      <c r="E70" s="174" t="s">
        <v>668</v>
      </c>
    </row>
    <row r="71" spans="1:5" x14ac:dyDescent="0.25">
      <c r="A71" s="205">
        <v>183</v>
      </c>
      <c r="B71" s="120" t="str">
        <f>VLOOKUP(A71,Studies!A:B,2,FALSE)</f>
        <v>Greenblat 1984</v>
      </c>
      <c r="C71" s="174">
        <v>1</v>
      </c>
      <c r="D71" s="174"/>
      <c r="E71" s="174" t="s">
        <v>668</v>
      </c>
    </row>
    <row r="72" spans="1:5" x14ac:dyDescent="0.25">
      <c r="A72" s="205">
        <v>184</v>
      </c>
      <c r="B72" s="120" t="str">
        <f>VLOOKUP(A72,Studies!A:B,2,FALSE)</f>
        <v>Greenblat 1984</v>
      </c>
      <c r="C72" s="174">
        <v>1</v>
      </c>
      <c r="D72" s="174"/>
      <c r="E72" s="174" t="s">
        <v>668</v>
      </c>
    </row>
    <row r="73" spans="1:5" x14ac:dyDescent="0.25">
      <c r="A73" s="205">
        <v>185</v>
      </c>
      <c r="B73" s="120" t="str">
        <f>VLOOKUP(A73,Studies!A:B,2,FALSE)</f>
        <v>Greenblat 1984</v>
      </c>
      <c r="C73" s="174">
        <v>1</v>
      </c>
      <c r="D73" s="174"/>
      <c r="E73" s="174" t="s">
        <v>668</v>
      </c>
    </row>
    <row r="74" spans="1:5" x14ac:dyDescent="0.25">
      <c r="A74" s="205">
        <v>186</v>
      </c>
      <c r="B74" s="120" t="str">
        <f>VLOOKUP(A74,Studies!A:B,2,FALSE)</f>
        <v>Greenblat 1984</v>
      </c>
      <c r="C74" s="174">
        <v>1</v>
      </c>
      <c r="D74" s="174"/>
      <c r="E74" s="174" t="s">
        <v>668</v>
      </c>
    </row>
    <row r="75" spans="1:5" x14ac:dyDescent="0.25">
      <c r="A75" s="205">
        <v>187</v>
      </c>
      <c r="B75" s="120" t="str">
        <f>VLOOKUP(A75,Studies!A:B,2,FALSE)</f>
        <v>Greenblat 1984</v>
      </c>
      <c r="C75" s="174">
        <v>1</v>
      </c>
      <c r="D75" s="174"/>
      <c r="E75" s="174" t="s">
        <v>668</v>
      </c>
    </row>
    <row r="76" spans="1:5" x14ac:dyDescent="0.25">
      <c r="A76" s="205">
        <v>188</v>
      </c>
      <c r="B76" s="120" t="str">
        <f>VLOOKUP(A76,Studies!A:B,2,FALSE)</f>
        <v>Greenblat 2003</v>
      </c>
      <c r="C76" s="174">
        <v>1</v>
      </c>
      <c r="D76" s="174"/>
      <c r="E76" s="174" t="s">
        <v>668</v>
      </c>
    </row>
    <row r="77" spans="1:5" x14ac:dyDescent="0.25">
      <c r="A77" s="205">
        <v>189</v>
      </c>
      <c r="B77" s="120" t="str">
        <f>VLOOKUP(A77,Studies!A:B,2,FALSE)</f>
        <v>Greenblat 2003</v>
      </c>
      <c r="C77" s="174">
        <v>1</v>
      </c>
      <c r="D77" s="174"/>
      <c r="E77" s="174" t="s">
        <v>668</v>
      </c>
    </row>
    <row r="78" spans="1:5" x14ac:dyDescent="0.25">
      <c r="A78" s="205">
        <v>190</v>
      </c>
      <c r="B78" s="120" t="str">
        <f>VLOOKUP(A78,Studies!A:B,2,FALSE)</f>
        <v>Greiner 1999</v>
      </c>
      <c r="C78" s="174">
        <v>1</v>
      </c>
      <c r="D78" s="174"/>
      <c r="E78" s="174" t="s">
        <v>668</v>
      </c>
    </row>
    <row r="79" spans="1:5" x14ac:dyDescent="0.25">
      <c r="A79" s="205">
        <v>191</v>
      </c>
      <c r="B79" s="120" t="str">
        <f>VLOOKUP(A79,Studies!A:B,2,FALSE)</f>
        <v>Greiner 1999</v>
      </c>
      <c r="C79" s="174">
        <v>1</v>
      </c>
      <c r="D79" s="174"/>
      <c r="E79" s="174" t="s">
        <v>668</v>
      </c>
    </row>
    <row r="80" spans="1:5" x14ac:dyDescent="0.25">
      <c r="A80" s="205">
        <v>192</v>
      </c>
      <c r="B80" s="120" t="str">
        <f>VLOOKUP(A80,Studies!A:B,2,FALSE)</f>
        <v>Greiner 1999</v>
      </c>
      <c r="C80" s="174">
        <v>1</v>
      </c>
      <c r="D80" s="174"/>
      <c r="E80" s="174" t="s">
        <v>668</v>
      </c>
    </row>
    <row r="81" spans="1:5" x14ac:dyDescent="0.25">
      <c r="A81" s="205">
        <v>193</v>
      </c>
      <c r="B81" s="120" t="str">
        <f>VLOOKUP(A81,Studies!A:B,2,FALSE)</f>
        <v>Greiner 1999</v>
      </c>
      <c r="C81" s="174">
        <v>1</v>
      </c>
      <c r="D81" s="174"/>
      <c r="E81" s="174" t="s">
        <v>668</v>
      </c>
    </row>
    <row r="82" spans="1:5" x14ac:dyDescent="0.25">
      <c r="A82" s="205">
        <v>214</v>
      </c>
      <c r="B82" s="120" t="str">
        <f>VLOOKUP(A82,Studies!A:B,2,FALSE)</f>
        <v>Gurley 2006</v>
      </c>
      <c r="C82" s="174">
        <v>1</v>
      </c>
      <c r="D82" s="174"/>
      <c r="E82" s="174" t="s">
        <v>668</v>
      </c>
    </row>
    <row r="83" spans="1:5" x14ac:dyDescent="0.25">
      <c r="A83" s="205">
        <v>215</v>
      </c>
      <c r="B83" s="120" t="str">
        <f>VLOOKUP(A83,Studies!A:B,2,FALSE)</f>
        <v>Gurley 2006</v>
      </c>
      <c r="C83" s="174">
        <v>1</v>
      </c>
      <c r="D83" s="174"/>
      <c r="E83" s="174" t="s">
        <v>668</v>
      </c>
    </row>
    <row r="84" spans="1:5" x14ac:dyDescent="0.25">
      <c r="A84" s="205">
        <v>216</v>
      </c>
      <c r="B84" s="120" t="str">
        <f>VLOOKUP(A84,Studies!A:B,2,FALSE)</f>
        <v>Gurley 2006</v>
      </c>
      <c r="C84" s="174">
        <v>1</v>
      </c>
      <c r="D84" s="174"/>
      <c r="E84" s="174" t="s">
        <v>668</v>
      </c>
    </row>
    <row r="85" spans="1:5" x14ac:dyDescent="0.25">
      <c r="A85" s="205">
        <v>217</v>
      </c>
      <c r="B85" s="120" t="str">
        <f>VLOOKUP(A85,Studies!A:B,2,FALSE)</f>
        <v>Gurley 2006</v>
      </c>
      <c r="C85" s="174">
        <v>1</v>
      </c>
      <c r="D85" s="174"/>
      <c r="E85" s="174" t="s">
        <v>668</v>
      </c>
    </row>
    <row r="86" spans="1:5" x14ac:dyDescent="0.25">
      <c r="A86" s="205">
        <v>218</v>
      </c>
      <c r="B86" s="120" t="str">
        <f>VLOOKUP(A86,Studies!A:B,2,FALSE)</f>
        <v>Gurley 2006</v>
      </c>
      <c r="C86" s="174">
        <v>1</v>
      </c>
      <c r="D86" s="174"/>
      <c r="E86" s="174" t="s">
        <v>668</v>
      </c>
    </row>
    <row r="87" spans="1:5" x14ac:dyDescent="0.25">
      <c r="A87" s="205">
        <v>219</v>
      </c>
      <c r="B87" s="120" t="str">
        <f>VLOOKUP(A87,Studies!A:B,2,FALSE)</f>
        <v>Gurley 2006</v>
      </c>
      <c r="C87" s="174">
        <v>1</v>
      </c>
      <c r="D87" s="174"/>
      <c r="E87" s="174" t="s">
        <v>668</v>
      </c>
    </row>
    <row r="88" spans="1:5" x14ac:dyDescent="0.25">
      <c r="A88" s="205">
        <v>220</v>
      </c>
      <c r="B88" s="120" t="str">
        <f>VLOOKUP(A88,Studies!A:B,2,FALSE)</f>
        <v>Gurley 2008a</v>
      </c>
      <c r="C88" s="174">
        <v>1</v>
      </c>
      <c r="D88" s="174"/>
      <c r="E88" s="174" t="s">
        <v>668</v>
      </c>
    </row>
    <row r="89" spans="1:5" x14ac:dyDescent="0.25">
      <c r="A89" s="205">
        <v>221</v>
      </c>
      <c r="B89" s="120" t="str">
        <f>VLOOKUP(A89,Studies!A:B,2,FALSE)</f>
        <v>Gurley 2008a</v>
      </c>
      <c r="C89" s="174">
        <v>1</v>
      </c>
      <c r="D89" s="174"/>
      <c r="E89" s="174" t="s">
        <v>668</v>
      </c>
    </row>
    <row r="90" spans="1:5" x14ac:dyDescent="0.25">
      <c r="A90" s="205">
        <v>222</v>
      </c>
      <c r="B90" s="120" t="str">
        <f>VLOOKUP(A90,Studies!A:B,2,FALSE)</f>
        <v>Gurley 2008a</v>
      </c>
      <c r="C90" s="174">
        <v>1</v>
      </c>
      <c r="D90" s="174"/>
      <c r="E90" s="174" t="s">
        <v>668</v>
      </c>
    </row>
    <row r="91" spans="1:5" x14ac:dyDescent="0.25">
      <c r="A91" s="205">
        <v>223</v>
      </c>
      <c r="B91" s="120" t="str">
        <f>VLOOKUP(A91,Studies!A:B,2,FALSE)</f>
        <v>Gurley 2008a</v>
      </c>
      <c r="C91" s="174">
        <v>1</v>
      </c>
      <c r="D91" s="174"/>
      <c r="E91" s="174" t="s">
        <v>668</v>
      </c>
    </row>
    <row r="92" spans="1:5" x14ac:dyDescent="0.25">
      <c r="A92" s="205">
        <v>224</v>
      </c>
      <c r="B92" s="120" t="str">
        <f>VLOOKUP(A92,Studies!A:B,2,FALSE)</f>
        <v>Gurley 2008a</v>
      </c>
      <c r="C92" s="174">
        <v>1</v>
      </c>
      <c r="D92" s="174"/>
      <c r="E92" s="174" t="s">
        <v>668</v>
      </c>
    </row>
    <row r="93" spans="1:5" x14ac:dyDescent="0.25">
      <c r="A93" s="205">
        <v>225</v>
      </c>
      <c r="B93" s="120" t="str">
        <f>VLOOKUP(A93,Studies!A:B,2,FALSE)</f>
        <v>Gurley 2008a</v>
      </c>
      <c r="C93" s="174">
        <v>1</v>
      </c>
      <c r="D93" s="174"/>
      <c r="E93" s="174" t="s">
        <v>668</v>
      </c>
    </row>
    <row r="94" spans="1:5" x14ac:dyDescent="0.25">
      <c r="A94" s="205">
        <v>226</v>
      </c>
      <c r="B94" s="120" t="str">
        <f>VLOOKUP(A94,Studies!A:B,2,FALSE)</f>
        <v>Gurley 2008b</v>
      </c>
      <c r="C94" s="174">
        <v>1</v>
      </c>
      <c r="D94" s="174"/>
      <c r="E94" s="174" t="s">
        <v>668</v>
      </c>
    </row>
    <row r="95" spans="1:5" x14ac:dyDescent="0.25">
      <c r="A95" s="205">
        <v>227</v>
      </c>
      <c r="B95" s="120" t="str">
        <f>VLOOKUP(A95,Studies!A:B,2,FALSE)</f>
        <v>Gurley 2008b</v>
      </c>
      <c r="C95" s="174">
        <v>1</v>
      </c>
      <c r="D95" s="174"/>
      <c r="E95" s="174" t="s">
        <v>668</v>
      </c>
    </row>
    <row r="96" spans="1:5" x14ac:dyDescent="0.25">
      <c r="A96" s="205">
        <v>228</v>
      </c>
      <c r="B96" s="120" t="str">
        <f>VLOOKUP(A96,Studies!A:B,2,FALSE)</f>
        <v>Gurley 2008b</v>
      </c>
      <c r="C96" s="174">
        <v>1</v>
      </c>
      <c r="D96" s="174"/>
      <c r="E96" s="174" t="s">
        <v>668</v>
      </c>
    </row>
    <row r="97" spans="1:5" x14ac:dyDescent="0.25">
      <c r="A97" s="205">
        <v>229</v>
      </c>
      <c r="B97" s="120" t="str">
        <f>VLOOKUP(A97,Studies!A:B,2,FALSE)</f>
        <v>Gurley 2008b</v>
      </c>
      <c r="C97" s="174">
        <v>1</v>
      </c>
      <c r="D97" s="174"/>
      <c r="E97" s="174" t="s">
        <v>668</v>
      </c>
    </row>
    <row r="98" spans="1:5" x14ac:dyDescent="0.25">
      <c r="A98" s="205">
        <v>261</v>
      </c>
      <c r="B98" s="120" t="str">
        <f>VLOOKUP(A98,Studies!A:B,2,FALSE)</f>
        <v>Hohmann 2015</v>
      </c>
      <c r="C98" s="174">
        <v>1</v>
      </c>
      <c r="D98" s="174"/>
      <c r="E98" s="174" t="s">
        <v>668</v>
      </c>
    </row>
    <row r="99" spans="1:5" x14ac:dyDescent="0.25">
      <c r="A99" s="205">
        <v>262</v>
      </c>
      <c r="B99" s="120" t="str">
        <f>VLOOKUP(A99,Studies!A:B,2,FALSE)</f>
        <v>Hohmann 2015</v>
      </c>
      <c r="C99" s="174">
        <v>1</v>
      </c>
      <c r="D99" s="174"/>
      <c r="E99" s="174" t="s">
        <v>668</v>
      </c>
    </row>
    <row r="100" spans="1:5" x14ac:dyDescent="0.25">
      <c r="A100" s="205">
        <v>263</v>
      </c>
      <c r="B100" s="120" t="str">
        <f>VLOOKUP(A100,Studies!A:B,2,FALSE)</f>
        <v>Hohmann 2015</v>
      </c>
      <c r="C100" s="174">
        <v>1</v>
      </c>
      <c r="D100" s="174"/>
      <c r="E100" s="174" t="s">
        <v>668</v>
      </c>
    </row>
    <row r="101" spans="1:5" x14ac:dyDescent="0.25">
      <c r="A101" s="205">
        <v>264</v>
      </c>
      <c r="B101" s="120" t="str">
        <f>VLOOKUP(A101,Studies!A:B,2,FALSE)</f>
        <v>Hohmann 2015</v>
      </c>
      <c r="C101" s="174">
        <v>1</v>
      </c>
      <c r="D101" s="174"/>
      <c r="E101" s="174" t="s">
        <v>668</v>
      </c>
    </row>
    <row r="102" spans="1:5" x14ac:dyDescent="0.25">
      <c r="A102" s="205">
        <v>270</v>
      </c>
      <c r="B102" s="120" t="str">
        <f>VLOOKUP(A102,Studies!A:B,2,FALSE)</f>
        <v>Jalava 1997</v>
      </c>
      <c r="C102" s="174"/>
      <c r="D102" s="174">
        <v>1</v>
      </c>
      <c r="E102" s="174"/>
    </row>
    <row r="103" spans="1:5" x14ac:dyDescent="0.25">
      <c r="A103" s="205">
        <v>271</v>
      </c>
      <c r="B103" s="120" t="str">
        <f>VLOOKUP(A103,Studies!A:B,2,FALSE)</f>
        <v>Jalava 1997</v>
      </c>
      <c r="C103" s="174"/>
      <c r="D103" s="174">
        <v>1</v>
      </c>
      <c r="E103" s="174"/>
    </row>
    <row r="104" spans="1:5" x14ac:dyDescent="0.25">
      <c r="A104" s="205">
        <v>272</v>
      </c>
      <c r="B104" s="120" t="str">
        <f>VLOOKUP(A104,Studies!A:B,2,FALSE)</f>
        <v>Jalava 1997</v>
      </c>
      <c r="C104" s="174"/>
      <c r="D104" s="174">
        <v>1</v>
      </c>
      <c r="E104" s="174"/>
    </row>
    <row r="105" spans="1:5" x14ac:dyDescent="0.25">
      <c r="A105" s="205">
        <v>273</v>
      </c>
      <c r="B105" s="120" t="str">
        <f>VLOOKUP(A105,Studies!A:B,2,FALSE)</f>
        <v>Jalava 1997</v>
      </c>
      <c r="C105" s="174"/>
      <c r="D105" s="174">
        <v>1</v>
      </c>
      <c r="E105" s="174"/>
    </row>
    <row r="106" spans="1:5" x14ac:dyDescent="0.25">
      <c r="A106" s="205">
        <v>274</v>
      </c>
      <c r="B106" s="120" t="str">
        <f>VLOOKUP(A106,Studies!A:B,2,FALSE)</f>
        <v>Jalava 1997</v>
      </c>
      <c r="C106" s="174"/>
      <c r="D106" s="174">
        <v>1</v>
      </c>
      <c r="E106" s="174"/>
    </row>
    <row r="107" spans="1:5" x14ac:dyDescent="0.25">
      <c r="A107" s="205">
        <v>275</v>
      </c>
      <c r="B107" s="120" t="str">
        <f>VLOOKUP(A107,Studies!A:B,2,FALSE)</f>
        <v>Kharasch 1997</v>
      </c>
      <c r="C107" s="174">
        <v>1</v>
      </c>
      <c r="D107" s="174"/>
      <c r="E107" s="174" t="s">
        <v>668</v>
      </c>
    </row>
    <row r="108" spans="1:5" x14ac:dyDescent="0.25">
      <c r="A108" s="205">
        <v>276</v>
      </c>
      <c r="B108" s="120" t="str">
        <f>VLOOKUP(A108,Studies!A:B,2,FALSE)</f>
        <v>Kharasch 1997</v>
      </c>
      <c r="C108" s="174">
        <v>1</v>
      </c>
      <c r="D108" s="174"/>
      <c r="E108" s="174" t="s">
        <v>668</v>
      </c>
    </row>
    <row r="109" spans="1:5" x14ac:dyDescent="0.25">
      <c r="A109" s="205">
        <v>277</v>
      </c>
      <c r="B109" s="120" t="str">
        <f>VLOOKUP(A109,Studies!A:B,2,FALSE)</f>
        <v>Kharasch 1997</v>
      </c>
      <c r="C109" s="174">
        <v>1</v>
      </c>
      <c r="D109" s="174"/>
      <c r="E109" s="174" t="s">
        <v>668</v>
      </c>
    </row>
    <row r="110" spans="1:5" x14ac:dyDescent="0.25">
      <c r="A110" s="205">
        <v>278</v>
      </c>
      <c r="B110" s="120" t="str">
        <f>VLOOKUP(A110,Studies!A:B,2,FALSE)</f>
        <v>Kharasch 1997</v>
      </c>
      <c r="C110" s="174">
        <v>1</v>
      </c>
      <c r="D110" s="174"/>
      <c r="E110" s="174" t="s">
        <v>668</v>
      </c>
    </row>
    <row r="111" spans="1:5" x14ac:dyDescent="0.25">
      <c r="A111" s="205">
        <v>293</v>
      </c>
      <c r="B111" s="120" t="str">
        <f>VLOOKUP(A111,Studies!A:B,2,FALSE)</f>
        <v>Kharasch 2011</v>
      </c>
      <c r="C111" s="174">
        <v>1</v>
      </c>
      <c r="D111" s="174"/>
      <c r="E111" s="174" t="s">
        <v>668</v>
      </c>
    </row>
    <row r="112" spans="1:5" x14ac:dyDescent="0.25">
      <c r="A112" s="205">
        <v>294</v>
      </c>
      <c r="B112" s="120" t="str">
        <f>VLOOKUP(A112,Studies!A:B,2,FALSE)</f>
        <v>Kharasch 2011</v>
      </c>
      <c r="C112" s="174">
        <v>1</v>
      </c>
      <c r="D112" s="174"/>
      <c r="E112" s="174" t="s">
        <v>668</v>
      </c>
    </row>
    <row r="113" spans="1:5" x14ac:dyDescent="0.25">
      <c r="A113" s="205">
        <v>295</v>
      </c>
      <c r="B113" s="120" t="str">
        <f>VLOOKUP(A113,Studies!A:B,2,FALSE)</f>
        <v>Kharasch 2011</v>
      </c>
      <c r="C113" s="174">
        <v>1</v>
      </c>
      <c r="D113" s="174"/>
      <c r="E113" s="174" t="s">
        <v>668</v>
      </c>
    </row>
    <row r="114" spans="1:5" x14ac:dyDescent="0.25">
      <c r="A114" s="205">
        <v>296</v>
      </c>
      <c r="B114" s="120" t="str">
        <f>VLOOKUP(A114,Studies!A:B,2,FALSE)</f>
        <v>Kharasch 2011</v>
      </c>
      <c r="C114" s="174">
        <v>1</v>
      </c>
      <c r="D114" s="174"/>
      <c r="E114" s="174" t="s">
        <v>668</v>
      </c>
    </row>
    <row r="115" spans="1:5" x14ac:dyDescent="0.25">
      <c r="A115" s="205">
        <v>297</v>
      </c>
      <c r="B115" s="120" t="str">
        <f>VLOOKUP(A115,Studies!A:B,2,FALSE)</f>
        <v>Kharasch 2011</v>
      </c>
      <c r="C115" s="174">
        <v>1</v>
      </c>
      <c r="D115" s="174"/>
      <c r="E115" s="174" t="s">
        <v>668</v>
      </c>
    </row>
    <row r="116" spans="1:5" x14ac:dyDescent="0.25">
      <c r="A116" s="205">
        <v>298</v>
      </c>
      <c r="B116" s="120" t="str">
        <f>VLOOKUP(A116,Studies!A:B,2,FALSE)</f>
        <v>Kharasch 2011</v>
      </c>
      <c r="C116" s="174">
        <v>1</v>
      </c>
      <c r="D116" s="174"/>
      <c r="E116" s="174" t="s">
        <v>668</v>
      </c>
    </row>
    <row r="117" spans="1:5" x14ac:dyDescent="0.25">
      <c r="A117" s="205">
        <v>299</v>
      </c>
      <c r="B117" s="120" t="str">
        <f>VLOOKUP(A117,Studies!A:B,2,FALSE)</f>
        <v>Kharasch 2011</v>
      </c>
      <c r="C117" s="174">
        <v>1</v>
      </c>
      <c r="D117" s="174"/>
      <c r="E117" s="174" t="s">
        <v>668</v>
      </c>
    </row>
    <row r="118" spans="1:5" x14ac:dyDescent="0.25">
      <c r="A118" s="205">
        <v>300</v>
      </c>
      <c r="B118" s="120" t="str">
        <f>VLOOKUP(A118,Studies!A:B,2,FALSE)</f>
        <v>Kharasch 2011</v>
      </c>
      <c r="C118" s="174">
        <v>1</v>
      </c>
      <c r="D118" s="174"/>
      <c r="E118" s="174" t="s">
        <v>668</v>
      </c>
    </row>
    <row r="119" spans="1:5" x14ac:dyDescent="0.25">
      <c r="A119" s="205">
        <v>301</v>
      </c>
      <c r="B119" s="120" t="str">
        <f>VLOOKUP(A119,Studies!A:B,2,FALSE)</f>
        <v>Kharasch 2011</v>
      </c>
      <c r="C119" s="174">
        <v>1</v>
      </c>
      <c r="D119" s="174"/>
      <c r="E119" s="174" t="s">
        <v>668</v>
      </c>
    </row>
    <row r="120" spans="1:5" x14ac:dyDescent="0.25">
      <c r="A120" s="205">
        <v>302</v>
      </c>
      <c r="B120" s="120" t="str">
        <f>VLOOKUP(A120,Studies!A:B,2,FALSE)</f>
        <v>Kharasch 2011</v>
      </c>
      <c r="C120" s="174">
        <v>1</v>
      </c>
      <c r="D120" s="174"/>
      <c r="E120" s="174" t="s">
        <v>668</v>
      </c>
    </row>
    <row r="121" spans="1:5" x14ac:dyDescent="0.25">
      <c r="A121" s="205">
        <v>303</v>
      </c>
      <c r="B121" s="120" t="str">
        <f>VLOOKUP(A121,Studies!A:B,2,FALSE)</f>
        <v>Kharasch 2011</v>
      </c>
      <c r="C121" s="174">
        <v>1</v>
      </c>
      <c r="D121" s="174"/>
      <c r="E121" s="174" t="s">
        <v>668</v>
      </c>
    </row>
    <row r="122" spans="1:5" x14ac:dyDescent="0.25">
      <c r="A122" s="205">
        <v>304</v>
      </c>
      <c r="B122" s="120" t="str">
        <f>VLOOKUP(A122,Studies!A:B,2,FALSE)</f>
        <v>Kharasch 2011</v>
      </c>
      <c r="C122" s="174">
        <v>1</v>
      </c>
      <c r="D122" s="174"/>
      <c r="E122" s="174" t="s">
        <v>668</v>
      </c>
    </row>
    <row r="123" spans="1:5" x14ac:dyDescent="0.25">
      <c r="A123" s="205">
        <v>305</v>
      </c>
      <c r="B123" s="120" t="str">
        <f>VLOOKUP(A123,Studies!A:B,2,FALSE)</f>
        <v>Kharasch 2011</v>
      </c>
      <c r="C123" s="174">
        <v>1</v>
      </c>
      <c r="D123" s="174"/>
      <c r="E123" s="174" t="s">
        <v>668</v>
      </c>
    </row>
    <row r="124" spans="1:5" x14ac:dyDescent="0.25">
      <c r="A124" s="205">
        <v>306</v>
      </c>
      <c r="B124" s="120" t="str">
        <f>VLOOKUP(A124,Studies!A:B,2,FALSE)</f>
        <v>Kharasch 2011</v>
      </c>
      <c r="C124" s="174">
        <v>1</v>
      </c>
      <c r="D124" s="174"/>
      <c r="E124" s="174" t="s">
        <v>668</v>
      </c>
    </row>
    <row r="125" spans="1:5" x14ac:dyDescent="0.25">
      <c r="A125" s="205">
        <v>307</v>
      </c>
      <c r="B125" s="120" t="str">
        <f>VLOOKUP(A125,Studies!A:B,2,FALSE)</f>
        <v>Kharasch 2011</v>
      </c>
      <c r="C125" s="174">
        <v>1</v>
      </c>
      <c r="D125" s="174"/>
      <c r="E125" s="174" t="s">
        <v>668</v>
      </c>
    </row>
    <row r="126" spans="1:5" x14ac:dyDescent="0.25">
      <c r="A126" s="205">
        <v>308</v>
      </c>
      <c r="B126" s="120" t="str">
        <f>VLOOKUP(A126,Studies!A:B,2,FALSE)</f>
        <v>Kharasch 2011</v>
      </c>
      <c r="C126" s="174">
        <v>1</v>
      </c>
      <c r="D126" s="174"/>
      <c r="E126" s="174" t="s">
        <v>668</v>
      </c>
    </row>
    <row r="127" spans="1:5" x14ac:dyDescent="0.25">
      <c r="A127" s="205">
        <v>309</v>
      </c>
      <c r="B127" s="120" t="str">
        <f>VLOOKUP(A127,Studies!A:B,2,FALSE)</f>
        <v>Kharasch 2011</v>
      </c>
      <c r="C127" s="174">
        <v>1</v>
      </c>
      <c r="D127" s="174"/>
      <c r="E127" s="174" t="s">
        <v>668</v>
      </c>
    </row>
    <row r="128" spans="1:5" x14ac:dyDescent="0.25">
      <c r="A128" s="205">
        <v>310</v>
      </c>
      <c r="B128" s="120" t="str">
        <f>VLOOKUP(A128,Studies!A:B,2,FALSE)</f>
        <v>Kharasch 2011</v>
      </c>
      <c r="C128" s="174">
        <v>1</v>
      </c>
      <c r="D128" s="174"/>
      <c r="E128" s="174" t="s">
        <v>668</v>
      </c>
    </row>
    <row r="129" spans="1:5" x14ac:dyDescent="0.25">
      <c r="A129" s="205">
        <v>311</v>
      </c>
      <c r="B129" s="120" t="str">
        <f>VLOOKUP(A129,Studies!A:B,2,FALSE)</f>
        <v>Kharasch 2011</v>
      </c>
      <c r="C129" s="174">
        <v>1</v>
      </c>
      <c r="D129" s="174"/>
      <c r="E129" s="174" t="s">
        <v>668</v>
      </c>
    </row>
    <row r="130" spans="1:5" x14ac:dyDescent="0.25">
      <c r="A130" s="205">
        <v>312</v>
      </c>
      <c r="B130" s="120" t="str">
        <f>VLOOKUP(A130,Studies!A:B,2,FALSE)</f>
        <v>Kharasch 2011</v>
      </c>
      <c r="C130" s="174">
        <v>1</v>
      </c>
      <c r="D130" s="174"/>
      <c r="E130" s="174" t="s">
        <v>668</v>
      </c>
    </row>
    <row r="131" spans="1:5" x14ac:dyDescent="0.25">
      <c r="A131" s="205">
        <v>313</v>
      </c>
      <c r="B131" s="120" t="str">
        <f>VLOOKUP(A131,Studies!A:B,2,FALSE)</f>
        <v>Kirby 2012</v>
      </c>
      <c r="C131" s="174">
        <v>1</v>
      </c>
      <c r="D131" s="174"/>
      <c r="E131" s="174" t="s">
        <v>1445</v>
      </c>
    </row>
    <row r="132" spans="1:5" x14ac:dyDescent="0.25">
      <c r="A132" s="205">
        <v>314</v>
      </c>
      <c r="B132" s="120" t="str">
        <f>VLOOKUP(A132,Studies!A:B,2,FALSE)</f>
        <v>Kirby 2012</v>
      </c>
      <c r="C132" s="174">
        <v>1</v>
      </c>
      <c r="D132" s="174"/>
      <c r="E132" s="174" t="s">
        <v>1445</v>
      </c>
    </row>
    <row r="133" spans="1:5" x14ac:dyDescent="0.25">
      <c r="A133" s="205">
        <v>315</v>
      </c>
      <c r="B133" s="120" t="str">
        <f>VLOOKUP(A133,Studies!A:B,2,FALSE)</f>
        <v>Kirby 2012</v>
      </c>
      <c r="C133" s="174">
        <v>1</v>
      </c>
      <c r="D133" s="174"/>
      <c r="E133" s="174" t="s">
        <v>1445</v>
      </c>
    </row>
    <row r="134" spans="1:5" x14ac:dyDescent="0.25">
      <c r="A134" s="205">
        <v>316</v>
      </c>
      <c r="B134" s="120" t="str">
        <f>VLOOKUP(A134,Studies!A:B,2,FALSE)</f>
        <v>Kirby 2012</v>
      </c>
      <c r="C134" s="174">
        <v>1</v>
      </c>
      <c r="D134" s="174"/>
      <c r="E134" s="174" t="s">
        <v>1445</v>
      </c>
    </row>
    <row r="135" spans="1:5" x14ac:dyDescent="0.25">
      <c r="A135" s="205">
        <v>336</v>
      </c>
      <c r="B135" s="120" t="str">
        <f>VLOOKUP(A135,Studies!A:B,2,FALSE)</f>
        <v>Larsen 2007</v>
      </c>
      <c r="C135" s="174">
        <v>1</v>
      </c>
      <c r="D135" s="174"/>
      <c r="E135" s="174" t="s">
        <v>1445</v>
      </c>
    </row>
    <row r="136" spans="1:5" x14ac:dyDescent="0.25">
      <c r="A136" s="205">
        <v>337</v>
      </c>
      <c r="B136" s="120" t="str">
        <f>VLOOKUP(A136,Studies!A:B,2,FALSE)</f>
        <v>Larsen 2007</v>
      </c>
      <c r="C136" s="174">
        <v>1</v>
      </c>
      <c r="D136" s="174"/>
      <c r="E136" s="174" t="s">
        <v>1445</v>
      </c>
    </row>
    <row r="137" spans="1:5" x14ac:dyDescent="0.25">
      <c r="A137" s="205">
        <v>338</v>
      </c>
      <c r="B137" s="120" t="str">
        <f>VLOOKUP(A137,Studies!A:B,2,FALSE)</f>
        <v>Larsen 2007</v>
      </c>
      <c r="C137" s="174">
        <v>1</v>
      </c>
      <c r="D137" s="174"/>
      <c r="E137" s="174" t="s">
        <v>1445</v>
      </c>
    </row>
    <row r="138" spans="1:5" x14ac:dyDescent="0.25">
      <c r="A138" s="205">
        <v>341</v>
      </c>
      <c r="B138" s="120" t="str">
        <f>VLOOKUP(A138,Studies!A:B,2,FALSE)</f>
        <v>Link 2008</v>
      </c>
      <c r="C138" s="174">
        <v>1</v>
      </c>
      <c r="D138" s="174"/>
      <c r="E138" s="174" t="s">
        <v>668</v>
      </c>
    </row>
    <row r="139" spans="1:5" x14ac:dyDescent="0.25">
      <c r="A139" s="205">
        <v>342</v>
      </c>
      <c r="B139" s="120" t="str">
        <f>VLOOKUP(A139,Studies!A:B,2,FALSE)</f>
        <v>Link 2008</v>
      </c>
      <c r="C139" s="174">
        <v>1</v>
      </c>
      <c r="D139" s="174"/>
      <c r="E139" s="174" t="s">
        <v>668</v>
      </c>
    </row>
    <row r="140" spans="1:5" x14ac:dyDescent="0.25">
      <c r="A140" s="205">
        <v>343</v>
      </c>
      <c r="B140" s="120" t="str">
        <f>VLOOKUP(A140,Studies!A:B,2,FALSE)</f>
        <v>Link 2008</v>
      </c>
      <c r="C140" s="174">
        <v>1</v>
      </c>
      <c r="D140" s="174"/>
      <c r="E140" s="174" t="s">
        <v>668</v>
      </c>
    </row>
    <row r="141" spans="1:5" x14ac:dyDescent="0.25">
      <c r="A141" s="205">
        <v>344</v>
      </c>
      <c r="B141" s="120" t="str">
        <f>VLOOKUP(A141,Studies!A:B,2,FALSE)</f>
        <v>Link 2008</v>
      </c>
      <c r="C141" s="174">
        <v>1</v>
      </c>
      <c r="D141" s="174"/>
      <c r="E141" s="174" t="s">
        <v>668</v>
      </c>
    </row>
    <row r="142" spans="1:5" x14ac:dyDescent="0.25">
      <c r="A142" s="205">
        <v>345</v>
      </c>
      <c r="B142" s="120" t="str">
        <f>VLOOKUP(A142,Studies!A:B,2,FALSE)</f>
        <v>Loos 1985</v>
      </c>
      <c r="C142" s="174"/>
      <c r="D142" s="174">
        <v>1</v>
      </c>
      <c r="E142" s="174"/>
    </row>
    <row r="143" spans="1:5" x14ac:dyDescent="0.25">
      <c r="A143" s="205">
        <v>346</v>
      </c>
      <c r="B143" s="120" t="str">
        <f>VLOOKUP(A143,Studies!A:B,2,FALSE)</f>
        <v>Loos 1985</v>
      </c>
      <c r="C143" s="174"/>
      <c r="D143" s="174">
        <v>1</v>
      </c>
      <c r="E143" s="174"/>
    </row>
    <row r="144" spans="1:5" x14ac:dyDescent="0.25">
      <c r="A144" s="205">
        <v>347</v>
      </c>
      <c r="B144" s="120" t="str">
        <f>VLOOKUP(A144,Studies!A:B,2,FALSE)</f>
        <v>Loos 1985</v>
      </c>
      <c r="C144" s="174"/>
      <c r="D144" s="174">
        <v>1</v>
      </c>
      <c r="E144" s="174"/>
    </row>
    <row r="145" spans="1:5" x14ac:dyDescent="0.25">
      <c r="A145" s="205">
        <v>348</v>
      </c>
      <c r="B145" s="120" t="str">
        <f>VLOOKUP(A145,Studies!A:B,2,FALSE)</f>
        <v>Loos 1985</v>
      </c>
      <c r="C145" s="174"/>
      <c r="D145" s="174">
        <v>1</v>
      </c>
      <c r="E145" s="174"/>
    </row>
    <row r="146" spans="1:5" x14ac:dyDescent="0.25">
      <c r="A146" s="205">
        <v>349</v>
      </c>
      <c r="B146" s="120" t="str">
        <f>VLOOKUP(A146,Studies!A:B,2,FALSE)</f>
        <v>Loos 1985</v>
      </c>
      <c r="C146" s="174"/>
      <c r="D146" s="174">
        <v>1</v>
      </c>
      <c r="E146" s="174"/>
    </row>
    <row r="147" spans="1:5" x14ac:dyDescent="0.25">
      <c r="A147" s="205">
        <v>350</v>
      </c>
      <c r="B147" s="120" t="str">
        <f>VLOOKUP(A147,Studies!A:B,2,FALSE)</f>
        <v>Loos 1985</v>
      </c>
      <c r="C147" s="174"/>
      <c r="D147" s="174">
        <v>1</v>
      </c>
      <c r="E147" s="174"/>
    </row>
    <row r="148" spans="1:5" x14ac:dyDescent="0.25">
      <c r="A148" s="205">
        <v>351</v>
      </c>
      <c r="B148" s="120" t="str">
        <f>VLOOKUP(A148,Studies!A:B,2,FALSE)</f>
        <v>Majumdar 2007</v>
      </c>
      <c r="C148" s="174">
        <v>1</v>
      </c>
      <c r="D148" s="174"/>
      <c r="E148" s="174" t="s">
        <v>668</v>
      </c>
    </row>
    <row r="149" spans="1:5" x14ac:dyDescent="0.25">
      <c r="A149" s="205">
        <v>352</v>
      </c>
      <c r="B149" s="120" t="str">
        <f>VLOOKUP(A149,Studies!A:B,2,FALSE)</f>
        <v>Majumdar 2007</v>
      </c>
      <c r="C149" s="174">
        <v>1</v>
      </c>
      <c r="D149" s="174"/>
      <c r="E149" s="174" t="s">
        <v>668</v>
      </c>
    </row>
    <row r="150" spans="1:5" x14ac:dyDescent="0.25">
      <c r="A150" s="205">
        <v>361</v>
      </c>
      <c r="B150" s="120" t="str">
        <f>VLOOKUP(A150,Studies!A:B,2,FALSE)</f>
        <v>Okudaira 2007</v>
      </c>
      <c r="C150" s="174">
        <v>1</v>
      </c>
      <c r="D150" s="174"/>
      <c r="E150" s="174" t="s">
        <v>668</v>
      </c>
    </row>
    <row r="151" spans="1:5" x14ac:dyDescent="0.25">
      <c r="A151" s="205">
        <v>362</v>
      </c>
      <c r="B151" s="120" t="str">
        <f>VLOOKUP(A151,Studies!A:B,2,FALSE)</f>
        <v>Okudaira 2007</v>
      </c>
      <c r="C151" s="174">
        <v>1</v>
      </c>
      <c r="D151" s="174"/>
      <c r="E151" s="174" t="s">
        <v>668</v>
      </c>
    </row>
    <row r="152" spans="1:5" x14ac:dyDescent="0.25">
      <c r="A152" s="205">
        <v>363</v>
      </c>
      <c r="B152" s="120" t="str">
        <f>VLOOKUP(A152,Studies!A:B,2,FALSE)</f>
        <v>Okudaira 2007</v>
      </c>
      <c r="C152" s="174">
        <v>1</v>
      </c>
      <c r="D152" s="174"/>
      <c r="E152" s="174" t="s">
        <v>668</v>
      </c>
    </row>
    <row r="153" spans="1:5" x14ac:dyDescent="0.25">
      <c r="A153" s="205">
        <v>364</v>
      </c>
      <c r="B153" s="120" t="str">
        <f>VLOOKUP(A153,Studies!A:B,2,FALSE)</f>
        <v>Okudaira 2007</v>
      </c>
      <c r="C153" s="174">
        <v>1</v>
      </c>
      <c r="D153" s="174"/>
      <c r="E153" s="174" t="s">
        <v>668</v>
      </c>
    </row>
    <row r="154" spans="1:5" x14ac:dyDescent="0.25">
      <c r="A154" s="205">
        <v>365</v>
      </c>
      <c r="B154" s="120" t="str">
        <f>VLOOKUP(A154,Studies!A:B,2,FALSE)</f>
        <v>Olkkola 1993</v>
      </c>
      <c r="C154" s="174">
        <v>1</v>
      </c>
      <c r="D154" s="174"/>
      <c r="E154" s="174" t="s">
        <v>668</v>
      </c>
    </row>
    <row r="155" spans="1:5" x14ac:dyDescent="0.25">
      <c r="A155" s="205">
        <v>366</v>
      </c>
      <c r="B155" s="120" t="str">
        <f>VLOOKUP(A155,Studies!A:B,2,FALSE)</f>
        <v>Olkkola 1993</v>
      </c>
      <c r="C155" s="174">
        <v>1</v>
      </c>
      <c r="D155" s="174"/>
      <c r="E155" s="174" t="s">
        <v>668</v>
      </c>
    </row>
    <row r="156" spans="1:5" x14ac:dyDescent="0.25">
      <c r="A156" s="205">
        <v>367</v>
      </c>
      <c r="B156" s="120" t="str">
        <f>VLOOKUP(A156,Studies!A:B,2,FALSE)</f>
        <v>Olkkola 1993</v>
      </c>
      <c r="C156" s="174">
        <v>1</v>
      </c>
      <c r="D156" s="174"/>
      <c r="E156" s="174" t="s">
        <v>668</v>
      </c>
    </row>
    <row r="157" spans="1:5" x14ac:dyDescent="0.25">
      <c r="A157" s="205">
        <v>368</v>
      </c>
      <c r="B157" s="120" t="str">
        <f>VLOOKUP(A157,Studies!A:B,2,FALSE)</f>
        <v>Olkkola 1993</v>
      </c>
      <c r="C157" s="174">
        <v>1</v>
      </c>
      <c r="D157" s="174"/>
      <c r="E157" s="174" t="s">
        <v>668</v>
      </c>
    </row>
    <row r="158" spans="1:5" x14ac:dyDescent="0.25">
      <c r="A158" s="205">
        <v>369</v>
      </c>
      <c r="B158" s="120" t="str">
        <f>VLOOKUP(A158,Studies!A:B,2,FALSE)</f>
        <v>Olkkola 1994</v>
      </c>
      <c r="C158" s="174">
        <v>1</v>
      </c>
      <c r="D158" s="174"/>
      <c r="E158" s="174" t="s">
        <v>668</v>
      </c>
    </row>
    <row r="159" spans="1:5" x14ac:dyDescent="0.25">
      <c r="A159" s="205">
        <v>370</v>
      </c>
      <c r="B159" s="120" t="str">
        <f>VLOOKUP(A159,Studies!A:B,2,FALSE)</f>
        <v>Olkkola 1994</v>
      </c>
      <c r="C159" s="174">
        <v>1</v>
      </c>
      <c r="D159" s="174"/>
      <c r="E159" s="174" t="s">
        <v>668</v>
      </c>
    </row>
    <row r="160" spans="1:5" x14ac:dyDescent="0.25">
      <c r="A160" s="205">
        <v>371</v>
      </c>
      <c r="B160" s="120" t="str">
        <f>VLOOKUP(A160,Studies!A:B,2,FALSE)</f>
        <v>Olkkola 1994</v>
      </c>
      <c r="C160" s="174">
        <v>1</v>
      </c>
      <c r="D160" s="174"/>
      <c r="E160" s="174" t="s">
        <v>668</v>
      </c>
    </row>
    <row r="161" spans="1:5" x14ac:dyDescent="0.25">
      <c r="A161" s="205">
        <v>372</v>
      </c>
      <c r="B161" s="120" t="str">
        <f>VLOOKUP(A161,Studies!A:B,2,FALSE)</f>
        <v>Olkkola 1994</v>
      </c>
      <c r="C161" s="174">
        <v>1</v>
      </c>
      <c r="D161" s="174"/>
      <c r="E161" s="174" t="s">
        <v>668</v>
      </c>
    </row>
    <row r="162" spans="1:5" x14ac:dyDescent="0.25">
      <c r="A162" s="205">
        <v>373</v>
      </c>
      <c r="B162" s="120" t="str">
        <f>VLOOKUP(A162,Studies!A:B,2,FALSE)</f>
        <v>Olkkola 1994</v>
      </c>
      <c r="C162" s="174">
        <v>1</v>
      </c>
      <c r="D162" s="174"/>
      <c r="E162" s="174" t="s">
        <v>668</v>
      </c>
    </row>
    <row r="163" spans="1:5" x14ac:dyDescent="0.25">
      <c r="A163" s="205">
        <v>374</v>
      </c>
      <c r="B163" s="120" t="str">
        <f>VLOOKUP(A163,Studies!A:B,2,FALSE)</f>
        <v>Olkkola 1996</v>
      </c>
      <c r="C163" s="174">
        <v>1</v>
      </c>
      <c r="D163" s="174"/>
      <c r="E163" s="174" t="s">
        <v>668</v>
      </c>
    </row>
    <row r="164" spans="1:5" x14ac:dyDescent="0.25">
      <c r="A164" s="205">
        <v>375</v>
      </c>
      <c r="B164" s="120" t="str">
        <f>VLOOKUP(A164,Studies!A:B,2,FALSE)</f>
        <v>Olkkola 1996</v>
      </c>
      <c r="C164" s="174">
        <v>1</v>
      </c>
      <c r="D164" s="174"/>
      <c r="E164" s="174" t="s">
        <v>668</v>
      </c>
    </row>
    <row r="165" spans="1:5" x14ac:dyDescent="0.25">
      <c r="A165" s="205">
        <v>376</v>
      </c>
      <c r="B165" s="120" t="str">
        <f>VLOOKUP(A165,Studies!A:B,2,FALSE)</f>
        <v>Olkkola 1996</v>
      </c>
      <c r="C165" s="174">
        <v>1</v>
      </c>
      <c r="D165" s="174"/>
      <c r="E165" s="174" t="s">
        <v>668</v>
      </c>
    </row>
    <row r="166" spans="1:5" x14ac:dyDescent="0.25">
      <c r="A166" s="205">
        <v>377</v>
      </c>
      <c r="B166" s="120" t="str">
        <f>VLOOKUP(A166,Studies!A:B,2,FALSE)</f>
        <v>Olkkola 1996</v>
      </c>
      <c r="C166" s="174">
        <v>1</v>
      </c>
      <c r="D166" s="174"/>
      <c r="E166" s="174" t="s">
        <v>668</v>
      </c>
    </row>
    <row r="167" spans="1:5" x14ac:dyDescent="0.25">
      <c r="A167" s="205">
        <v>378</v>
      </c>
      <c r="B167" s="120" t="str">
        <f>VLOOKUP(A167,Studies!A:B,2,FALSE)</f>
        <v>Olkkola 1996</v>
      </c>
      <c r="C167" s="174">
        <v>1</v>
      </c>
      <c r="D167" s="174"/>
      <c r="E167" s="174" t="s">
        <v>668</v>
      </c>
    </row>
    <row r="168" spans="1:5" x14ac:dyDescent="0.25">
      <c r="A168" s="205">
        <v>379</v>
      </c>
      <c r="B168" s="120" t="str">
        <f>VLOOKUP(A168,Studies!A:B,2,FALSE)</f>
        <v>Olkkola 1996</v>
      </c>
      <c r="C168" s="174">
        <v>1</v>
      </c>
      <c r="D168" s="174"/>
      <c r="E168" s="174" t="s">
        <v>668</v>
      </c>
    </row>
    <row r="169" spans="1:5" x14ac:dyDescent="0.25">
      <c r="A169" s="205">
        <v>380</v>
      </c>
      <c r="B169" s="120" t="str">
        <f>VLOOKUP(A169,Studies!A:B,2,FALSE)</f>
        <v>Olkkola 1996</v>
      </c>
      <c r="C169" s="174">
        <v>1</v>
      </c>
      <c r="D169" s="174"/>
      <c r="E169" s="174" t="s">
        <v>668</v>
      </c>
    </row>
    <row r="170" spans="1:5" x14ac:dyDescent="0.25">
      <c r="A170" s="205">
        <v>381</v>
      </c>
      <c r="B170" s="120" t="str">
        <f>VLOOKUP(A170,Studies!A:B,2,FALSE)</f>
        <v>Olkkola 1996</v>
      </c>
      <c r="C170" s="174">
        <v>1</v>
      </c>
      <c r="D170" s="174"/>
      <c r="E170" s="174" t="s">
        <v>668</v>
      </c>
    </row>
    <row r="171" spans="1:5" x14ac:dyDescent="0.25">
      <c r="A171" s="205">
        <v>382</v>
      </c>
      <c r="B171" s="120" t="str">
        <f>VLOOKUP(A171,Studies!A:B,2,FALSE)</f>
        <v>Olkkola 1996</v>
      </c>
      <c r="C171" s="174">
        <v>1</v>
      </c>
      <c r="D171" s="174"/>
      <c r="E171" s="174" t="s">
        <v>668</v>
      </c>
    </row>
    <row r="172" spans="1:5" x14ac:dyDescent="0.25">
      <c r="A172" s="205">
        <v>383</v>
      </c>
      <c r="B172" s="120" t="str">
        <f>VLOOKUP(A172,Studies!A:B,2,FALSE)</f>
        <v>Peloquin 1997</v>
      </c>
      <c r="C172" s="174">
        <v>1</v>
      </c>
      <c r="D172" s="174"/>
      <c r="E172" s="174" t="s">
        <v>668</v>
      </c>
    </row>
    <row r="173" spans="1:5" x14ac:dyDescent="0.25">
      <c r="A173" s="205">
        <v>384</v>
      </c>
      <c r="B173" s="120" t="str">
        <f>VLOOKUP(A173,Studies!A:B,2,FALSE)</f>
        <v>Peloquin 1999</v>
      </c>
      <c r="C173" s="174">
        <v>1</v>
      </c>
      <c r="D173" s="174"/>
      <c r="E173" s="174" t="s">
        <v>668</v>
      </c>
    </row>
    <row r="174" spans="1:5" x14ac:dyDescent="0.25">
      <c r="A174" s="205">
        <v>385</v>
      </c>
      <c r="B174" s="120" t="str">
        <f>VLOOKUP(A174,Studies!A:B,2,FALSE)</f>
        <v>Peloquin 1999</v>
      </c>
      <c r="C174" s="174">
        <v>1</v>
      </c>
      <c r="D174" s="174"/>
      <c r="E174" s="174" t="s">
        <v>668</v>
      </c>
    </row>
    <row r="175" spans="1:5" x14ac:dyDescent="0.25">
      <c r="A175" s="205">
        <v>386</v>
      </c>
      <c r="B175" s="120" t="str">
        <f>VLOOKUP(A175,Studies!A:B,2,FALSE)</f>
        <v>Peloquin 1999</v>
      </c>
      <c r="C175" s="174">
        <v>1</v>
      </c>
      <c r="D175" s="174"/>
      <c r="E175" s="174" t="s">
        <v>668</v>
      </c>
    </row>
    <row r="176" spans="1:5" x14ac:dyDescent="0.25">
      <c r="A176" s="205">
        <v>387</v>
      </c>
      <c r="B176" s="120" t="str">
        <f>VLOOKUP(A176,Studies!A:B,2,FALSE)</f>
        <v>Peloquin 1999</v>
      </c>
      <c r="C176" s="174">
        <v>1</v>
      </c>
      <c r="D176" s="174"/>
      <c r="E176" s="174" t="s">
        <v>668</v>
      </c>
    </row>
    <row r="177" spans="1:5" x14ac:dyDescent="0.25">
      <c r="A177" s="205">
        <v>388</v>
      </c>
      <c r="B177" s="120" t="str">
        <f>VLOOKUP(A177,Studies!A:B,2,FALSE)</f>
        <v>Phimmasone 2001</v>
      </c>
      <c r="C177" s="174">
        <v>1</v>
      </c>
      <c r="D177" s="174"/>
      <c r="E177" s="174" t="s">
        <v>668</v>
      </c>
    </row>
    <row r="178" spans="1:5" x14ac:dyDescent="0.25">
      <c r="A178" s="205">
        <v>389</v>
      </c>
      <c r="B178" s="120" t="str">
        <f>VLOOKUP(A178,Studies!A:B,2,FALSE)</f>
        <v>Phimmasone 2001</v>
      </c>
      <c r="C178" s="174">
        <v>1</v>
      </c>
      <c r="D178" s="174"/>
      <c r="E178" s="174" t="s">
        <v>668</v>
      </c>
    </row>
    <row r="179" spans="1:5" x14ac:dyDescent="0.25">
      <c r="A179" s="205">
        <v>390</v>
      </c>
      <c r="B179" s="120" t="str">
        <f>VLOOKUP(A179,Studies!A:B,2,FALSE)</f>
        <v>Phimmasone 2001</v>
      </c>
      <c r="C179" s="174">
        <v>1</v>
      </c>
      <c r="D179" s="174"/>
      <c r="E179" s="174" t="s">
        <v>668</v>
      </c>
    </row>
    <row r="180" spans="1:5" x14ac:dyDescent="0.25">
      <c r="A180" s="205">
        <v>391</v>
      </c>
      <c r="B180" s="120" t="str">
        <f>VLOOKUP(A180,Studies!A:B,2,FALSE)</f>
        <v>Phimmasone 2001</v>
      </c>
      <c r="C180" s="174">
        <v>1</v>
      </c>
      <c r="D180" s="174"/>
      <c r="E180" s="174" t="s">
        <v>668</v>
      </c>
    </row>
    <row r="181" spans="1:5" x14ac:dyDescent="0.25">
      <c r="A181" s="205">
        <v>400</v>
      </c>
      <c r="B181" s="120" t="str">
        <f>VLOOKUP(A181,Studies!A:B,2,FALSE)</f>
        <v>Saari 2006</v>
      </c>
      <c r="C181" s="174">
        <v>1</v>
      </c>
      <c r="D181" s="174"/>
      <c r="E181" s="174" t="s">
        <v>668</v>
      </c>
    </row>
    <row r="182" spans="1:5" x14ac:dyDescent="0.25">
      <c r="A182" s="205">
        <v>401</v>
      </c>
      <c r="B182" s="120" t="str">
        <f>VLOOKUP(A182,Studies!A:B,2,FALSE)</f>
        <v>Saari 2006</v>
      </c>
      <c r="C182" s="174">
        <v>1</v>
      </c>
      <c r="D182" s="174"/>
      <c r="E182" s="174" t="s">
        <v>668</v>
      </c>
    </row>
    <row r="183" spans="1:5" x14ac:dyDescent="0.25">
      <c r="A183" s="205">
        <v>402</v>
      </c>
      <c r="B183" s="120" t="str">
        <f>VLOOKUP(A183,Studies!A:B,2,FALSE)</f>
        <v>Saari 2006</v>
      </c>
      <c r="C183" s="174">
        <v>1</v>
      </c>
      <c r="D183" s="174"/>
      <c r="E183" s="174" t="s">
        <v>668</v>
      </c>
    </row>
    <row r="184" spans="1:5" x14ac:dyDescent="0.25">
      <c r="A184" s="205">
        <v>403</v>
      </c>
      <c r="B184" s="120" t="str">
        <f>VLOOKUP(A184,Studies!A:B,2,FALSE)</f>
        <v>Saari 2006</v>
      </c>
      <c r="C184" s="174">
        <v>1</v>
      </c>
      <c r="D184" s="174"/>
      <c r="E184" s="174" t="s">
        <v>668</v>
      </c>
    </row>
    <row r="185" spans="1:5" x14ac:dyDescent="0.25">
      <c r="A185" s="205">
        <v>404</v>
      </c>
      <c r="B185" s="120" t="str">
        <f>VLOOKUP(A185,Studies!A:B,2,FALSE)</f>
        <v>Saari 2006</v>
      </c>
      <c r="C185" s="174">
        <v>1</v>
      </c>
      <c r="D185" s="174"/>
      <c r="E185" s="174" t="s">
        <v>668</v>
      </c>
    </row>
    <row r="186" spans="1:5" x14ac:dyDescent="0.25">
      <c r="A186" s="205">
        <v>405</v>
      </c>
      <c r="B186" s="120" t="str">
        <f>VLOOKUP(A186,Studies!A:B,2,FALSE)</f>
        <v>Saari 2006</v>
      </c>
      <c r="C186" s="174">
        <v>1</v>
      </c>
      <c r="D186" s="174"/>
      <c r="E186" s="174" t="s">
        <v>668</v>
      </c>
    </row>
    <row r="187" spans="1:5" x14ac:dyDescent="0.25">
      <c r="A187" s="205">
        <v>414</v>
      </c>
      <c r="B187" s="120" t="str">
        <f>VLOOKUP(A187,Studies!A:B,2,FALSE)</f>
        <v>Schwagmeier 1998</v>
      </c>
      <c r="C187" s="174">
        <v>1</v>
      </c>
      <c r="D187" s="174"/>
      <c r="E187" s="174" t="s">
        <v>668</v>
      </c>
    </row>
    <row r="188" spans="1:5" x14ac:dyDescent="0.25">
      <c r="A188" s="205">
        <v>419</v>
      </c>
      <c r="B188" s="120" t="str">
        <f>VLOOKUP(A188,Studies!A:B,2,FALSE)</f>
        <v>Swart 2002</v>
      </c>
      <c r="C188" s="174">
        <v>1</v>
      </c>
      <c r="D188" s="174"/>
      <c r="E188" s="174" t="s">
        <v>1445</v>
      </c>
    </row>
    <row r="189" spans="1:5" x14ac:dyDescent="0.25">
      <c r="A189" s="205">
        <v>420</v>
      </c>
      <c r="B189" s="120" t="str">
        <f>VLOOKUP(A189,Studies!A:B,2,FALSE)</f>
        <v>Swart 2002</v>
      </c>
      <c r="C189" s="174">
        <v>1</v>
      </c>
      <c r="D189" s="174"/>
      <c r="E189" s="174" t="s">
        <v>1445</v>
      </c>
    </row>
    <row r="190" spans="1:5" x14ac:dyDescent="0.25">
      <c r="A190" s="205">
        <v>421</v>
      </c>
      <c r="B190" s="120" t="str">
        <f>VLOOKUP(A190,Studies!A:B,2,FALSE)</f>
        <v>Szalat 2007</v>
      </c>
      <c r="C190" s="174">
        <v>1</v>
      </c>
      <c r="D190" s="174"/>
      <c r="E190" s="174" t="s">
        <v>668</v>
      </c>
    </row>
    <row r="191" spans="1:5" x14ac:dyDescent="0.25">
      <c r="A191" s="205">
        <v>422</v>
      </c>
      <c r="B191" s="120" t="str">
        <f>VLOOKUP(A191,Studies!A:B,2,FALSE)</f>
        <v>Szalat 2007</v>
      </c>
      <c r="C191" s="174">
        <v>1</v>
      </c>
      <c r="D191" s="174"/>
      <c r="E191" s="174" t="s">
        <v>668</v>
      </c>
    </row>
    <row r="192" spans="1:5" x14ac:dyDescent="0.25">
      <c r="A192" s="205">
        <v>423</v>
      </c>
      <c r="B192" s="120" t="str">
        <f>VLOOKUP(A192,Studies!A:B,2,FALSE)</f>
        <v>Templeton 2010</v>
      </c>
      <c r="C192" s="174">
        <v>1</v>
      </c>
      <c r="D192" s="174"/>
      <c r="E192" s="174" t="s">
        <v>668</v>
      </c>
    </row>
    <row r="193" spans="1:5" x14ac:dyDescent="0.25">
      <c r="A193" s="205">
        <v>424</v>
      </c>
      <c r="B193" s="120" t="str">
        <f>VLOOKUP(A193,Studies!A:B,2,FALSE)</f>
        <v>Templeton 2010</v>
      </c>
      <c r="C193" s="174">
        <v>1</v>
      </c>
      <c r="D193" s="174"/>
      <c r="E193" s="174" t="s">
        <v>668</v>
      </c>
    </row>
    <row r="194" spans="1:5" x14ac:dyDescent="0.25">
      <c r="A194" s="205">
        <v>425</v>
      </c>
      <c r="B194" s="120" t="str">
        <f>VLOOKUP(A194,Studies!A:B,2,FALSE)</f>
        <v>Templeton 2010</v>
      </c>
      <c r="C194" s="174">
        <v>1</v>
      </c>
      <c r="D194" s="174"/>
      <c r="E194" s="174" t="s">
        <v>668</v>
      </c>
    </row>
    <row r="195" spans="1:5" x14ac:dyDescent="0.25">
      <c r="A195" s="205">
        <v>426</v>
      </c>
      <c r="B195" s="120" t="str">
        <f>VLOOKUP(A195,Studies!A:B,2,FALSE)</f>
        <v>Templeton 2010</v>
      </c>
      <c r="C195" s="174">
        <v>1</v>
      </c>
      <c r="D195" s="174"/>
      <c r="E195" s="174" t="s">
        <v>668</v>
      </c>
    </row>
    <row r="196" spans="1:5" x14ac:dyDescent="0.25">
      <c r="A196" s="205">
        <v>427</v>
      </c>
      <c r="B196" s="120" t="str">
        <f>VLOOKUP(A196,Studies!A:B,2,FALSE)</f>
        <v>Tham 2006</v>
      </c>
      <c r="C196" s="174">
        <v>1</v>
      </c>
      <c r="D196" s="174"/>
      <c r="E196" s="174" t="s">
        <v>668</v>
      </c>
    </row>
    <row r="197" spans="1:5" x14ac:dyDescent="0.25">
      <c r="A197" s="205">
        <v>428</v>
      </c>
      <c r="B197" s="120" t="str">
        <f>VLOOKUP(A197,Studies!A:B,2,FALSE)</f>
        <v>Tham 2006</v>
      </c>
      <c r="C197" s="174">
        <v>1</v>
      </c>
      <c r="D197" s="174"/>
      <c r="E197" s="174" t="s">
        <v>668</v>
      </c>
    </row>
    <row r="198" spans="1:5" x14ac:dyDescent="0.25">
      <c r="A198" s="183">
        <v>5197</v>
      </c>
      <c r="B198" s="120" t="str">
        <f>VLOOKUP(A198,Studies!A:B,2,FALSE)</f>
        <v>Abdel-Rahman 2007</v>
      </c>
    </row>
    <row r="199" spans="1:5" x14ac:dyDescent="0.25">
      <c r="A199" s="183">
        <v>5198</v>
      </c>
      <c r="B199" s="120" t="str">
        <f>VLOOKUP(A199,Studies!A:B,2,FALSE)</f>
        <v>Abdel-Rahman 2007</v>
      </c>
    </row>
    <row r="200" spans="1:5" x14ac:dyDescent="0.25">
      <c r="A200" s="183">
        <v>5199</v>
      </c>
      <c r="B200" s="120" t="str">
        <f>VLOOKUP(A200,Studies!A:B,2,FALSE)</f>
        <v>Abdel-Rahman 2007</v>
      </c>
    </row>
    <row r="201" spans="1:5" x14ac:dyDescent="0.25">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2006/metadata/properties"/>
    <ds:schemaRef ds:uri="http://www.w3.org/XML/1998/namespace"/>
    <ds:schemaRef ds:uri="http://schemas.openxmlformats.org/package/2006/metadata/core-properties"/>
    <ds:schemaRef ds:uri="http://purl.org/dc/terms/"/>
    <ds:schemaRef ds:uri="http://schemas.microsoft.com/office/2006/documentManagement/types"/>
    <ds:schemaRef ds:uri="http://purl.org/dc/elements/1.1/"/>
    <ds:schemaRef ds:uri="http://purl.org/dc/dcmitype/"/>
    <ds:schemaRef ds:uri="http://schemas.microsoft.com/office/infopath/2007/PartnerControls"/>
    <ds:schemaRef ds:uri="aecc70ee-2d6e-4d6b-a98f-0dfc4d2572d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2019-07-24T13:26:07Z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