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39729AC8-9323-4986-846D-EF5C68DE2DA9}" xr6:coauthVersionLast="41" xr6:coauthVersionMax="41"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DDI!$A$1:$AO$185</definedName>
    <definedName name="_xlnm._FilterDatabase" localSheetId="1" hidden="1">'PK-Parameter'!$A$1:$AD$654</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85" i="4" l="1"/>
  <c r="J185" i="4"/>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4" i="4"/>
  <c r="K183" i="4"/>
  <c r="K182" i="4"/>
  <c r="K181" i="4"/>
  <c r="K180" i="4"/>
  <c r="K179" i="4"/>
  <c r="E179" i="4"/>
  <c r="G179" i="4"/>
  <c r="J179" i="4"/>
  <c r="E180" i="4"/>
  <c r="G180" i="4"/>
  <c r="J180" i="4"/>
  <c r="E181" i="4"/>
  <c r="G181" i="4"/>
  <c r="J181" i="4"/>
  <c r="E182" i="4"/>
  <c r="G182" i="4"/>
  <c r="J182" i="4"/>
  <c r="E183" i="4"/>
  <c r="G183" i="4"/>
  <c r="J183" i="4"/>
  <c r="E184" i="4"/>
  <c r="G184" i="4"/>
  <c r="J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168" i="4" l="1"/>
  <c r="K168" i="4"/>
  <c r="M166" i="4"/>
  <c r="K166"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49" i="4"/>
  <c r="O148" i="4"/>
  <c r="M149" i="4"/>
  <c r="M148" i="4"/>
  <c r="K149" i="4"/>
  <c r="K148"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78" i="4"/>
  <c r="J79" i="4"/>
  <c r="J80"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60" i="4"/>
  <c r="J61" i="4"/>
  <c r="J77" i="4"/>
  <c r="J76" i="4"/>
  <c r="J87"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138" i="4"/>
  <c r="J139" i="4"/>
  <c r="J121" i="4"/>
  <c r="J122" i="4"/>
  <c r="J133" i="4"/>
  <c r="J134" i="4"/>
  <c r="J135" i="4"/>
  <c r="J136" i="4"/>
  <c r="J125" i="4"/>
  <c r="J126" i="4"/>
  <c r="J123" i="4"/>
  <c r="J144" i="4"/>
  <c r="J147" i="4"/>
  <c r="J124" i="4"/>
  <c r="J155" i="4"/>
  <c r="J156" i="4"/>
  <c r="J157" i="4"/>
  <c r="J165" i="4"/>
  <c r="J166" i="4"/>
  <c r="J167" i="4"/>
  <c r="J168" i="4"/>
  <c r="J153" i="4"/>
  <c r="J159" i="4"/>
  <c r="J160" i="4"/>
  <c r="J161" i="4"/>
  <c r="J162" i="4"/>
  <c r="J163" i="4"/>
  <c r="J164" i="4"/>
  <c r="J148" i="4"/>
  <c r="J149" i="4"/>
  <c r="J150" i="4"/>
  <c r="J151" i="4"/>
  <c r="J152" i="4"/>
  <c r="J158" i="4"/>
  <c r="J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36" i="4" l="1"/>
  <c r="O136" i="4"/>
  <c r="M136" i="4"/>
  <c r="M134" i="4"/>
  <c r="K136" i="4"/>
  <c r="S559" i="9"/>
  <c r="P559" i="9"/>
  <c r="L559" i="9"/>
  <c r="I559" i="9"/>
  <c r="K134"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K71" i="4"/>
  <c r="K74" i="4"/>
  <c r="K91" i="4"/>
  <c r="G270" i="9"/>
  <c r="G273" i="9"/>
  <c r="O3" i="4"/>
  <c r="O17" i="4"/>
  <c r="K16" i="4"/>
  <c r="K15" i="4"/>
  <c r="U28" i="4"/>
  <c r="K29" i="4"/>
  <c r="K28" i="4"/>
  <c r="K87" i="4"/>
  <c r="U87"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<sst xmlns="http://schemas.openxmlformats.org/spreadsheetml/2006/main" count="68445" uniqueCount="3065">
  <si>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</si>
  <si>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</si>
  <si>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</si>
  <si>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</si>
  <si>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</si>
  <si>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</si>
  <si>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</si>
  <si>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</si>
  <si>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</si>
  <si>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</si>
  <si>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</si>
  <si>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</si>
  <si>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</si>
  <si>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</si>
  <si>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</si>
  <si>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</si>
  <si>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</si>
  <si>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</si>
  <si>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</si>
  <si>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</si>
  <si>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</si>
  <si>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</si>
  <si>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</si>
  <si>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</si>
  <si>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</si>
  <si>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</si>
  <si>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</si>
  <si>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</si>
  <si>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</si>
  <si>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</si>
  <si>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</si>
  <si>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</si>
  <si>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</si>
  <si>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</si>
  <si>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</si>
  <si>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</si>
  <si>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</si>
  <si>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</si>
  <si>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</si>
  <si>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</si>
  <si>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</si>
  <si>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</si>
  <si>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</si>
  <si>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</si>
  <si>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</si>
  <si>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</si>
  <si>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</si>
  <si>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</si>
  <si>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</si>
  <si>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</si>
  <si>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</si>
  <si>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</si>
  <si>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</si>
  <si>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</si>
  <si>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</si>
  <si>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</si>
  <si>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</si>
  <si>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</si>
  <si>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</si>
  <si>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</si>
  <si>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</si>
  <si>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</si>
  <si>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</si>
  <si>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</si>
  <si>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</si>
  <si>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</si>
  <si>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</si>
  <si>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</si>
  <si>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</si>
  <si>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</si>
  <si>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</si>
  <si>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</si>
  <si>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</si>
  <si>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</si>
  <si>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</si>
  <si>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</si>
  <si>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</si>
  <si>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</si>
  <si>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</si>
  <si>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</si>
  <si>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</si>
  <si>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</si>
  <si>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</si>
  <si>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</si>
  <si>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</si>
  <si>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</si>
  <si>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</si>
  <si>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</si>
  <si>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</si>
  <si>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</si>
  <si>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</si>
  <si>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</si>
  <si>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</si>
  <si>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</si>
  <si>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</si>
  <si>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</si>
  <si>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</si>
  <si>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</si>
  <si>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</si>
  <si>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</si>
  <si>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</si>
  <si>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</si>
  <si>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</si>
  <si>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</si>
  <si>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</si>
  <si>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</si>
  <si>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</si>
  <si>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</si>
  <si>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</si>
  <si>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</si>
  <si>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</si>
  <si>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</si>
  <si>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</si>
  <si>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</si>
  <si>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</si>
  <si>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</si>
  <si>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</si>
  <si>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</si>
  <si>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</si>
  <si>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</si>
  <si>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</si>
  <si>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</si>
  <si>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</si>
  <si>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</si>
  <si>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</si>
  <si>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</si>
  <si>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</si>
  <si>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</si>
  <si>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</si>
  <si>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</si>
  <si>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</si>
  <si>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</si>
  <si>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</si>
  <si>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</si>
  <si>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</si>
  <si>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</si>
  <si>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</si>
  <si>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</si>
  <si>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</si>
  <si>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</si>
  <si>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</si>
  <si>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</si>
  <si>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</si>
  <si>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</si>
  <si>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</si>
  <si>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</si>
  <si>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</si>
  <si>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</si>
  <si>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</si>
  <si>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</si>
  <si>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</si>
  <si>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</si>
  <si>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</si>
  <si>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</si>
  <si>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</si>
  <si>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</si>
  <si>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</si>
  <si>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</si>
  <si>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</si>
  <si>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</si>
  <si>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</si>
  <si>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</si>
  <si>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</si>
  <si>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</si>
  <si>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</si>
  <si>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</si>
  <si>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</si>
  <si>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</si>
  <si>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</si>
  <si>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</si>
  <si>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</si>
  <si>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</si>
  <si>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</si>
  <si>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</si>
  <si>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</si>
  <si>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</si>
  <si>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</si>
  <si>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</si>
  <si>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</si>
  <si>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</si>
  <si>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</si>
  <si>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</si>
  <si>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</si>
  <si>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</si>
  <si>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</si>
  <si>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</si>
  <si>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</si>
  <si>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</si>
  <si>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</si>
  <si>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</si>
  <si>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</si>
  <si>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</si>
  <si>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</si>
  <si>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</si>
  <si>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</si>
  <si>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</si>
  <si>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</si>
  <si>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</si>
  <si>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</si>
  <si>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</si>
  <si>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</si>
  <si>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</si>
  <si>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</si>
  <si>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</si>
  <si>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</si>
  <si>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</si>
  <si>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</si>
  <si>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</si>
  <si>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</si>
  <si>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</si>
  <si>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</si>
  <si>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</si>
  <si>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</si>
  <si>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</si>
  <si>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</si>
  <si>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</si>
  <si>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</si>
  <si>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</si>
  <si>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</si>
  <si>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</si>
  <si>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</si>
  <si>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</si>
  <si>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</si>
  <si>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</si>
  <si>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</si>
  <si>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</si>
  <si>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</si>
  <si>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</si>
  <si>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</si>
  <si>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</si>
  <si>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</si>
  <si>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</si>
  <si>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</si>
  <si>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</si>
  <si>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</si>
  <si>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</si>
  <si>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</si>
  <si>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</si>
  <si>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</si>
  <si>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</si>
  <si>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</si>
  <si>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</si>
  <si>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</si>
  <si>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</si>
  <si>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</si>
  <si>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</si>
  <si>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</si>
  <si>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</si>
  <si>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</si>
  <si>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</si>
  <si>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</si>
  <si>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</si>
  <si>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</si>
  <si>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</si>
  <si>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</si>
  <si>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</si>
  <si>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</si>
  <si>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</si>
  <si>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</si>
  <si>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</si>
  <si>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</si>
  <si>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</si>
  <si>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</si>
  <si>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</si>
  <si>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</si>
  <si>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</si>
  <si>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</si>
  <si>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</si>
  <si>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</si>
  <si>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</si>
  <si>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</si>
  <si>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</si>
  <si>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</si>
  <si>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</si>
  <si>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</si>
  <si>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</si>
  <si>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</si>
  <si>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</si>
  <si>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</si>
  <si>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</si>
  <si>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</si>
  <si>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</si>
  <si>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</si>
  <si>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</si>
  <si>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</si>
  <si>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</si>
  <si>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</si>
  <si>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</si>
  <si>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</si>
  <si>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</si>
  <si>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</si>
  <si>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</si>
  <si>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</si>
  <si>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</si>
  <si>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</si>
  <si>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</si>
  <si>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</si>
  <si>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</si>
  <si>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</si>
  <si>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</si>
  <si>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</si>
  <si>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</si>
  <si>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</si>
  <si>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</si>
  <si>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</si>
  <si>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</si>
  <si>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</si>
  <si>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</si>
  <si>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</si>
  <si>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</si>
  <si>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</si>
  <si>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</si>
  <si>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</si>
  <si>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</si>
  <si>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</si>
  <si>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</si>
  <si>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</si>
  <si>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</si>
  <si>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</si>
  <si>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</si>
  <si>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</si>
  <si>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</si>
  <si>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</si>
  <si>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</si>
  <si>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</si>
  <si>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</si>
  <si>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</si>
  <si>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</si>
  <si>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</si>
  <si>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</si>
  <si>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</si>
  <si>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</si>
  <si>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</si>
  <si>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</si>
  <si>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</si>
  <si>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</si>
  <si>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</si>
  <si>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</si>
  <si>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</si>
  <si>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</si>
  <si>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</si>
  <si>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</si>
  <si>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</si>
  <si>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</si>
  <si>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</si>
  <si>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</si>
  <si>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</si>
  <si>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</si>
  <si>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</si>
  <si>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</si>
  <si>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</si>
  <si>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</si>
  <si>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</si>
  <si>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</si>
  <si>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</si>
  <si>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</si>
  <si>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</si>
  <si>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</si>
  <si>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</si>
  <si>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</si>
  <si>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</si>
  <si>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</si>
  <si>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</si>
  <si>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</si>
  <si>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</si>
  <si>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</si>
  <si>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</si>
  <si>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</si>
  <si>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</si>
  <si>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</si>
  <si>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</si>
  <si>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</si>
  <si>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</si>
  <si>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</si>
  <si>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</si>
  <si>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</si>
  <si>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</si>
  <si>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</si>
  <si>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</si>
  <si>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</si>
  <si>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</si>
  <si>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</si>
  <si>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</si>
  <si>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</si>
  <si>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</si>
  <si>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</si>
  <si>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</si>
  <si>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</si>
  <si>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</si>
  <si>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</si>
  <si>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</si>
  <si>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</si>
  <si>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</si>
  <si>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</si>
  <si>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</si>
  <si>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</si>
  <si>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</si>
  <si>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</si>
  <si>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</si>
  <si>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</si>
  <si>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</si>
  <si>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</si>
  <si>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</si>
  <si>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</si>
  <si>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</si>
  <si>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</si>
  <si>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</si>
  <si>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</si>
  <si>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</si>
  <si>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</si>
  <si>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</si>
  <si>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</si>
  <si>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</si>
  <si>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</si>
  <si>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</si>
  <si>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</si>
  <si>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</si>
  <si>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</si>
  <si>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</si>
  <si>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</si>
  <si>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</si>
  <si>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</si>
  <si>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</si>
  <si>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</si>
  <si>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</si>
  <si>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</si>
  <si>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</si>
  <si>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</si>
  <si>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</si>
  <si>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</si>
  <si>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</si>
  <si>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</si>
  <si>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</si>
  <si>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</si>
  <si>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</si>
  <si>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</si>
  <si>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</si>
  <si>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</si>
  <si>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</si>
  <si>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</si>
  <si>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</si>
  <si>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</si>
  <si>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</si>
  <si>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</si>
  <si>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</si>
  <si>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</si>
  <si>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</si>
  <si>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</si>
  <si>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</si>
  <si>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</si>
  <si>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</si>
  <si>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</si>
  <si>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</si>
  <si>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</si>
  <si>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</si>
  <si>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</si>
  <si>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</si>
  <si>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</si>
  <si>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</si>
  <si>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</si>
  <si>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</si>
  <si>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</si>
  <si>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</si>
  <si>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</si>
  <si>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</si>
  <si>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</si>
  <si>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</si>
  <si>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</si>
  <si>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</si>
  <si>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</si>
  <si>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</si>
  <si>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</si>
  <si>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</si>
  <si>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</si>
  <si>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</si>
  <si>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</si>
  <si>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</si>
  <si>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</si>
  <si>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</si>
  <si>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</si>
  <si>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</si>
  <si>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</si>
  <si>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</si>
  <si>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</si>
  <si>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</si>
  <si>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</si>
  <si>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</si>
  <si>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</si>
  <si>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</si>
  <si>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</si>
  <si>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</si>
  <si>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</si>
  <si>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</si>
  <si>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</si>
  <si>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</si>
  <si>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</si>
  <si>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</si>
  <si>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</si>
  <si>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</si>
  <si>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</si>
  <si>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</si>
  <si>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</si>
  <si>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</si>
  <si>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</si>
  <si>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</si>
  <si>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</si>
  <si>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</si>
  <si>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</si>
  <si>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</si>
  <si>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</si>
  <si>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</si>
  <si>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</si>
  <si>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</si>
  <si>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</si>
  <si>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</si>
  <si>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</si>
  <si>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</si>
  <si>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</si>
  <si>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</si>
  <si>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</si>
  <si>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</si>
  <si>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</si>
  <si>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</si>
  <si>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</si>
  <si>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</si>
  <si>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</si>
  <si>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</si>
  <si>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</si>
  <si>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</si>
  <si>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</si>
  <si>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</si>
  <si>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</si>
  <si>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</si>
  <si>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</si>
  <si>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</si>
  <si>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</si>
  <si>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</si>
  <si>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</si>
  <si>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</si>
  <si>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</si>
  <si>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</si>
  <si>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</si>
  <si>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</si>
  <si>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</si>
  <si>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</si>
  <si>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</si>
  <si>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</si>
  <si>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</si>
  <si>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</si>
  <si>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</si>
  <si>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</si>
  <si>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</si>
  <si>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</si>
  <si>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</si>
  <si>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</si>
  <si>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</si>
  <si>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</si>
  <si>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</si>
  <si>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</si>
  <si>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</si>
  <si>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</si>
  <si>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</si>
  <si>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</si>
  <si>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</si>
  <si>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</si>
  <si>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</si>
  <si>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</si>
  <si>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</si>
  <si>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</si>
  <si>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</si>
  <si>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</si>
  <si>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</si>
  <si>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</si>
  <si>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</si>
  <si>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</si>
  <si>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</si>
  <si>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</si>
  <si>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</si>
  <si>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</si>
  <si>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</si>
  <si>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</si>
  <si>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</si>
  <si>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</si>
  <si>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</si>
  <si>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</si>
  <si>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</si>
  <si>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</si>
  <si>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</si>
  <si>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</si>
  <si>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</si>
  <si>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</si>
  <si>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</si>
  <si>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</si>
  <si>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</si>
  <si>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</si>
  <si>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</si>
  <si>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</si>
  <si>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</si>
  <si>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</si>
  <si>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</si>
  <si>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</si>
  <si>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</si>
  <si>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</si>
  <si>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</si>
  <si>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</si>
  <si>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</si>
  <si>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</si>
  <si>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</si>
  <si>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</si>
  <si>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</si>
  <si>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</si>
  <si>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</si>
  <si>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</si>
  <si>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</si>
  <si>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</si>
  <si>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</si>
  <si>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</si>
  <si>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</si>
  <si>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</si>
  <si>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</si>
  <si>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</si>
  <si>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</si>
  <si>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</si>
  <si>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</si>
  <si>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</si>
  <si>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</si>
  <si>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</si>
  <si>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</si>
  <si>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</si>
  <si>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</si>
  <si>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</si>
  <si>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</si>
  <si>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</si>
  <si>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</si>
  <si>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</si>
  <si>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</si>
  <si>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</si>
  <si>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</si>
  <si>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</si>
  <si>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</si>
  <si>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</si>
  <si>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</si>
  <si>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</si>
  <si>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</si>
  <si>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</si>
  <si>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</si>
  <si>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</si>
  <si>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</si>
  <si>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</si>
  <si>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</si>
  <si>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</si>
  <si>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</si>
  <si>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</si>
  <si>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</si>
  <si>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</si>
  <si>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</si>
  <si>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</si>
  <si>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</si>
  <si>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</si>
  <si>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</si>
  <si>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</si>
  <si>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</si>
  <si>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</si>
  <si>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</si>
  <si>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</si>
  <si>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</si>
  <si>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</si>
  <si>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</si>
  <si>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</si>
  <si>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</si>
  <si>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</si>
  <si>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</si>
  <si>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</si>
  <si>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</si>
  <si>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</si>
  <si>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</si>
  <si>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</si>
  <si>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</si>
  <si>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</si>
  <si>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</si>
  <si>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</si>
  <si>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</si>
  <si>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</si>
  <si>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</si>
  <si>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</si>
  <si>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</si>
  <si>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</si>
  <si>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</si>
  <si>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</si>
  <si>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</si>
  <si>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</si>
  <si>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</si>
  <si>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</si>
  <si>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</si>
  <si>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</si>
  <si>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</si>
  <si>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</si>
  <si>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</si>
  <si>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</si>
  <si>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</si>
  <si>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</si>
  <si>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</si>
  <si>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</si>
  <si>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</si>
  <si>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</si>
  <si>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</si>
  <si>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</si>
  <si>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</si>
  <si>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</si>
  <si>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</si>
  <si>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</si>
  <si>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</si>
  <si>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</si>
  <si>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</si>
  <si>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</si>
  <si>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</si>
  <si>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</si>
  <si>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</si>
  <si>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</si>
  <si>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</si>
  <si>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</si>
  <si>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</si>
  <si>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</si>
  <si>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</si>
  <si>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</si>
  <si>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</si>
  <si>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</si>
  <si>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</si>
  <si>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</si>
  <si>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</si>
  <si>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</si>
  <si>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</si>
  <si>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</si>
  <si>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</si>
  <si>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</si>
  <si>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</si>
  <si>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</si>
  <si>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</si>
  <si>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</si>
  <si>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</si>
  <si>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</si>
  <si>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</si>
  <si>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</si>
  <si>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</si>
  <si>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</si>
  <si>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</si>
  <si>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</si>
  <si>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</si>
  <si>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</si>
  <si>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</si>
  <si>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</si>
  <si>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</si>
  <si>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</si>
  <si>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</si>
  <si>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</si>
  <si>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</si>
  <si>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</si>
  <si>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</si>
  <si>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</si>
  <si>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</si>
  <si>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</si>
  <si>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</si>
  <si>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</si>
  <si>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</si>
  <si>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</si>
  <si>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</si>
  <si>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</si>
  <si>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</si>
  <si>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</si>
  <si>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</si>
  <si>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</si>
  <si>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</si>
  <si>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</si>
  <si>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</si>
  <si>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</si>
  <si>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</si>
  <si>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</si>
  <si>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</si>
  <si>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</si>
  <si>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</si>
  <si>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</si>
  <si>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</si>
  <si>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</si>
  <si>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</si>
  <si>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</si>
  <si>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</si>
  <si>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</si>
  <si>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</si>
  <si>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</si>
  <si>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</si>
  <si>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</si>
  <si>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</si>
  <si>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</si>
  <si>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</si>
  <si>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</si>
  <si>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</si>
  <si>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</si>
  <si>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</si>
  <si>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</si>
  <si>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</si>
  <si>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</si>
  <si>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</si>
  <si>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</si>
  <si>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</si>
  <si>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</si>
  <si>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</si>
  <si>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</si>
  <si>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</si>
  <si>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</si>
  <si>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</si>
  <si>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</si>
  <si>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</si>
  <si>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</si>
  <si>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</si>
  <si>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</si>
  <si>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</si>
  <si>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</si>
  <si>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</si>
  <si>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</si>
  <si>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</si>
  <si>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</si>
  <si>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</si>
  <si>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</si>
  <si>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</si>
  <si>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</si>
  <si>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</si>
  <si>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</si>
  <si>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</si>
  <si>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</si>
  <si>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</si>
  <si>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</si>
  <si>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</si>
  <si>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</si>
  <si>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</si>
  <si>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</si>
  <si>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</si>
  <si>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</si>
  <si>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</si>
  <si>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</si>
  <si>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</si>
  <si>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</si>
  <si>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</si>
  <si>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</si>
  <si>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</si>
  <si>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</si>
  <si>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</si>
  <si>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</si>
  <si>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</si>
  <si>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</si>
  <si>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</si>
  <si>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</si>
  <si>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</si>
  <si>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</si>
  <si>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</si>
  <si>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</si>
  <si>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</si>
  <si>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</si>
  <si>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</si>
  <si>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</si>
  <si>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</si>
  <si>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</si>
  <si>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</si>
  <si>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</si>
  <si>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</si>
  <si>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</si>
  <si>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</si>
  <si>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</si>
  <si>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</si>
  <si>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</si>
  <si>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</si>
  <si>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</si>
  <si>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</si>
  <si>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</si>
  <si>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</si>
  <si>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</si>
  <si>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</si>
  <si>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</si>
  <si>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</si>
  <si>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</si>
  <si>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</si>
  <si>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</si>
  <si>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</si>
  <si>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</si>
  <si>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</si>
  <si>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</si>
  <si>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</si>
  <si>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</si>
  <si>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</si>
  <si>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</si>
  <si>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</si>
  <si>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</si>
  <si>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</si>
  <si>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</si>
  <si>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</si>
  <si>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</si>
  <si>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</si>
  <si>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</si>
  <si>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</si>
  <si>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</si>
  <si>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</si>
  <si>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</si>
  <si>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</si>
  <si>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</si>
  <si>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</si>
  <si>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</si>
  <si>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</si>
  <si>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</si>
  <si>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</si>
  <si>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</si>
  <si>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</si>
  <si>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</si>
  <si>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</si>
  <si>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</si>
  <si>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</si>
  <si>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</si>
  <si>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</si>
  <si>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</si>
  <si>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</si>
  <si>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</si>
  <si>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</si>
  <si>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</si>
  <si>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</si>
  <si>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</si>
  <si>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</si>
  <si>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</si>
  <si>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</si>
  <si>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</si>
  <si>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</si>
  <si>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</si>
  <si>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</si>
  <si>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</si>
  <si>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</si>
  <si>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</si>
  <si>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</si>
  <si>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</si>
  <si>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</si>
  <si>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</si>
  <si>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</si>
  <si>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</si>
  <si>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</si>
  <si>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</si>
  <si>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</si>
  <si>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</si>
  <si>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</si>
  <si>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</si>
  <si>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</si>
  <si>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</si>
  <si>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</si>
  <si>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</si>
  <si>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</si>
  <si>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</si>
  <si>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</si>
  <si>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</si>
  <si>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</si>
  <si>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</si>
  <si>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</si>
  <si>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</si>
  <si>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</si>
  <si>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</si>
  <si>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</si>
  <si>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</si>
  <si>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</si>
  <si>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</si>
  <si>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</si>
  <si>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</si>
  <si>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</si>
  <si>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</si>
  <si>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</si>
  <si>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</si>
  <si>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</si>
  <si>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</si>
  <si>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</si>
  <si>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</si>
  <si>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</si>
  <si>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</si>
  <si>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</si>
  <si>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</si>
  <si>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</si>
  <si>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</si>
  <si>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</si>
  <si>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</si>
  <si>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</si>
  <si>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</si>
  <si>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</si>
  <si>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</si>
  <si>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</si>
  <si>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</si>
  <si>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</si>
  <si>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</si>
  <si>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</si>
  <si>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</si>
  <si>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</si>
  <si>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</si>
  <si>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</si>
  <si>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</si>
  <si>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</si>
  <si>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</si>
  <si>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</si>
  <si>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</si>
  <si>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</si>
  <si>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</si>
  <si>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</si>
  <si>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</si>
  <si>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</si>
  <si>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</si>
  <si>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</si>
  <si>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</si>
  <si>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</si>
  <si>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</si>
  <si>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</si>
  <si>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</si>
  <si>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</si>
  <si>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</si>
  <si>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</si>
  <si>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</si>
  <si>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</si>
  <si>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</si>
  <si>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</si>
  <si>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</si>
  <si>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</si>
  <si>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</si>
  <si>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</si>
  <si>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</si>
  <si>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</si>
  <si>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</si>
  <si>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</si>
  <si>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</si>
  <si>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</si>
  <si>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</si>
  <si>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</si>
  <si>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</si>
  <si>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</si>
  <si>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</si>
  <si>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</si>
  <si>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</si>
  <si>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</si>
  <si>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</si>
  <si>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</si>
  <si>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</si>
  <si>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</si>
  <si>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</si>
  <si>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</si>
  <si>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</si>
  <si>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</si>
  <si>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</si>
  <si>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</si>
  <si>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</si>
  <si>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</si>
  <si>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</si>
  <si>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</si>
  <si>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</si>
  <si>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</si>
  <si>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</si>
  <si>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</si>
  <si>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</si>
  <si>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</si>
  <si>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</si>
  <si>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</si>
  <si>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</si>
  <si>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</si>
  <si>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</si>
  <si>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</si>
  <si>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</si>
  <si>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</si>
  <si>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</si>
  <si>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</si>
  <si>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</si>
  <si>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</si>
  <si>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</si>
  <si>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</si>
  <si>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</si>
  <si>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</si>
  <si>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</si>
  <si>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</si>
  <si>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</si>
  <si>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</si>
  <si>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</si>
  <si>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</si>
  <si>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</si>
  <si>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</si>
  <si>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</si>
  <si>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</si>
  <si>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</si>
  <si>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</si>
  <si>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</si>
  <si>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</si>
  <si>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</si>
  <si>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</si>
  <si>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</si>
  <si>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</si>
  <si>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</si>
  <si>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</si>
  <si>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</si>
  <si>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</si>
  <si>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</si>
  <si>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</si>
  <si>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</si>
  <si>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</si>
  <si>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</si>
  <si>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</si>
  <si>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</si>
  <si>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</si>
  <si>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</si>
  <si>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</si>
  <si>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</si>
  <si>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</si>
  <si>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</si>
  <si>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</si>
  <si>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</si>
  <si>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</si>
  <si>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</si>
  <si>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</si>
  <si>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</si>
  <si>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</si>
  <si>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</si>
  <si>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</si>
  <si>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</si>
  <si>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</si>
  <si>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</si>
  <si>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</si>
  <si>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</si>
  <si>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</si>
  <si>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</si>
  <si>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</si>
  <si>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</si>
  <si>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</si>
  <si>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</si>
  <si>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</si>
  <si>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</si>
  <si>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</si>
  <si>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</si>
  <si>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</si>
  <si>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</si>
  <si>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</si>
  <si>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</si>
  <si>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</si>
  <si>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</si>
  <si>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</si>
  <si>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</si>
  <si>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</si>
  <si>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</si>
  <si>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</si>
  <si>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</si>
  <si>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</si>
  <si>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</si>
  <si>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</si>
  <si>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</si>
  <si>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</si>
  <si>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</si>
  <si>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</si>
  <si>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</si>
  <si>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</si>
  <si>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</si>
  <si>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</si>
  <si>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</si>
  <si>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</si>
  <si>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</si>
  <si>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</si>
  <si>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</si>
  <si>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</si>
  <si>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</si>
  <si>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</si>
  <si>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</si>
  <si>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</si>
  <si>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</si>
  <si>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</si>
  <si>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</si>
  <si>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</si>
  <si>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</si>
  <si>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</si>
  <si>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</si>
  <si>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</si>
  <si>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</si>
  <si>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</si>
  <si>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</si>
  <si>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</si>
  <si>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</si>
  <si>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</si>
  <si>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</si>
  <si>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</si>
  <si>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</si>
  <si>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</si>
  <si>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</si>
  <si>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</si>
  <si>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</si>
  <si>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</si>
  <si>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</si>
  <si>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</si>
  <si>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</si>
  <si>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</si>
  <si>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</si>
  <si>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</si>
  <si>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</si>
  <si>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</si>
  <si>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</si>
  <si>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</si>
  <si>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</si>
  <si>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</si>
  <si>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</si>
  <si>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</si>
  <si>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</si>
  <si>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</si>
  <si>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</si>
  <si>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</si>
  <si>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</si>
  <si>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</si>
  <si>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</si>
  <si>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</si>
  <si>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</si>
  <si>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</si>
  <si>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</si>
  <si>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</si>
  <si>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</si>
  <si>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</si>
  <si>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</si>
  <si>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</si>
  <si>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</si>
  <si>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</si>
  <si>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</si>
  <si>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</si>
  <si>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</si>
  <si>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</si>
  <si>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</si>
  <si>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</si>
  <si>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</si>
  <si>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</si>
  <si>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</si>
  <si>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</si>
  <si>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</si>
  <si>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</si>
  <si>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</si>
  <si>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</si>
  <si>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</si>
  <si>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</si>
  <si>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</si>
  <si>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</si>
  <si>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</si>
  <si>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</si>
  <si>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</si>
  <si>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</si>
  <si>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</si>
  <si>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</si>
  <si>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</si>
  <si>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</si>
  <si>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</si>
  <si>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</si>
  <si>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</si>
  <si>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</si>
  <si>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</si>
  <si>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</si>
  <si>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</si>
  <si>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</si>
  <si>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</si>
  <si>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</si>
  <si>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</si>
  <si>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</si>
  <si>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</si>
  <si>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</si>
  <si>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</si>
  <si>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</si>
  <si>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</si>
  <si>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</si>
  <si>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</si>
  <si>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</si>
  <si>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</si>
  <si>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</si>
  <si>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</si>
  <si>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</si>
  <si>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</si>
  <si>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</si>
  <si>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</si>
  <si>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</si>
  <si>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</si>
  <si>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</si>
  <si>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</si>
  <si>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</si>
  <si>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</si>
  <si>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</si>
  <si>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</si>
  <si>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</si>
  <si>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</si>
  <si>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</si>
  <si>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</si>
  <si>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</si>
  <si>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</si>
  <si>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</si>
  <si>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</si>
  <si>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</si>
  <si>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</si>
  <si>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</si>
  <si>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</si>
  <si>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</si>
  <si>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</si>
  <si>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</si>
  <si>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</si>
  <si>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</si>
  <si>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</si>
  <si>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</si>
  <si>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</si>
  <si>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</si>
  <si>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</si>
  <si>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</si>
  <si>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</si>
  <si>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</si>
  <si>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</si>
  <si>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</si>
  <si>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</si>
  <si>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</si>
  <si>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</si>
  <si>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</si>
  <si>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</si>
  <si>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</si>
  <si>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</si>
  <si>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</si>
  <si>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</si>
  <si>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</si>
  <si>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</si>
  <si>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</si>
  <si>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</si>
  <si>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</si>
  <si>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</si>
  <si>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</si>
  <si>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</si>
  <si>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</si>
  <si>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</si>
  <si>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</si>
  <si>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</si>
  <si>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</si>
  <si>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</si>
  <si>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</si>
  <si>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</si>
  <si>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</si>
  <si>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</si>
  <si>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</si>
  <si>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</si>
  <si>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</si>
  <si>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</si>
  <si>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</si>
  <si>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</si>
  <si>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</si>
  <si>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</si>
  <si>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</si>
  <si>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</si>
  <si>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</si>
  <si>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</si>
  <si>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</si>
  <si>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</si>
  <si>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</si>
  <si>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</si>
  <si>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</si>
  <si>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</si>
  <si>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</si>
  <si>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</si>
  <si>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</si>
  <si>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</si>
  <si>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</si>
  <si>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</si>
  <si>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</si>
  <si>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</si>
  <si>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</si>
  <si>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</si>
  <si>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</si>
  <si>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</si>
  <si>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</si>
  <si>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</si>
  <si>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</si>
  <si>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</si>
  <si>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</si>
  <si>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</si>
  <si>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</si>
  <si>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</si>
  <si>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</si>
  <si>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</si>
  <si>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</si>
  <si>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</si>
  <si>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</si>
  <si>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</si>
  <si>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</si>
  <si>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</si>
  <si>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</si>
  <si>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</si>
  <si>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</si>
  <si>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</si>
  <si>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</si>
  <si>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</si>
  <si>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</si>
  <si>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</si>
  <si>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</si>
  <si>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</si>
  <si>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</si>
  <si>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</si>
  <si>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</si>
  <si>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</si>
  <si>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</si>
  <si>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</si>
  <si>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</si>
  <si>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</si>
  <si>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</si>
  <si>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</si>
  <si>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</si>
  <si>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</si>
  <si>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</si>
  <si>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</si>
  <si>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</si>
  <si>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</si>
  <si>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</si>
  <si>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</si>
  <si>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</si>
  <si>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</si>
  <si>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</si>
  <si>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</si>
  <si>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</si>
  <si>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</si>
  <si>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</si>
  <si>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</si>
  <si>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</si>
  <si>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</si>
  <si>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</si>
  <si>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</si>
  <si>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</si>
  <si>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</si>
  <si>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</si>
  <si>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</si>
  <si>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</si>
  <si>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</si>
  <si>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</si>
  <si>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</si>
  <si>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</si>
  <si>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</si>
  <si>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</si>
  <si>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</si>
  <si>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</si>
  <si>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</si>
  <si>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</si>
  <si>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</si>
  <si>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</si>
  <si>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</si>
  <si>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</si>
  <si>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</si>
  <si>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</si>
  <si>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</si>
  <si>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</si>
  <si>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</si>
  <si>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</si>
  <si>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</si>
  <si>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</si>
  <si>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</si>
  <si>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</si>
  <si>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</si>
  <si>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</si>
  <si>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</si>
  <si>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</si>
  <si>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</si>
  <si>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</si>
  <si>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</si>
  <si>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</si>
  <si>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</si>
  <si>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</si>
  <si>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</si>
  <si>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</si>
  <si>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</si>
  <si>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</si>
  <si>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</si>
  <si>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</si>
  <si>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</si>
  <si>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</si>
  <si>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</si>
  <si>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</si>
  <si>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</si>
  <si>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</si>
  <si>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</si>
  <si>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</si>
  <si>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</si>
  <si>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</si>
  <si>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</si>
  <si>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</si>
  <si>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</si>
  <si>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</si>
  <si>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</si>
  <si>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</si>
  <si>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</si>
  <si>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</si>
  <si>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</si>
  <si>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</si>
  <si>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</si>
  <si>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</si>
  <si>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</si>
  <si>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</si>
  <si>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</si>
  <si>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</si>
  <si>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</si>
  <si>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</si>
  <si>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</si>
  <si>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</si>
  <si>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</si>
  <si>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</si>
  <si>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</si>
  <si>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</si>
  <si>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</si>
  <si>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</si>
  <si>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</si>
  <si>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</si>
  <si>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</si>
  <si>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</si>
  <si>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</si>
  <si>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</si>
  <si>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</si>
  <si>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</si>
  <si>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</si>
  <si>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</si>
  <si>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</si>
  <si>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</si>
  <si>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</si>
  <si>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</si>
  <si>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</si>
  <si>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</si>
  <si>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</si>
  <si>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</si>
  <si>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</si>
  <si>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</si>
  <si>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</si>
  <si>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</si>
  <si>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</si>
  <si>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</si>
  <si>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</si>
  <si>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</si>
  <si>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</si>
  <si>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</si>
  <si>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</si>
  <si>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</si>
  <si>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</si>
  <si>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</si>
  <si>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</si>
  <si>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</si>
  <si>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</si>
  <si>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</si>
  <si>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</si>
  <si>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</si>
  <si>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</si>
  <si>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</si>
  <si>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</si>
  <si>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</si>
  <si>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</si>
  <si>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</si>
  <si>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</si>
  <si>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</si>
  <si>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</si>
  <si>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</si>
  <si>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</si>
  <si>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</si>
  <si>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</si>
  <si>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</si>
  <si>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</si>
  <si>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</si>
  <si>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</si>
  <si>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</si>
  <si>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</si>
  <si>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</si>
  <si>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</si>
  <si>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</si>
  <si>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</si>
  <si>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</si>
  <si>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</si>
  <si>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</si>
  <si>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</si>
  <si>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</si>
  <si>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</si>
  <si>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</si>
  <si>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</si>
  <si>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</si>
  <si>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</si>
  <si>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</si>
  <si>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</si>
  <si>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</si>
  <si>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</si>
  <si>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</si>
  <si>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</si>
  <si>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</si>
  <si>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</si>
  <si>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</si>
  <si>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</si>
  <si>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</si>
  <si>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</si>
  <si>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</si>
  <si>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</si>
  <si>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</si>
  <si>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</si>
  <si>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</si>
  <si>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</si>
  <si>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</si>
  <si>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</si>
  <si>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</si>
  <si>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</si>
  <si>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</si>
  <si>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</si>
  <si>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</si>
  <si>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</si>
  <si>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</si>
  <si>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</si>
  <si>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</si>
  <si>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</si>
  <si>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</si>
  <si>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</si>
  <si>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</si>
  <si>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</si>
  <si>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</si>
  <si>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</si>
  <si>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</si>
  <si>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</si>
  <si>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</si>
  <si>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</si>
  <si>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</si>
  <si>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</si>
  <si>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</si>
  <si>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</si>
  <si>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</si>
  <si>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</si>
  <si>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</si>
  <si>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</si>
  <si>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</si>
  <si>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</si>
  <si>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</si>
  <si>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</si>
  <si>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</si>
  <si>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</si>
  <si>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</si>
  <si>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</si>
  <si>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</si>
  <si>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</si>
  <si>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</si>
  <si>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</si>
  <si>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</si>
  <si>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</si>
  <si>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</si>
  <si>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</si>
  <si>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</si>
  <si>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</si>
  <si>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</si>
  <si>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</si>
  <si>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</si>
  <si>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</si>
  <si>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</si>
  <si>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</si>
  <si>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</si>
  <si>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</si>
  <si>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</si>
  <si>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</si>
  <si>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</si>
  <si>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</si>
  <si>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</si>
  <si>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</si>
  <si>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</si>
  <si>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</si>
  <si>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</si>
  <si>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</si>
  <si>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</si>
  <si>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</si>
  <si>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</si>
  <si>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</si>
  <si>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</si>
  <si>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</si>
  <si>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</si>
  <si>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</si>
  <si>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</si>
  <si>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</si>
  <si>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</si>
  <si>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</si>
  <si>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</si>
  <si>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</si>
  <si>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</si>
  <si>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</si>
  <si>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</si>
  <si>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</si>
  <si>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</si>
  <si>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</si>
  <si>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</si>
  <si>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</si>
  <si>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</si>
  <si>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</si>
  <si>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</si>
  <si>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</si>
  <si>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</si>
  <si>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</si>
  <si>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</si>
  <si>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</si>
  <si>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</si>
  <si>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</si>
  <si>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</si>
  <si>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</si>
  <si>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</si>
  <si>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</si>
  <si>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</si>
  <si>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</si>
  <si>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</si>
  <si>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</si>
  <si>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</si>
  <si>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</si>
  <si>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</si>
  <si>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</si>
  <si>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</si>
  <si>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</si>
  <si>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</si>
  <si>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</si>
  <si>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</si>
  <si>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</si>
  <si>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</si>
  <si>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</si>
  <si>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</si>
  <si>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</si>
  <si>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</si>
  <si>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</si>
  <si>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</si>
  <si>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</si>
  <si>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</si>
  <si>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</si>
  <si>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</si>
  <si>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</si>
  <si>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</si>
  <si>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</si>
  <si>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</si>
  <si>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</si>
  <si>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</si>
  <si>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</si>
  <si>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</si>
  <si>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</si>
  <si>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</si>
  <si>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</si>
  <si>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</si>
  <si>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</si>
  <si>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</si>
  <si>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</si>
  <si>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</si>
  <si>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</si>
  <si>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</si>
  <si>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</si>
  <si>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</si>
  <si>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</si>
  <si>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</si>
  <si>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</si>
  <si>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</si>
  <si>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</si>
  <si>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</si>
  <si>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</si>
  <si>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</si>
  <si>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</si>
  <si>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</si>
  <si>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</si>
  <si>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</si>
  <si>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</si>
  <si>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</si>
  <si>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</si>
  <si>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</si>
  <si>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</si>
  <si>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</si>
  <si>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</si>
  <si>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</si>
  <si>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</si>
  <si>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</si>
  <si>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</si>
  <si>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</si>
  <si>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</si>
  <si>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</si>
  <si>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</si>
  <si>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</si>
  <si>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</si>
  <si>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</si>
  <si>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</si>
  <si>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</si>
  <si>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</si>
  <si>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</si>
  <si>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</si>
  <si>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</si>
  <si>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</si>
  <si>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</si>
  <si>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</si>
  <si>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</si>
  <si>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</si>
  <si>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</si>
  <si>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</si>
  <si>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</si>
  <si>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</si>
  <si>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</si>
  <si>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</si>
  <si>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</si>
  <si>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</si>
  <si>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</si>
  <si>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</si>
  <si>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</si>
  <si>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</si>
  <si>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</si>
  <si>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</si>
  <si>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</si>
  <si>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</si>
  <si>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</si>
  <si>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</si>
  <si>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</si>
  <si>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</si>
  <si>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</si>
  <si>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</si>
  <si>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</si>
  <si>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</si>
  <si>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</si>
  <si>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</si>
  <si>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</si>
  <si>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</si>
  <si>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</si>
  <si>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</si>
  <si>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</si>
  <si>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</si>
  <si>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</si>
  <si>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</si>
  <si>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</si>
  <si>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</si>
  <si>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</si>
  <si>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</si>
  <si>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</si>
  <si>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</si>
  <si>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</si>
  <si>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</si>
  <si>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</si>
  <si>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</si>
  <si>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</si>
  <si>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</si>
  <si>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</si>
  <si>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</si>
  <si>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</si>
  <si>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</si>
  <si>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</si>
  <si>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</si>
  <si>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</si>
  <si>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</si>
  <si>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</si>
  <si>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</si>
  <si>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</si>
  <si>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</si>
  <si>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</si>
  <si>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</si>
  <si>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</si>
  <si>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</si>
  <si>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</si>
  <si>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</si>
  <si>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</si>
  <si>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</si>
  <si>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</si>
  <si>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</si>
  <si>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</si>
  <si>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</si>
  <si>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</si>
  <si>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</si>
  <si>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</si>
  <si>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</si>
  <si>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</si>
  <si>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</si>
  <si>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</si>
  <si>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</si>
  <si>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</si>
  <si>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</si>
  <si>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</si>
  <si>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</si>
  <si>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</si>
  <si>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</si>
  <si>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</si>
  <si>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</si>
  <si>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</si>
  <si>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</si>
  <si>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</si>
  <si>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</si>
  <si>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</si>
  <si>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</si>
  <si>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</si>
  <si>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</si>
  <si>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</si>
  <si>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</si>
  <si>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</si>
  <si>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</si>
  <si>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</si>
  <si>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</si>
  <si>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</si>
  <si>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</si>
  <si>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</si>
  <si>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</si>
  <si>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</si>
  <si>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</si>
  <si>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</si>
  <si>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</si>
  <si>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</si>
  <si>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</si>
  <si>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</si>
  <si>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</si>
  <si>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</si>
  <si>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</si>
  <si>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</si>
  <si>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</si>
  <si>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</si>
  <si>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</si>
  <si>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</si>
  <si>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</si>
  <si>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</si>
  <si>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</si>
  <si>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</si>
  <si>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</si>
  <si>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</si>
  <si>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</si>
  <si>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</si>
  <si>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</si>
  <si>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</si>
  <si>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</si>
  <si>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</si>
  <si>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</si>
  <si>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</si>
  <si>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</si>
  <si>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</si>
  <si>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</si>
  <si>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</si>
  <si>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</si>
  <si>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</si>
  <si>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</si>
  <si>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</si>
  <si>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</si>
  <si>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</si>
  <si>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</si>
  <si>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</si>
  <si>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</si>
  <si>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</si>
  <si>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</si>
  <si>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</si>
  <si>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</si>
  <si>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</si>
  <si>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</si>
  <si>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</si>
  <si>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</si>
  <si>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</si>
  <si>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</si>
  <si>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</si>
  <si>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</si>
  <si>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</si>
  <si>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</si>
  <si>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</si>
  <si>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</si>
  <si>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</si>
  <si>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</si>
  <si>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</si>
  <si>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</si>
  <si>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</si>
  <si>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</si>
  <si>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</si>
  <si>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</si>
  <si>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</si>
  <si>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</si>
  <si>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</si>
  <si>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</si>
  <si>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</si>
  <si>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</si>
  <si>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</si>
  <si>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</si>
  <si>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</si>
  <si>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</si>
  <si>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</si>
  <si>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</si>
  <si>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</si>
  <si>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</si>
  <si>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</si>
  <si>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</si>
  <si>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</si>
  <si>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</si>
  <si>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</si>
  <si>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</si>
  <si>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</si>
  <si>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</si>
  <si>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</si>
  <si>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</si>
  <si>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</si>
  <si>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</si>
  <si>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</si>
  <si>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</si>
  <si>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</si>
  <si>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</si>
  <si>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</si>
  <si>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</si>
  <si>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</si>
  <si>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</si>
  <si>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</si>
  <si>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</si>
  <si>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</si>
  <si>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</si>
  <si>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</si>
  <si>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</si>
  <si>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</si>
  <si>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</si>
  <si>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</si>
  <si>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</si>
  <si>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</si>
  <si>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</si>
  <si>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</si>
  <si>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</si>
  <si>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</si>
  <si>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</si>
  <si>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</si>
  <si>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</si>
  <si>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</si>
  <si>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</si>
  <si>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</si>
  <si>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</si>
  <si>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</si>
  <si>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</si>
  <si>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</si>
  <si>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</si>
  <si>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</si>
  <si>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</si>
  <si>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</si>
  <si>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</si>
  <si>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</si>
  <si>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</si>
  <si>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</si>
  <si>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</si>
  <si>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</si>
  <si>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</si>
  <si>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</si>
  <si>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</si>
  <si>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</si>
  <si>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</si>
  <si>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</si>
  <si>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</si>
  <si>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</si>
  <si>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</si>
  <si>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</si>
  <si>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</si>
  <si>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</si>
  <si>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</si>
  <si>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</si>
  <si>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</si>
  <si>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</si>
  <si>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</si>
  <si>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</si>
  <si>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</si>
  <si>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</si>
  <si>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</si>
  <si>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</si>
  <si>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</si>
  <si>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</si>
  <si>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</si>
  <si>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</si>
  <si>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</si>
  <si>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</si>
  <si>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</si>
  <si>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</si>
  <si>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</si>
  <si>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</si>
  <si>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</si>
  <si>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</si>
  <si>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</si>
  <si>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</si>
  <si>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</si>
  <si>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</si>
  <si>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</si>
  <si>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</si>
  <si>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</si>
  <si>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</si>
  <si>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</si>
  <si>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</si>
  <si>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</si>
  <si>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</si>
  <si>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</si>
  <si>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</si>
  <si>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</si>
  <si>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</si>
  <si>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</si>
  <si>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</si>
  <si>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</si>
  <si>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</si>
  <si>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</si>
  <si>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</si>
  <si>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</si>
  <si>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</si>
  <si>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</si>
  <si>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</si>
  <si>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</si>
  <si>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</si>
  <si>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</si>
  <si>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</si>
  <si>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</si>
  <si>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</si>
  <si>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</si>
  <si>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</si>
  <si>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</si>
  <si>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</si>
  <si>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</si>
  <si>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</si>
  <si>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</si>
  <si>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</si>
  <si>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</si>
  <si>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</si>
  <si>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</si>
  <si>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</si>
  <si>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</si>
  <si>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</si>
  <si>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</si>
  <si>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</si>
  <si>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</si>
  <si>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</si>
  <si>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</si>
  <si>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</si>
  <si>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</si>
  <si>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</si>
  <si>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</si>
  <si>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</si>
  <si>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</si>
  <si>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</si>
  <si>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</si>
  <si>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</si>
  <si>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</si>
  <si>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</si>
  <si>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</si>
  <si>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</si>
  <si>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</si>
  <si>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</si>
  <si>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</si>
  <si>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</si>
  <si>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</si>
  <si>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</si>
  <si>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</si>
  <si>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</si>
  <si>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</si>
  <si>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</si>
  <si>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</si>
  <si>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</si>
  <si>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</si>
  <si>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</si>
  <si>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</si>
  <si>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</si>
  <si>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</si>
  <si>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</si>
  <si>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</si>
  <si>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</si>
  <si>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</si>
  <si>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</si>
  <si>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</si>
  <si>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</si>
  <si>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</si>
  <si>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</si>
  <si>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</si>
  <si>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</si>
  <si>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</si>
  <si>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</si>
  <si>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</si>
  <si>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</si>
  <si>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</si>
  <si>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</si>
  <si>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</si>
  <si>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</si>
  <si>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</si>
  <si>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</si>
  <si>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</si>
  <si>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</si>
  <si>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</si>
  <si>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</si>
  <si>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</si>
  <si>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</si>
  <si>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</si>
  <si>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</si>
  <si>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</si>
  <si>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</si>
  <si>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</si>
  <si>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</si>
  <si>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</si>
  <si>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</si>
  <si>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</si>
  <si>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</si>
  <si>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</si>
  <si>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</si>
  <si>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</si>
  <si>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</si>
  <si>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</si>
  <si>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</si>
  <si>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</si>
  <si>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</si>
  <si>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</si>
  <si>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</si>
  <si>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</si>
  <si>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</si>
  <si>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</si>
  <si>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</si>
  <si>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</si>
  <si>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</si>
  <si>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</si>
  <si>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</si>
  <si>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</si>
  <si>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</si>
  <si>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</si>
  <si>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</si>
  <si>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</si>
  <si>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</si>
  <si>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</si>
  <si>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</si>
  <si>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</si>
  <si>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</si>
  <si>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</si>
  <si>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</si>
  <si>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</si>
  <si>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</si>
  <si>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</si>
  <si>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</si>
  <si>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</si>
  <si>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</si>
  <si>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</si>
  <si>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</si>
  <si>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</si>
  <si>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</si>
  <si>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</si>
  <si>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</si>
  <si>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</si>
  <si>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</si>
  <si>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</si>
  <si>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</si>
  <si>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</si>
  <si>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</si>
  <si>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</si>
  <si>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</si>
  <si>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</si>
  <si>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</si>
  <si>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</si>
  <si>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</si>
  <si>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</si>
  <si>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</si>
  <si>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</si>
  <si>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</si>
  <si>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</si>
  <si>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</si>
  <si>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</si>
  <si>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</si>
  <si>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</si>
  <si>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</si>
  <si>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</si>
  <si>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</si>
  <si>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</si>
  <si>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</si>
  <si>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</si>
  <si>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</si>
  <si>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</si>
  <si>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</si>
  <si>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</si>
  <si>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</si>
  <si>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</si>
  <si>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</si>
  <si>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</si>
  <si>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</si>
  <si>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</si>
  <si>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</si>
  <si>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</si>
  <si>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</si>
  <si>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</si>
  <si>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</si>
  <si>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</si>
  <si>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</si>
  <si>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</si>
  <si>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</si>
  <si>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</si>
  <si>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</si>
  <si>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</si>
  <si>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</si>
  <si>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</si>
  <si>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</si>
  <si>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</si>
  <si>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</si>
  <si>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</si>
  <si>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</si>
  <si>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</si>
  <si>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</si>
  <si>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</si>
  <si>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</si>
  <si>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</si>
  <si>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</si>
  <si>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</si>
  <si>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</si>
  <si>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</si>
  <si>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</si>
  <si>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</si>
  <si>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</si>
  <si>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</si>
  <si>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</si>
  <si>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</si>
  <si>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</si>
  <si>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</si>
  <si>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</si>
  <si>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</si>
  <si>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</si>
  <si>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</si>
  <si>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</si>
  <si>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</si>
  <si>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</si>
  <si>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</si>
  <si>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</si>
  <si>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</si>
  <si>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</si>
  <si>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</si>
  <si>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</si>
  <si>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</si>
  <si>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</si>
  <si>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</si>
  <si>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</si>
  <si>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</si>
  <si>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</si>
  <si>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</si>
  <si>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</si>
  <si>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</si>
  <si>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</si>
  <si>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</si>
  <si>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</si>
  <si>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</si>
  <si>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</si>
  <si>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</si>
  <si>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</si>
  <si>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</si>
  <si>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</si>
  <si>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</si>
  <si>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</si>
  <si>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</si>
  <si>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</si>
  <si>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</si>
  <si>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</si>
  <si>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</si>
  <si>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</si>
  <si>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</si>
  <si>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</si>
  <si>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</si>
  <si>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</si>
  <si>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</si>
  <si>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</si>
  <si>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</si>
  <si>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</si>
  <si>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</si>
  <si>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</si>
  <si>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</si>
  <si>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</si>
  <si>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</si>
  <si>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</si>
  <si>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</si>
  <si>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</si>
  <si>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</si>
  <si>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</si>
  <si>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</si>
  <si>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</si>
  <si>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</si>
  <si>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</si>
  <si>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</si>
  <si>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</si>
  <si>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</si>
  <si>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</si>
  <si>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</si>
  <si>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</si>
  <si>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</si>
  <si>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</si>
  <si>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</si>
  <si>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</si>
  <si>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</si>
  <si>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</si>
  <si>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</si>
  <si>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</si>
  <si>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</si>
  <si>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</si>
  <si>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</si>
  <si>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</si>
  <si>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</si>
  <si>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</si>
  <si>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</si>
  <si>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</si>
  <si>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</si>
  <si>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</si>
  <si>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</si>
  <si>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</si>
  <si>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</si>
  <si>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</si>
  <si>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</si>
  <si>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</si>
  <si>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</si>
  <si>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</si>
  <si>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</si>
  <si>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</si>
  <si>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</si>
  <si>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</si>
  <si>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</si>
  <si>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</si>
  <si>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</si>
  <si>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</si>
  <si>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</si>
  <si>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</si>
  <si>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</si>
  <si>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</si>
  <si>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</si>
  <si>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</si>
  <si>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</si>
  <si>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</si>
  <si>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</si>
  <si>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</si>
  <si>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</si>
  <si>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</si>
  <si>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</si>
  <si>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</si>
  <si>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</si>
  <si>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</si>
  <si>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</si>
  <si>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</si>
  <si>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</si>
  <si>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</si>
  <si>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</si>
  <si>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</si>
  <si>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</si>
  <si>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</si>
  <si>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</si>
  <si>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</si>
  <si>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</si>
  <si>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</si>
  <si>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</si>
  <si>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</si>
  <si>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</si>
  <si>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</si>
  <si>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</si>
  <si>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</si>
  <si>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</si>
  <si>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</si>
  <si>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</si>
  <si>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</si>
  <si>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</si>
  <si>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</si>
  <si>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</si>
  <si>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</si>
  <si>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</si>
  <si>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</si>
  <si>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</si>
  <si>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</si>
  <si>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</si>
  <si>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</si>
  <si>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</si>
  <si>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</si>
  <si>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</si>
  <si>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</si>
  <si>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</si>
  <si>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</si>
  <si>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</si>
  <si>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</si>
  <si>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</si>
  <si>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</si>
  <si>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</si>
  <si>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</si>
  <si>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</si>
  <si>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</si>
  <si>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</si>
  <si>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</si>
  <si>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</si>
  <si>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</si>
  <si>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</si>
  <si>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</si>
  <si>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</si>
  <si>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</si>
  <si>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</si>
  <si>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</si>
  <si>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</si>
  <si>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</si>
  <si>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</si>
  <si>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</si>
  <si>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</si>
  <si>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</si>
  <si>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</si>
  <si>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</si>
  <si>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</si>
  <si>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</si>
  <si>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</si>
  <si>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</si>
  <si>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</si>
  <si>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</si>
  <si>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</si>
  <si>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</si>
  <si>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</si>
  <si>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</si>
  <si>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</si>
  <si>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</si>
  <si>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</si>
  <si>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</si>
  <si>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</si>
  <si>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</si>
  <si>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</si>
  <si>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</si>
  <si>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</si>
  <si>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</si>
  <si>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</si>
  <si>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</si>
  <si>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</si>
  <si>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</si>
  <si>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</si>
  <si>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</si>
  <si>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</si>
  <si>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</si>
  <si>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</si>
  <si>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</si>
  <si>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</si>
  <si>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</si>
  <si>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</si>
  <si>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</si>
  <si>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</si>
  <si>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</si>
  <si>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</si>
  <si>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</si>
  <si>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</si>
  <si>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</si>
  <si>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</si>
  <si>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</si>
  <si>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</si>
  <si>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</si>
  <si>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</si>
  <si>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</si>
  <si>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</si>
  <si>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</si>
  <si>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</si>
  <si>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</si>
  <si>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</si>
  <si>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</si>
  <si>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</si>
  <si>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</si>
  <si>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</si>
  <si>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</si>
  <si>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</si>
  <si>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</si>
  <si>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</si>
  <si>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</si>
  <si>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</si>
  <si>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</si>
  <si>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</si>
  <si>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</si>
  <si>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</si>
  <si>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</si>
  <si>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</si>
  <si>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</si>
  <si>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</si>
  <si>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</si>
  <si>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</si>
  <si>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</si>
  <si>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</si>
  <si>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</si>
  <si>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</si>
  <si>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</si>
  <si>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</si>
  <si>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</si>
  <si>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</si>
  <si>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</si>
  <si>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</si>
  <si>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</si>
  <si>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</si>
  <si>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</si>
  <si>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</si>
  <si>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</si>
  <si>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</si>
  <si>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</si>
  <si>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</si>
  <si>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</si>
  <si>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</si>
  <si>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</si>
  <si>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</si>
  <si>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</si>
  <si>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</si>
  <si>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</si>
  <si>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</si>
  <si>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</si>
  <si>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</si>
  <si>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</si>
  <si>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</si>
  <si>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</si>
  <si>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</si>
  <si>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</si>
  <si>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</si>
  <si>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</si>
  <si>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</si>
  <si>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</si>
  <si>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</si>
  <si>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</si>
  <si>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</si>
  <si>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</si>
  <si>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</si>
  <si>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</si>
  <si>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</si>
  <si>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</si>
  <si>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</si>
  <si>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</si>
  <si>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</si>
  <si>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</si>
  <si>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</si>
  <si>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</si>
  <si>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</si>
  <si>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</si>
  <si>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</si>
  <si>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</si>
  <si>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</si>
  <si>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</si>
  <si>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</si>
  <si>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</si>
  <si>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</si>
  <si>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</si>
  <si>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</si>
  <si>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</si>
  <si>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</si>
  <si>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</si>
  <si>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</si>
  <si>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</si>
  <si>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</si>
  <si>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</si>
  <si>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</si>
  <si>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</si>
  <si>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</si>
  <si>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</si>
  <si>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</si>
  <si>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</si>
  <si>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</si>
  <si>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</si>
  <si>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</si>
  <si>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</si>
  <si>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</si>
  <si>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</si>
  <si>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</si>
  <si>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</si>
  <si>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</si>
  <si>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</si>
  <si>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</si>
  <si>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</si>
  <si>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</si>
  <si>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</si>
  <si>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</si>
  <si>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</si>
  <si>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</si>
  <si>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</si>
  <si>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</si>
  <si>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</si>
  <si>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</si>
  <si>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</si>
  <si>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</si>
  <si>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</si>
  <si>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</si>
  <si>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</si>
  <si>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</si>
  <si>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</si>
  <si>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</si>
  <si>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</si>
  <si>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</si>
  <si>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</si>
  <si>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</si>
  <si>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</si>
  <si>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</si>
  <si>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</si>
  <si>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</si>
  <si>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</si>
  <si>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</si>
  <si>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</si>
  <si>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</si>
  <si>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</si>
  <si>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</si>
  <si>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</si>
  <si>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</si>
  <si>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</si>
  <si>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</si>
  <si>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</si>
  <si>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</si>
  <si>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</si>
  <si>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</si>
  <si>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</si>
  <si>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</si>
  <si>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</si>
  <si>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</si>
  <si>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</si>
  <si>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</si>
  <si>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</si>
  <si>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</si>
  <si>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</si>
  <si>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</si>
  <si>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</si>
  <si>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</si>
  <si>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</si>
  <si>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</si>
  <si>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</si>
  <si>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</si>
  <si>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</si>
  <si>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</si>
  <si>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</si>
  <si>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</si>
  <si>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</si>
  <si>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</si>
  <si>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</si>
  <si>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</si>
  <si>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</si>
  <si>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</si>
  <si>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</si>
  <si>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</si>
  <si>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</si>
  <si>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</si>
  <si>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</si>
  <si>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</si>
  <si>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</si>
  <si>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</si>
  <si>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</si>
  <si>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</si>
  <si>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</si>
  <si>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</si>
  <si>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</si>
  <si>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</si>
  <si>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</si>
  <si>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</si>
  <si>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</si>
  <si>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</si>
  <si>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</si>
  <si>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</si>
  <si>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</si>
  <si>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</si>
  <si>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</si>
  <si>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</si>
  <si>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</si>
  <si>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</si>
  <si>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</si>
  <si>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</si>
  <si>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</si>
  <si>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</si>
  <si>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</si>
  <si>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</si>
  <si>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</si>
  <si>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</si>
  <si>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</si>
  <si>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</si>
  <si>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</si>
  <si>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</si>
  <si>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</si>
  <si>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</si>
  <si>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</si>
  <si>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</si>
  <si>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</si>
  <si>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</si>
  <si>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</si>
  <si>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</si>
  <si>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</si>
  <si>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</si>
  <si>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</si>
  <si>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</si>
  <si>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</si>
  <si>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</si>
  <si>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</si>
  <si>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</si>
  <si>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</si>
  <si>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</si>
  <si>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</si>
  <si>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</si>
  <si>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</si>
  <si>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</si>
  <si>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</si>
  <si>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</si>
  <si>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</si>
  <si>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</si>
  <si>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</si>
  <si>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</si>
  <si>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</si>
  <si>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</si>
  <si>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</si>
  <si>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</si>
  <si>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</si>
  <si>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</si>
  <si>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</si>
  <si>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</si>
  <si>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</si>
  <si>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</si>
  <si>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</si>
  <si>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</si>
  <si>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</si>
  <si>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</si>
  <si>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</si>
  <si>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</si>
  <si>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</si>
  <si>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</si>
  <si>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</si>
  <si>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</si>
  <si>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</si>
  <si>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</si>
  <si>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</si>
  <si>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</si>
  <si>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</si>
  <si>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</si>
  <si>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</si>
  <si>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</si>
  <si>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</si>
  <si>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</si>
  <si>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</si>
  <si>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</si>
  <si>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</si>
  <si>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</si>
  <si>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</si>
  <si>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</si>
  <si>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</si>
  <si>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</si>
  <si>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</si>
  <si>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</si>
  <si>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</si>
  <si>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</si>
  <si>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</si>
  <si>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</si>
  <si>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</si>
  <si>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</si>
  <si>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</si>
  <si>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</si>
  <si>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</si>
  <si>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</si>
  <si>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</si>
  <si>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</si>
  <si>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</si>
  <si>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</si>
  <si>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</si>
  <si>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</si>
  <si>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</si>
  <si>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</si>
  <si>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</si>
  <si>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</si>
  <si>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</si>
  <si>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</si>
  <si>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</si>
  <si>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</si>
  <si>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</si>
  <si>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</si>
  <si>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</si>
  <si>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</si>
  <si>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</si>
  <si>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</si>
  <si>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</si>
  <si>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</si>
  <si>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</si>
  <si>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</si>
  <si>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</si>
  <si>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</si>
  <si>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</si>
  <si>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</si>
  <si>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</si>
  <si>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</si>
  <si>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</si>
  <si>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</si>
  <si>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</si>
  <si>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</si>
  <si>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</si>
  <si>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</si>
  <si>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</si>
  <si>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</si>
  <si>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</si>
  <si>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</si>
  <si>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</si>
  <si>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</si>
  <si>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</si>
  <si>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</si>
  <si>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</si>
  <si>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</si>
  <si>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</si>
  <si>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</si>
  <si>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</si>
  <si>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</si>
  <si>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</si>
  <si>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</si>
  <si>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</si>
  <si>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</si>
  <si>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</si>
  <si>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</si>
  <si>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</si>
  <si>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</si>
  <si>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</si>
  <si>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</si>
  <si>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</si>
  <si>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</si>
  <si>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</si>
  <si>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</si>
  <si>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</si>
  <si>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</si>
  <si>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</si>
  <si>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</si>
  <si>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</si>
  <si>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</si>
  <si>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</si>
  <si>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</si>
  <si>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</si>
  <si>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</si>
  <si>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</si>
  <si>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</si>
  <si>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</si>
  <si>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</si>
  <si>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</si>
  <si>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</si>
  <si>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</si>
  <si>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</si>
  <si>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</si>
  <si>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</si>
  <si>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</si>
  <si>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</si>
  <si>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</si>
  <si>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</si>
  <si>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</si>
  <si>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</si>
  <si>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</si>
  <si>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</si>
  <si>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</si>
  <si>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</si>
  <si>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</si>
  <si>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</si>
  <si>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</si>
  <si>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</si>
  <si>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</si>
  <si>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</si>
  <si>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</si>
  <si>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</si>
  <si>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</si>
  <si>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</si>
  <si>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</si>
  <si>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</si>
  <si>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</si>
  <si>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</si>
  <si>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</si>
  <si>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</si>
  <si>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</si>
  <si>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</si>
  <si>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</si>
  <si>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</si>
  <si>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</si>
  <si>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</si>
  <si>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</si>
  <si>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</si>
  <si>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</si>
  <si>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</si>
  <si>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</si>
  <si>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</si>
  <si>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</si>
  <si>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</si>
  <si>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</si>
  <si>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</si>
  <si>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</si>
  <si>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</si>
  <si>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</si>
  <si>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</si>
  <si>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</si>
  <si>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</si>
  <si>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</si>
  <si>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</si>
  <si>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</si>
  <si>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</si>
  <si>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</si>
  <si>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</si>
  <si>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</si>
  <si>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</si>
  <si>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</si>
  <si>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</si>
  <si>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</si>
  <si>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</si>
  <si>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</si>
  <si>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</si>
  <si>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</si>
  <si>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</si>
  <si>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</si>
  <si>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</si>
  <si>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</si>
  <si>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</si>
  <si>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</si>
  <si>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</si>
  <si>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</si>
  <si>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</si>
  <si>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</si>
  <si>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</si>
  <si>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</si>
  <si>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</si>
  <si>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</si>
  <si>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</si>
  <si>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</si>
  <si>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</si>
  <si>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</si>
  <si>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</si>
  <si>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</si>
  <si>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</si>
  <si>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</si>
  <si>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</si>
  <si>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</si>
  <si>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</si>
  <si>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</si>
  <si>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</si>
  <si>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</si>
  <si>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</si>
  <si>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</si>
  <si>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</si>
  <si>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</si>
  <si>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</si>
  <si>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</si>
  <si>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</si>
  <si>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</si>
  <si>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</si>
  <si>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</si>
  <si>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</si>
  <si>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</si>
  <si>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</si>
  <si>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</si>
  <si>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</si>
  <si>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</si>
  <si>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</si>
  <si>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</si>
  <si>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</si>
  <si>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</si>
  <si>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</si>
  <si>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</si>
  <si>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</si>
  <si>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</si>
  <si>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</si>
  <si>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</si>
  <si>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</si>
  <si>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</si>
  <si>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</si>
  <si>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</si>
  <si>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</si>
  <si>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</si>
  <si>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</si>
  <si>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</si>
  <si>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</si>
  <si>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</si>
  <si>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</si>
  <si>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</si>
  <si>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</si>
  <si>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</si>
  <si>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</si>
  <si>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</si>
  <si>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</si>
  <si>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</si>
  <si>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</si>
  <si>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</si>
  <si>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</si>
  <si>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</si>
  <si>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</si>
  <si>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</si>
  <si>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</si>
  <si>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</si>
  <si>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</si>
  <si>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</si>
  <si>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</si>
  <si>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</si>
  <si>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</si>
  <si>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</si>
  <si>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</si>
  <si>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</si>
  <si>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</si>
  <si>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</si>
  <si>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</si>
  <si>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</si>
  <si>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</si>
  <si>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</si>
  <si>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</si>
  <si>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</si>
  <si>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</si>
  <si>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</si>
  <si>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</si>
  <si>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</si>
  <si>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</si>
  <si>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</si>
  <si>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</si>
  <si>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</si>
  <si>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</si>
  <si>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</si>
  <si>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</si>
  <si>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</si>
  <si>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</si>
  <si>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</si>
  <si>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</si>
  <si>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</si>
  <si>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Competitive Inhibition</t>
  </si>
  <si>
    <t>Induction</t>
  </si>
  <si>
    <t>Mechanism-based Inactivation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</si>
</sst>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zoomScale="90" zoomScaleNormal="90" workbookViewId="0">
      <pane xSplit="5" ySplit="2" topLeftCell="F3" activePane="bottomRight" state="frozen"/>
      <selection pane="topRight" activeCell="E1" sqref="E1"/>
      <selection pane="bottomLeft" activeCell="A3" sqref="A3"/>
      <selection pane="bottomRight" activeCell="N995" sqref="N99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0</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D654"/>
  <sheetViews>
    <sheetView zoomScale="90" zoomScaleNormal="90" workbookViewId="0">
      <pane xSplit="5" ySplit="1" topLeftCell="F2" activePane="bottomRight" state="frozen"/>
      <selection pane="topRight" activeCell="F1" sqref="F1"/>
      <selection pane="bottomLeft" activeCell="A2" sqref="A2"/>
      <selection pane="bottomRight" activeCell="F628" sqref="F628"/>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hidden="1"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hidden="1"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hidden="1"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hidden="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hidden="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hidden="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hidden="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hidden="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hidden="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hidden="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hidden="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hidden="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hidden="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hidden="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hidden="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hidden="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hidden="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hidden="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hidden="1"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hidden="1"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hidden="1"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hidden="1"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hidden="1"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hidden="1"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hidden="1"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hidden="1"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hidden="1"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hidden="1"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hidden="1"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hidden="1"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hidden="1"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hidden="1"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hidden="1"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hidden="1"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hidden="1"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hidden="1"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hidden="1"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hidden="1"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hidden="1"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hidden="1"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hidden="1"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hidden="1"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hidden="1"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hidden="1"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hidden="1"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hidden="1"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hidden="1"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hidden="1"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hidden="1"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hidden="1"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hidden="1"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hidden="1"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hidden="1"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hidden="1"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hidden="1"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hidden="1"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hidden="1"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hidden="1"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hidden="1"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hidden="1"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hidden="1"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hidden="1"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hidden="1"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hidden="1"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hidden="1"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hidden="1"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hidden="1"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hidden="1"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hidden="1"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hidden="1"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hidden="1"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hidden="1"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hidden="1"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hidden="1"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hidden="1"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hidden="1"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hidden="1"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hidden="1"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hidden="1"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hidden="1"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hidden="1"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hidden="1"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hidden="1"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hidden="1"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hidden="1"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hidden="1"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hidden="1"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hidden="1"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hidden="1"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hidden="1"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hidden="1"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hidden="1"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hidden="1"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hidden="1"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hidden="1"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hidden="1"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hidden="1"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hidden="1"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hidden="1"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hidden="1"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hidden="1"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hidden="1"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hidden="1"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hidden="1"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hidden="1"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hidden="1"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hidden="1"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hidden="1"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hidden="1"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hidden="1"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hidden="1"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hidden="1"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hidden="1"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hidden="1"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hidden="1"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hidden="1"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hidden="1"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hidden="1"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hidden="1"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hidden="1"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hidden="1"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hidden="1"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hidden="1"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hidden="1"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hidden="1"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hidden="1"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hidden="1"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hidden="1"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hidden="1"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hidden="1"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hidden="1"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hidden="1"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hidden="1"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hidden="1"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hidden="1"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hidden="1"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hidden="1"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hidden="1"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hidden="1"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hidden="1"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hidden="1"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hidden="1"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hidden="1"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hidden="1"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hidden="1"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hidden="1"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hidden="1"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hidden="1"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hidden="1"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hidden="1"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hidden="1"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hidden="1"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hidden="1"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hidden="1"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hidden="1"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hidden="1"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hidden="1"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hidden="1"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hidden="1"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hidden="1"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hidden="1"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hidden="1"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hidden="1"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hidden="1"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hidden="1"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hidden="1"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hidden="1"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hidden="1"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hidden="1"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hidden="1"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hidden="1"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hidden="1"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hidden="1"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hidden="1"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hidden="1"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hidden="1"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hidden="1"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hidden="1"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hidden="1"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hidden="1"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hidden="1"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hidden="1"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hidden="1"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hidden="1"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hidden="1"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hidden="1"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hidden="1"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hidden="1"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hidden="1"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hidden="1"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hidden="1"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hidden="1"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hidden="1"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hidden="1"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hidden="1"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hidden="1"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hidden="1"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hidden="1"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hidden="1"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hidden="1"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hidden="1"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hidden="1"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hidden="1"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hidden="1"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hidden="1"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hidden="1"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hidden="1"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hidden="1"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hidden="1"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hidden="1"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hidden="1"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hidden="1"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hidden="1"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hidden="1"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hidden="1"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hidden="1"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hidden="1"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hidden="1"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hidden="1"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hidden="1"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hidden="1"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hidden="1"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hidden="1"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hidden="1"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hidden="1"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hidden="1"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hidden="1"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hidden="1"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hidden="1"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hidden="1"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hidden="1"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hidden="1"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hidden="1"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hidden="1"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hidden="1"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hidden="1"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hidden="1"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hidden="1"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hidden="1"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hidden="1"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hidden="1"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hidden="1"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hidden="1"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hidden="1"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hidden="1"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hidden="1"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hidden="1"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hidden="1"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hidden="1"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hidden="1"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hidden="1"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hidden="1"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hidden="1"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hidden="1"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hidden="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hidden="1"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hidden="1"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hidden="1"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hidden="1"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hidden="1"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hidden="1"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hidden="1"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hidden="1"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hidden="1"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hidden="1"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hidden="1"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hidden="1"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hidden="1"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hidden="1"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hidden="1"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hidden="1"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hidden="1"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hidden="1"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hidden="1"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hidden="1"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hidden="1"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hidden="1"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hidden="1"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hidden="1"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hidden="1"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hidden="1"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hidden="1"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hidden="1"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hidden="1"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hidden="1"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hidden="1"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hidden="1"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hidden="1"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hidden="1"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hidden="1"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hidden="1"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hidden="1"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hidden="1"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hidden="1"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hidden="1"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hidden="1"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hidden="1"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hidden="1"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hidden="1"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hidden="1"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hidden="1"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hidden="1"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hidden="1"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hidden="1"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hidden="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hidden="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hidden="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hidden="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hidden="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hidden="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hidden="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hidden="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hidden="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hidden="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hidden="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hidden="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hidden="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hidden="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hidden="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hidden="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hidden="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hidden="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hidden="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hidden="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hidden="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hidden="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hidden="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hidden="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hidden="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hidden="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hidden="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hidden="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hidden="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hidden="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hidden="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hidden="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hidden="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hidden="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hidden="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hidden="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hidden="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hidden="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hidden="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hidden="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hidden="1"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hidden="1"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hidden="1"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hidden="1"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hidden="1"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hidden="1"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hidden="1"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hidden="1"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hidden="1"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hidden="1"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hidden="1"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hidden="1"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hidden="1"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hidden="1"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hidden="1"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hidden="1"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hidden="1"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hidden="1"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hidden="1"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hidden="1"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hidden="1"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hidden="1"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hidden="1"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hidden="1"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hidden="1"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hidden="1"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hidden="1"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hidden="1"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hidden="1"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hidden="1"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hidden="1"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hidden="1"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hidden="1"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hidden="1"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hidden="1"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hidden="1"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hidden="1"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hidden="1"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hidden="1"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hidden="1"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hidden="1"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hidden="1"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hidden="1"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hidden="1"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hidden="1"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hidden="1"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hidden="1"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hidden="1"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hidden="1"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hidden="1"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hidden="1"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hidden="1"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hidden="1"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hidden="1"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hidden="1"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hidden="1"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hidden="1"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hidden="1"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hidden="1"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hidden="1"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hidden="1"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hidden="1"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hidden="1"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hidden="1"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hidden="1"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hidden="1"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hidden="1"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hidden="1"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hidden="1"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hidden="1"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hidden="1"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hidden="1"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hidden="1"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hidden="1"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hidden="1"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hidden="1"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hidden="1"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hidden="1"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hidden="1"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hidden="1"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hidden="1"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hidden="1"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hidden="1"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hidden="1"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hidden="1"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hidden="1"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hidden="1"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hidden="1"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hidden="1"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hidden="1"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hidden="1"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hidden="1"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hidden="1"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hidden="1"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hidden="1"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hidden="1"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hidden="1"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hidden="1"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hidden="1"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hidden="1"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hidden="1"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hidden="1"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hidden="1"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hidden="1"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hidden="1"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hidden="1"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hidden="1"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hidden="1"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hidden="1"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hidden="1"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hidden="1"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hidden="1"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hidden="1"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hidden="1"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hidden="1"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hidden="1"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hidden="1"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hidden="1"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hidden="1"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hidden="1"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hidden="1"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hidden="1"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hidden="1"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hidden="1"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hidden="1"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hidden="1"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hidden="1"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hidden="1"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hidden="1"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hidden="1"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hidden="1"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hidden="1"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hidden="1"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hidden="1"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hidden="1"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hidden="1"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hidden="1"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hidden="1"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hidden="1"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hidden="1"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hidden="1"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hidden="1"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hidden="1"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hidden="1"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hidden="1"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hidden="1"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hidden="1"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hidden="1"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hidden="1"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hidden="1"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hidden="1"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hidden="1"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hidden="1"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hidden="1"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hidden="1"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hidden="1"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hidden="1"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hidden="1"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hidden="1"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hidden="1"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hidden="1"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hidden="1"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hidden="1"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hidden="1"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hidden="1"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hidden="1"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hidden="1"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hidden="1"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hidden="1"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hidden="1"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hidden="1"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hidden="1"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hidden="1"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hidden="1"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hidden="1"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hidden="1"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hidden="1"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hidden="1"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hidden="1"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hidden="1"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hidden="1"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hidden="1"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hidden="1"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hidden="1"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hidden="1"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hidden="1"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hidden="1"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hidden="1"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hidden="1"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hidden="1"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hidden="1"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hidden="1"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hidden="1"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hidden="1"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hidden="1"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hidden="1"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hidden="1"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hidden="1"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hidden="1"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hidden="1"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hidden="1"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hidden="1"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hidden="1"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hidden="1"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hidden="1"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hidden="1"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hidden="1"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hidden="1"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hidden="1"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hidden="1"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hidden="1"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hidden="1"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hidden="1"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hidden="1"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hidden="1"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hidden="1"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hidden="1"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hidden="1"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hidden="1"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hidden="1"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hidden="1"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hidden="1"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hidden="1"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hidden="1"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hidden="1"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hidden="1"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hidden="1"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hidden="1"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hidden="1"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hidden="1"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hidden="1"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hidden="1"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hidden="1"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hidden="1"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hidden="1"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hidden="1"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hidden="1"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hidden="1"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hidden="1"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hidden="1"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hidden="1"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hidden="1"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hidden="1"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hidden="1"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hidden="1"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hidden="1"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hidden="1"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hidden="1"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hidden="1"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hidden="1"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hidden="1"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hidden="1"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hidden="1"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hidden="1"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hidden="1"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hidden="1"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hidden="1"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hidden="1"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hidden="1"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hidden="1"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hidden="1"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hidden="1"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hidden="1"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hidden="1"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hidden="1"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hidden="1"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hidden="1"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hidden="1"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hidden="1"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hidden="1"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hidden="1"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hidden="1"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hidden="1"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hidden="1"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hidden="1"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hidden="1"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hidden="1"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hidden="1"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hidden="1"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hidden="1"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hidden="1"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hidden="1"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hidden="1"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hidden="1"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hidden="1"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hidden="1"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hidden="1"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hidden="1"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hidden="1"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hidden="1"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hidden="1"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hidden="1"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hidden="1"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hidden="1"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hidden="1"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hidden="1"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hidden="1"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hidden="1"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hidden="1"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hidden="1"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hidden="1"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hidden="1"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hidden="1"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hidden="1"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hidden="1"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sheetData>
  <autoFilter ref="A1:AD654" xr:uid="{00000000-0009-0000-0000-000001000000}">
    <filterColumn colId="1">
      <filters>
        <filter val="Wang 2005"/>
      </filters>
    </filterColumn>
  </autoFilter>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510"/>
  <sheetViews>
    <sheetView zoomScale="85" zoomScaleNormal="85" workbookViewId="0">
      <pane ySplit="1" topLeftCell="A2" activePane="bottomLeft" state="frozen"/>
      <selection pane="bottomLeft" activeCell="H8649" sqref="H8649:H9510"/>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tabSelected="1" zoomScale="80" zoomScaleNormal="80" workbookViewId="0">
      <pane xSplit="4" ySplit="1" topLeftCell="E56" activePane="bottomRight" state="frozen"/>
      <selection pane="topRight" activeCell="E1" sqref="E1"/>
      <selection pane="bottomLeft" activeCell="A2" sqref="A2"/>
      <selection pane="bottomRight" activeCell="A143" sqref="A143"/>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7"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3062</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138" t="s">
        <v>3063</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138" t="s">
        <v>3063</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138" t="s">
        <v>3063</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138" t="s">
        <v>3062</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138" t="s">
        <v>3062</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138" t="s">
        <v>3063</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138" t="s">
        <v>3062</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138" t="s">
        <v>3063</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138" t="s">
        <v>3062</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138" t="s">
        <v>3063</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138" t="s">
        <v>3062</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138" t="s">
        <v>3063</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138" t="s">
        <v>3063</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138" t="s">
        <v>3063</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138" t="s">
        <v>3063</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138" t="s">
        <v>3063</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138" t="s">
        <v>3063</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138" t="s">
        <v>3063</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138" t="s">
        <v>3063</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3062</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AB28</f>
        <v>PO</v>
      </c>
      <c r="I28" s="138" t="s">
        <v>3063</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138" t="s">
        <v>3063</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138" t="s">
        <v>3063</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138" t="s">
        <v>3063</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138" t="s">
        <v>3063</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138" t="s">
        <v>3063</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138" t="s">
        <v>3063</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138" t="s">
        <v>3063</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138" t="s">
        <v>3063</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138" t="s">
        <v>3063</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138" t="s">
        <v>3063</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138" t="s">
        <v>3063</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138" t="s">
        <v>3063</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138" t="s">
        <v>3063</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138" t="s">
        <v>3063</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138" t="s">
        <v>3063</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138" t="s">
        <v>3063</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138" t="s">
        <v>3063</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138" t="s">
        <v>3063</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138" t="s">
        <v>3063</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138" t="s">
        <v>3063</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138" t="s">
        <v>3063</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138" t="s">
        <v>3063</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138" t="s">
        <v>3063</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138" t="s">
        <v>3062</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138" t="s">
        <v>3062</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138" t="s">
        <v>3063</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138" t="s">
        <v>3063</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138" t="s">
        <v>3062</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138" t="s">
        <v>3063</v>
      </c>
      <c r="J60" s="205" t="str">
        <f>IF(AND(A60&lt;&gt;"",ISNUMBER(A60)),VLOOKUP(A60,Studies!A:BR,6,FALSE),"")</f>
        <v>Plasma</v>
      </c>
      <c r="K60" s="187">
        <v>0.65500794910000004</v>
      </c>
      <c r="L60" s="187" t="s">
        <v>1140</v>
      </c>
      <c r="M60" s="201"/>
      <c r="N60" s="201"/>
      <c r="O60" s="193">
        <v>1.1059602649</v>
      </c>
      <c r="P60" s="193" t="s">
        <v>1140</v>
      </c>
      <c r="Q60" s="202"/>
      <c r="R60" s="202"/>
      <c r="S60" s="182">
        <v>0</v>
      </c>
      <c r="T60" s="183" t="s">
        <v>935</v>
      </c>
      <c r="U60" s="184">
        <v>144</v>
      </c>
      <c r="V60" s="185" t="s">
        <v>935</v>
      </c>
      <c r="W60" s="186" t="s">
        <v>59</v>
      </c>
      <c r="X60" s="181"/>
      <c r="Y60" s="176">
        <v>600</v>
      </c>
      <c r="Z60" s="180"/>
      <c r="AA60" s="180" t="s">
        <v>57</v>
      </c>
      <c r="AB60" s="176" t="s">
        <v>58</v>
      </c>
      <c r="AC60" s="176" t="s">
        <v>1136</v>
      </c>
      <c r="AD60" s="176" t="s">
        <v>59</v>
      </c>
      <c r="AE60" s="176" t="s">
        <v>3030</v>
      </c>
      <c r="AF60" s="176" t="s">
        <v>91</v>
      </c>
      <c r="AG60" s="177" t="s">
        <v>1141</v>
      </c>
      <c r="AH60" s="177" t="s">
        <v>1142</v>
      </c>
      <c r="AI60" s="178"/>
      <c r="AJ60" s="177"/>
      <c r="AK60" s="177" t="s">
        <v>1143</v>
      </c>
      <c r="AL60" s="193"/>
      <c r="AM60" s="193"/>
      <c r="AN60" s="193"/>
      <c r="AO60" s="193"/>
    </row>
    <row r="61" spans="1:41"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138" t="s">
        <v>3063</v>
      </c>
      <c r="J61" s="205" t="str">
        <f>IF(AND(A61&lt;&gt;"",ISNUMBER(A61)),VLOOKUP(A61,Studies!A:BR,6,FALSE),"")</f>
        <v>Plasma</v>
      </c>
      <c r="K61" s="187">
        <v>1.554907677E-2</v>
      </c>
      <c r="L61" s="187" t="s">
        <v>1140</v>
      </c>
      <c r="M61" s="201"/>
      <c r="N61" s="201"/>
      <c r="O61" s="193">
        <v>3.4865292999999999E-2</v>
      </c>
      <c r="P61" s="193" t="s">
        <v>1140</v>
      </c>
      <c r="Q61" s="202"/>
      <c r="R61" s="202"/>
      <c r="S61" s="182">
        <v>0</v>
      </c>
      <c r="T61" s="183" t="s">
        <v>935</v>
      </c>
      <c r="U61" s="184">
        <v>144</v>
      </c>
      <c r="V61" s="185" t="s">
        <v>935</v>
      </c>
      <c r="W61" s="186" t="s">
        <v>59</v>
      </c>
      <c r="X61" s="181"/>
      <c r="Y61" s="176">
        <v>600</v>
      </c>
      <c r="Z61" s="180"/>
      <c r="AA61" s="180" t="s">
        <v>57</v>
      </c>
      <c r="AB61" s="176" t="s">
        <v>58</v>
      </c>
      <c r="AC61" s="176" t="s">
        <v>1136</v>
      </c>
      <c r="AD61" s="176" t="s">
        <v>59</v>
      </c>
      <c r="AE61" s="176" t="s">
        <v>3030</v>
      </c>
      <c r="AF61" s="176" t="s">
        <v>91</v>
      </c>
      <c r="AG61" s="177" t="s">
        <v>1141</v>
      </c>
      <c r="AH61" s="177" t="s">
        <v>1142</v>
      </c>
      <c r="AI61" s="178"/>
      <c r="AJ61" s="177"/>
      <c r="AK61" s="177" t="s">
        <v>1143</v>
      </c>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138" t="s">
        <v>3062</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138" t="s">
        <v>3062</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138" t="s">
        <v>3062</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138" t="s">
        <v>3062</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138" t="s">
        <v>3062</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138" t="s">
        <v>3063</v>
      </c>
      <c r="J76" s="205" t="str">
        <f>IF(AND(A76&lt;&gt;"",ISNUMBER(A76)),VLOOKUP(A76,Studies!A:BR,6,FALSE),"")</f>
        <v>Plasma</v>
      </c>
      <c r="K76" s="211">
        <v>0.51</v>
      </c>
      <c r="L76" s="211" t="s">
        <v>115</v>
      </c>
      <c r="M76" s="201"/>
      <c r="N76" s="201"/>
      <c r="O76" s="213"/>
      <c r="P76" s="213"/>
      <c r="Q76" s="202"/>
      <c r="R76" s="202"/>
      <c r="S76" s="182">
        <v>0</v>
      </c>
      <c r="T76" s="183" t="s">
        <v>935</v>
      </c>
      <c r="U76" s="184">
        <v>106</v>
      </c>
      <c r="V76" s="185" t="s">
        <v>935</v>
      </c>
      <c r="W76" s="219" t="s">
        <v>59</v>
      </c>
      <c r="X76" s="220"/>
      <c r="Y76" s="206">
        <v>600</v>
      </c>
      <c r="Z76" s="207"/>
      <c r="AA76" s="207" t="s">
        <v>57</v>
      </c>
      <c r="AB76" s="206" t="s">
        <v>58</v>
      </c>
      <c r="AC76" s="176" t="s">
        <v>182</v>
      </c>
      <c r="AD76" s="206" t="s">
        <v>59</v>
      </c>
      <c r="AE76" s="176" t="s">
        <v>3022</v>
      </c>
      <c r="AF76" s="206" t="s">
        <v>91</v>
      </c>
      <c r="AG76" s="208" t="s">
        <v>1137</v>
      </c>
      <c r="AH76" s="208"/>
      <c r="AI76" s="209"/>
      <c r="AJ76" s="208"/>
      <c r="AK76" s="208" t="s">
        <v>1144</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138" t="s">
        <v>3063</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138" t="s">
        <v>3063</v>
      </c>
      <c r="J78" s="205" t="str">
        <f>IF(AND(A78&lt;&gt;"",ISNUMBER(A78)),VLOOKUP(A78,Studies!A:BR,6,FALSE),"")</f>
        <v>Plasma</v>
      </c>
      <c r="K78" s="187">
        <v>0.123</v>
      </c>
      <c r="L78" s="187" t="s">
        <v>115</v>
      </c>
      <c r="M78" s="201"/>
      <c r="N78" s="201"/>
      <c r="O78" s="193">
        <v>0.16200000000000001</v>
      </c>
      <c r="P78" s="193" t="s">
        <v>115</v>
      </c>
      <c r="Q78" s="202"/>
      <c r="R78" s="202"/>
      <c r="S78" s="182">
        <v>1320</v>
      </c>
      <c r="T78" s="183" t="s">
        <v>935</v>
      </c>
      <c r="U78" s="184">
        <v>648</v>
      </c>
      <c r="V78" s="185">
        <v>816</v>
      </c>
      <c r="W78" s="186" t="s">
        <v>59</v>
      </c>
      <c r="X78" s="181" t="s">
        <v>1106</v>
      </c>
      <c r="Y78" s="176">
        <v>600</v>
      </c>
      <c r="Z78" s="180"/>
      <c r="AA78" s="180" t="s">
        <v>57</v>
      </c>
      <c r="AB78" s="176" t="s">
        <v>58</v>
      </c>
      <c r="AC78" s="176" t="s">
        <v>1107</v>
      </c>
      <c r="AD78" s="176" t="s">
        <v>59</v>
      </c>
      <c r="AE78" s="176" t="s">
        <v>3040</v>
      </c>
      <c r="AF78" s="176"/>
      <c r="AG78" s="177"/>
      <c r="AH78" s="177" t="s">
        <v>1108</v>
      </c>
      <c r="AI78" s="178"/>
      <c r="AJ78" s="177"/>
      <c r="AK78" s="177" t="s">
        <v>1109</v>
      </c>
      <c r="AL78" s="193" t="s">
        <v>61</v>
      </c>
      <c r="AM78" s="193"/>
      <c r="AN78" s="193"/>
      <c r="AO78" s="193"/>
    </row>
    <row r="79" spans="1:41"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138" t="s">
        <v>3063</v>
      </c>
      <c r="J79" s="205" t="str">
        <f>IF(AND(A79&lt;&gt;"",ISNUMBER(A79)),VLOOKUP(A79,Studies!A:BR,6,FALSE),"")</f>
        <v>Plasma</v>
      </c>
      <c r="K79" s="187">
        <v>0.38300000000000001</v>
      </c>
      <c r="L79" s="187" t="s">
        <v>115</v>
      </c>
      <c r="M79" s="201"/>
      <c r="N79" s="201"/>
      <c r="O79" s="193">
        <v>0.40300000000000002</v>
      </c>
      <c r="P79" s="193" t="s">
        <v>115</v>
      </c>
      <c r="Q79" s="202"/>
      <c r="R79" s="202"/>
      <c r="S79" s="182">
        <v>1320</v>
      </c>
      <c r="T79" s="183" t="s">
        <v>935</v>
      </c>
      <c r="U79" s="184">
        <v>816</v>
      </c>
      <c r="V79" s="185">
        <v>984</v>
      </c>
      <c r="W79" s="186" t="s">
        <v>59</v>
      </c>
      <c r="X79" s="181" t="s">
        <v>1106</v>
      </c>
      <c r="Y79" s="176">
        <v>600</v>
      </c>
      <c r="Z79" s="180"/>
      <c r="AA79" s="180" t="s">
        <v>57</v>
      </c>
      <c r="AB79" s="176" t="s">
        <v>58</v>
      </c>
      <c r="AC79" s="176" t="s">
        <v>1107</v>
      </c>
      <c r="AD79" s="176" t="s">
        <v>59</v>
      </c>
      <c r="AE79" s="176" t="s">
        <v>3040</v>
      </c>
      <c r="AF79" s="176"/>
      <c r="AG79" s="177"/>
      <c r="AH79" s="177" t="s">
        <v>1108</v>
      </c>
      <c r="AI79" s="178"/>
      <c r="AJ79" s="177"/>
      <c r="AK79" s="177" t="s">
        <v>1109</v>
      </c>
      <c r="AL79" s="193" t="s">
        <v>61</v>
      </c>
      <c r="AM79" s="193"/>
      <c r="AN79" s="193"/>
      <c r="AO79" s="193"/>
    </row>
    <row r="80" spans="1:41"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138" t="s">
        <v>3063</v>
      </c>
      <c r="J80" s="205" t="str">
        <f>IF(AND(A80&lt;&gt;"",ISNUMBER(A80)),VLOOKUP(A80,Studies!A:BR,6,FALSE),"")</f>
        <v>Plasma</v>
      </c>
      <c r="K80" s="187">
        <v>0.81499999999999995</v>
      </c>
      <c r="L80" s="187" t="s">
        <v>115</v>
      </c>
      <c r="M80" s="201"/>
      <c r="N80" s="201"/>
      <c r="O80" s="193">
        <v>0.73099999999999998</v>
      </c>
      <c r="P80" s="193" t="s">
        <v>115</v>
      </c>
      <c r="Q80" s="202"/>
      <c r="R80" s="202"/>
      <c r="S80" s="182">
        <v>1320</v>
      </c>
      <c r="T80" s="183" t="s">
        <v>935</v>
      </c>
      <c r="U80" s="184">
        <v>984</v>
      </c>
      <c r="V80" s="185">
        <v>1320</v>
      </c>
      <c r="W80" s="186" t="s">
        <v>59</v>
      </c>
      <c r="X80" s="181" t="s">
        <v>1106</v>
      </c>
      <c r="Y80" s="176">
        <v>600</v>
      </c>
      <c r="Z80" s="180"/>
      <c r="AA80" s="180" t="s">
        <v>57</v>
      </c>
      <c r="AB80" s="176" t="s">
        <v>58</v>
      </c>
      <c r="AC80" s="176" t="s">
        <v>1107</v>
      </c>
      <c r="AD80" s="176" t="s">
        <v>59</v>
      </c>
      <c r="AE80" s="176" t="s">
        <v>3040</v>
      </c>
      <c r="AF80" s="176"/>
      <c r="AG80" s="177"/>
      <c r="AH80" s="177" t="s">
        <v>1108</v>
      </c>
      <c r="AI80" s="178"/>
      <c r="AJ80" s="177"/>
      <c r="AK80" s="177" t="s">
        <v>1109</v>
      </c>
      <c r="AL80" s="193" t="s">
        <v>61</v>
      </c>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138" t="s">
        <v>3063</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138" t="s">
        <v>3063</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138" t="s">
        <v>3063</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138" t="s">
        <v>3063</v>
      </c>
      <c r="J87" s="205" t="str">
        <f>IF(AND(A87&lt;&gt;"",ISNUMBER(A87)),VLOOKUP(A87,Studies!A:BR,6,FALSE),"")</f>
        <v>Plasma</v>
      </c>
      <c r="K87" s="187">
        <f>3110/5367</f>
        <v>0.57946711384386063</v>
      </c>
      <c r="L87" s="187" t="s">
        <v>1099</v>
      </c>
      <c r="M87" s="201"/>
      <c r="N87" s="201"/>
      <c r="O87" s="193"/>
      <c r="P87" s="193"/>
      <c r="Q87" s="202"/>
      <c r="R87" s="202"/>
      <c r="S87" s="182">
        <v>0</v>
      </c>
      <c r="T87" s="183" t="s">
        <v>935</v>
      </c>
      <c r="U87" s="184">
        <f>144-12</f>
        <v>132</v>
      </c>
      <c r="V87" s="185" t="s">
        <v>935</v>
      </c>
      <c r="W87" s="186" t="s">
        <v>59</v>
      </c>
      <c r="X87" s="181"/>
      <c r="Y87" s="176">
        <v>600</v>
      </c>
      <c r="Z87" s="180"/>
      <c r="AA87" s="180" t="s">
        <v>57</v>
      </c>
      <c r="AB87" s="176" t="s">
        <v>58</v>
      </c>
      <c r="AC87" s="176" t="s">
        <v>1145</v>
      </c>
      <c r="AD87" s="176" t="s">
        <v>59</v>
      </c>
      <c r="AE87" s="176" t="s">
        <v>3024</v>
      </c>
      <c r="AF87" s="176" t="s">
        <v>91</v>
      </c>
      <c r="AG87" s="177" t="s">
        <v>1141</v>
      </c>
      <c r="AH87" s="177" t="s">
        <v>1146</v>
      </c>
      <c r="AI87" s="178"/>
      <c r="AJ87" s="177"/>
      <c r="AK87" s="177"/>
      <c r="AL87" s="193"/>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138" t="s">
        <v>3062</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138" t="s">
        <v>3062</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138" t="s">
        <v>3062</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138" t="s">
        <v>3062</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3062</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3062</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3062</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3062</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3062</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3063</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3062</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3063</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3062</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3063</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3062</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3063</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3062</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3063</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3063</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3063</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3063</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3062</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3063</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3062</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3062</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3062</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3062</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3062</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3062</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3062</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3062</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3062</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3062</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138" t="s">
        <v>3063</v>
      </c>
      <c r="J134" s="205" t="str">
        <f>IF(AND(A134&lt;&gt;"",ISNUMBER(A134)),VLOOKUP(A134,Studies!A:BR,6,FALSE),"")</f>
        <v>Plasma</v>
      </c>
      <c r="K134" s="43">
        <f>0.46*2.5</f>
        <v>1.1500000000000001</v>
      </c>
      <c r="L134" s="43" t="s">
        <v>2625</v>
      </c>
      <c r="M134" s="76" t="str">
        <f>0.41*2.5&amp;" - "&amp;0.51*2.5</f>
        <v>1.025 - 1.275</v>
      </c>
      <c r="N134" s="76" t="s">
        <v>1155</v>
      </c>
      <c r="S134" s="38">
        <v>0</v>
      </c>
      <c r="T134" s="39" t="s">
        <v>935</v>
      </c>
      <c r="U134" s="40">
        <v>216</v>
      </c>
      <c r="V134" s="41" t="s">
        <v>935</v>
      </c>
      <c r="W134" s="42" t="s">
        <v>59</v>
      </c>
      <c r="X134" s="181" t="s">
        <v>2949</v>
      </c>
      <c r="Y134" s="22">
        <v>600</v>
      </c>
      <c r="Z134" s="180"/>
      <c r="AA134" s="180" t="s">
        <v>57</v>
      </c>
      <c r="AB134" s="22" t="s">
        <v>58</v>
      </c>
      <c r="AC134" s="22" t="s">
        <v>2648</v>
      </c>
      <c r="AD134" s="176" t="s">
        <v>59</v>
      </c>
      <c r="AE134" s="176" t="s">
        <v>3021</v>
      </c>
      <c r="AF134" s="176" t="s">
        <v>2649</v>
      </c>
      <c r="AG134" s="23" t="s">
        <v>2650</v>
      </c>
      <c r="AH134" s="177" t="s">
        <v>2651</v>
      </c>
      <c r="AJ134" s="177"/>
      <c r="AK134" s="177"/>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3062</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138" t="s">
        <v>3063</v>
      </c>
      <c r="J136" s="205" t="str">
        <f>IF(AND(A136&lt;&gt;"",ISNUMBER(A136)),VLOOKUP(A136,Studies!A:BR,6,FALSE),"")</f>
        <v>Plasma</v>
      </c>
      <c r="K136" s="43">
        <f>0.49*2.5</f>
        <v>1.2250000000000001</v>
      </c>
      <c r="L136" s="43" t="s">
        <v>2625</v>
      </c>
      <c r="M136" s="76" t="str">
        <f>0.46*2.5&amp;" - "&amp;0.53*2.5</f>
        <v>1.15 - 1.325</v>
      </c>
      <c r="N136" s="76" t="s">
        <v>1155</v>
      </c>
      <c r="O136" s="52">
        <f>0.71*2.5</f>
        <v>1.7749999999999999</v>
      </c>
      <c r="P136" s="52" t="s">
        <v>2625</v>
      </c>
      <c r="Q136" s="84" t="str">
        <f>0.68*2.5&amp;" - "&amp;0.76*2.5</f>
        <v>1.7 - 1.9</v>
      </c>
      <c r="R136" s="84" t="s">
        <v>1155</v>
      </c>
      <c r="S136" s="38">
        <v>0</v>
      </c>
      <c r="T136" s="39" t="s">
        <v>935</v>
      </c>
      <c r="U136" s="40">
        <v>216</v>
      </c>
      <c r="V136" s="41" t="s">
        <v>935</v>
      </c>
      <c r="W136" s="42" t="s">
        <v>59</v>
      </c>
      <c r="X136" s="181" t="s">
        <v>2740</v>
      </c>
      <c r="Y136" s="176">
        <v>600</v>
      </c>
      <c r="Z136" s="180"/>
      <c r="AA136" s="180" t="s">
        <v>57</v>
      </c>
      <c r="AB136" s="176" t="s">
        <v>58</v>
      </c>
      <c r="AC136" s="176" t="s">
        <v>2648</v>
      </c>
      <c r="AD136" s="176" t="s">
        <v>59</v>
      </c>
      <c r="AE136" s="176" t="s">
        <v>3021</v>
      </c>
      <c r="AF136" s="176" t="s">
        <v>2649</v>
      </c>
      <c r="AG136" s="177" t="s">
        <v>1141</v>
      </c>
      <c r="AH136" s="177" t="s">
        <v>2651</v>
      </c>
      <c r="AI136" s="178"/>
      <c r="AJ136" s="177"/>
      <c r="AK136" s="177"/>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3062</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138" t="s">
        <v>3063</v>
      </c>
      <c r="J138" s="205" t="str">
        <f>IF(AND(A138&lt;&gt;"",ISNUMBER(A138)),VLOOKUP(A138,Studies!A:BR,6,FALSE),"")</f>
        <v>Plasma</v>
      </c>
      <c r="K138" s="43">
        <v>0.94</v>
      </c>
      <c r="L138" s="187" t="s">
        <v>2137</v>
      </c>
      <c r="M138" s="76" t="s">
        <v>2632</v>
      </c>
      <c r="N138" s="76" t="s">
        <v>1155</v>
      </c>
      <c r="O138" s="52">
        <v>1.3</v>
      </c>
      <c r="P138" s="52" t="s">
        <v>2137</v>
      </c>
      <c r="Q138" s="84" t="s">
        <v>2633</v>
      </c>
      <c r="R138" s="84" t="s">
        <v>1155</v>
      </c>
      <c r="S138" s="38">
        <v>0</v>
      </c>
      <c r="T138" s="39" t="s">
        <v>935</v>
      </c>
      <c r="U138" s="40">
        <v>0</v>
      </c>
      <c r="V138" s="41" t="s">
        <v>935</v>
      </c>
      <c r="W138" s="42" t="s">
        <v>59</v>
      </c>
      <c r="X138" s="181" t="s">
        <v>2634</v>
      </c>
      <c r="Y138" s="22">
        <v>600</v>
      </c>
      <c r="AA138" s="28" t="s">
        <v>57</v>
      </c>
      <c r="AB138" s="176" t="s">
        <v>58</v>
      </c>
      <c r="AC138" s="22">
        <v>0</v>
      </c>
      <c r="AD138" s="22" t="s">
        <v>59</v>
      </c>
      <c r="AE138" s="176" t="s">
        <v>78</v>
      </c>
      <c r="AF138" s="176" t="s">
        <v>78</v>
      </c>
      <c r="AG138" s="23" t="s">
        <v>1137</v>
      </c>
      <c r="AH138" s="177" t="s">
        <v>2635</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3062</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t="s">
        <v>935</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3062</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0</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138" t="s">
        <v>3063</v>
      </c>
      <c r="J148" s="205" t="str">
        <f>IF(AND(A148&lt;&gt;"",ISNUMBER(A148)),VLOOKUP(A148,Studies!A:BR,6,FALSE),"")</f>
        <v>Plasma</v>
      </c>
      <c r="K148" s="187">
        <f>1/3.9</f>
        <v>0.25641025641025644</v>
      </c>
      <c r="L148" s="43" t="s">
        <v>993</v>
      </c>
      <c r="M148" s="76" t="str">
        <f>1/4.8&amp;"-"&amp;1/3</f>
        <v>0.208333333333333-0.333333333333333</v>
      </c>
      <c r="N148" s="76" t="s">
        <v>1096</v>
      </c>
      <c r="O148" s="52">
        <f>2.7/7.2</f>
        <v>0.375</v>
      </c>
      <c r="P148" s="193" t="s">
        <v>1100</v>
      </c>
      <c r="S148" s="38">
        <v>0</v>
      </c>
      <c r="T148" s="39">
        <v>6</v>
      </c>
      <c r="U148" s="40">
        <v>156</v>
      </c>
      <c r="V148" s="41">
        <v>162</v>
      </c>
      <c r="W148" s="42" t="s">
        <v>59</v>
      </c>
      <c r="X148" s="181" t="s">
        <v>2669</v>
      </c>
      <c r="Y148" s="22">
        <v>300</v>
      </c>
      <c r="AA148" s="28" t="s">
        <v>57</v>
      </c>
      <c r="AB148" s="22" t="s">
        <v>58</v>
      </c>
      <c r="AC148" s="22" t="s">
        <v>2612</v>
      </c>
      <c r="AD148" s="22" t="s">
        <v>59</v>
      </c>
      <c r="AE148" s="176" t="s">
        <v>3024</v>
      </c>
      <c r="AF148" s="176" t="s">
        <v>2670</v>
      </c>
      <c r="AG148" s="23" t="s">
        <v>1141</v>
      </c>
      <c r="AH148" s="177" t="s">
        <v>2938</v>
      </c>
    </row>
    <row r="149" spans="1:41"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138" t="s">
        <v>3063</v>
      </c>
      <c r="J149" s="205" t="str">
        <f>IF(AND(A149&lt;&gt;"",ISNUMBER(A149)),VLOOKUP(A149,Studies!A:BR,6,FALSE),"")</f>
        <v>Plasma</v>
      </c>
      <c r="K149" s="43">
        <f>1/5.3</f>
        <v>0.18867924528301888</v>
      </c>
      <c r="L149" s="43" t="s">
        <v>993</v>
      </c>
      <c r="M149" s="76" t="str">
        <f>1/6.4&amp;"-"&amp;1/3.8</f>
        <v>0.15625-0.263157894736842</v>
      </c>
      <c r="N149" s="76" t="s">
        <v>1096</v>
      </c>
      <c r="O149" s="52">
        <f>1.2/5.5</f>
        <v>0.21818181818181817</v>
      </c>
      <c r="P149" s="193" t="s">
        <v>1100</v>
      </c>
      <c r="R149" s="202"/>
      <c r="S149" s="38">
        <v>0</v>
      </c>
      <c r="T149" s="39">
        <v>6</v>
      </c>
      <c r="U149" s="40">
        <v>156</v>
      </c>
      <c r="V149" s="41">
        <v>162</v>
      </c>
      <c r="W149" s="42" t="s">
        <v>59</v>
      </c>
      <c r="X149" s="181" t="s">
        <v>2671</v>
      </c>
      <c r="Y149" s="22">
        <v>300</v>
      </c>
      <c r="AA149" s="28" t="s">
        <v>57</v>
      </c>
      <c r="AB149" s="22" t="s">
        <v>58</v>
      </c>
      <c r="AC149" s="22" t="s">
        <v>2612</v>
      </c>
      <c r="AD149" s="22" t="s">
        <v>59</v>
      </c>
      <c r="AE149" s="176" t="s">
        <v>3024</v>
      </c>
      <c r="AF149" s="176" t="s">
        <v>2670</v>
      </c>
      <c r="AG149" s="23" t="s">
        <v>1141</v>
      </c>
      <c r="AH149" s="177" t="s">
        <v>2938</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3062</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3063</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3063</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3062</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3062</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3062</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3062</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3062</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138" t="s">
        <v>3063</v>
      </c>
      <c r="J166" s="205" t="str">
        <f>IF(AND(A166&lt;&gt;"",ISNUMBER(A166)),VLOOKUP(A166,Studies!A:BR,6,FALSE),"")</f>
        <v>Plasma</v>
      </c>
      <c r="K166" s="43">
        <f>0.46*2.5</f>
        <v>1.1500000000000001</v>
      </c>
      <c r="L166" s="43" t="s">
        <v>2625</v>
      </c>
      <c r="M166" s="76" t="str">
        <f>0.41*2.5&amp;" - "&amp;2.5*0.51</f>
        <v>1.025 - 1.275</v>
      </c>
      <c r="N166" s="76" t="s">
        <v>1155</v>
      </c>
      <c r="S166" s="38">
        <v>0</v>
      </c>
      <c r="T166" s="39" t="s">
        <v>935</v>
      </c>
      <c r="U166" s="40">
        <v>216</v>
      </c>
      <c r="V166" s="41" t="s">
        <v>935</v>
      </c>
      <c r="W166" s="42" t="s">
        <v>59</v>
      </c>
      <c r="X166" s="181" t="s">
        <v>2984</v>
      </c>
      <c r="Y166" s="176">
        <v>600</v>
      </c>
      <c r="Z166" s="180"/>
      <c r="AA166" s="180" t="s">
        <v>57</v>
      </c>
      <c r="AB166" s="176" t="s">
        <v>58</v>
      </c>
      <c r="AC166" s="176" t="s">
        <v>2616</v>
      </c>
      <c r="AD166" s="176" t="s">
        <v>59</v>
      </c>
      <c r="AE166" s="176" t="s">
        <v>3021</v>
      </c>
      <c r="AF166" s="176" t="s">
        <v>2649</v>
      </c>
      <c r="AG166" s="23" t="s">
        <v>1141</v>
      </c>
      <c r="AH166" s="177" t="s">
        <v>2661</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3062</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138" t="s">
        <v>3063</v>
      </c>
      <c r="J168" s="205" t="str">
        <f>IF(AND(A168&lt;&gt;"",ISNUMBER(A168)),VLOOKUP(A168,Studies!A:BR,6,FALSE),"")</f>
        <v>Plasma</v>
      </c>
      <c r="K168" s="187">
        <f>0.49*2.5</f>
        <v>1.2250000000000001</v>
      </c>
      <c r="L168" s="43" t="s">
        <v>2625</v>
      </c>
      <c r="M168" s="76" t="str">
        <f>2.5*0.46&amp;" - "&amp;0.53*2.5</f>
        <v>1.15 - 1.325</v>
      </c>
      <c r="N168" s="76" t="s">
        <v>1155</v>
      </c>
      <c r="S168" s="38">
        <v>0</v>
      </c>
      <c r="T168" s="39" t="s">
        <v>935</v>
      </c>
      <c r="U168" s="40">
        <v>216</v>
      </c>
      <c r="V168" s="41" t="s">
        <v>935</v>
      </c>
      <c r="W168" s="42" t="s">
        <v>59</v>
      </c>
      <c r="X168" s="181" t="s">
        <v>2984</v>
      </c>
      <c r="Y168" s="22">
        <v>600</v>
      </c>
      <c r="AA168" s="28" t="s">
        <v>57</v>
      </c>
      <c r="AB168" s="22" t="s">
        <v>58</v>
      </c>
      <c r="AC168" s="22" t="s">
        <v>2616</v>
      </c>
      <c r="AD168" s="22" t="s">
        <v>59</v>
      </c>
      <c r="AE168" s="176" t="s">
        <v>3021</v>
      </c>
      <c r="AF168" s="176" t="s">
        <v>2649</v>
      </c>
      <c r="AG168" s="23" t="s">
        <v>1141</v>
      </c>
      <c r="AH168" s="177" t="s">
        <v>2661</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3063</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3063</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3063</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3063</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3063</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3063</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3063</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3063</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3063</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3063</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3062</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3062</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3062</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138" t="s">
        <v>3063</v>
      </c>
      <c r="J182" s="205" t="str">
        <f>IF(AND(A182&lt;&gt;"",ISNUMBER(A182)),VLOOKUP(A182,Studies!A:BR,6,FALSE),"")</f>
        <v>Plasma</v>
      </c>
      <c r="K182" s="43">
        <f>1/2.03*2/1</f>
        <v>0.98522167487684742</v>
      </c>
      <c r="L182" s="187" t="s">
        <v>2719</v>
      </c>
      <c r="S182" s="182">
        <v>0</v>
      </c>
      <c r="T182" s="183">
        <v>9999</v>
      </c>
      <c r="U182" s="40">
        <v>240</v>
      </c>
      <c r="V182" s="185">
        <v>9999</v>
      </c>
      <c r="W182" s="186" t="s">
        <v>59</v>
      </c>
      <c r="X182" s="181" t="s">
        <v>3017</v>
      </c>
      <c r="Y182" s="22">
        <v>600</v>
      </c>
      <c r="AA182" s="28" t="s">
        <v>57</v>
      </c>
      <c r="AB182" s="22" t="s">
        <v>58</v>
      </c>
      <c r="AC182" s="22" t="s">
        <v>2616</v>
      </c>
      <c r="AD182" s="22" t="s">
        <v>59</v>
      </c>
      <c r="AE182" s="176" t="s">
        <v>3021</v>
      </c>
      <c r="AF182" s="176" t="s">
        <v>2649</v>
      </c>
      <c r="AH182" s="177" t="s">
        <v>3016</v>
      </c>
      <c r="AL182" s="52" t="s">
        <v>613</v>
      </c>
      <c r="AM182" s="52" t="s">
        <v>1958</v>
      </c>
    </row>
    <row r="183" spans="1:39"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138" t="s">
        <v>3063</v>
      </c>
      <c r="J183" s="205" t="str">
        <f>IF(AND(A183&lt;&gt;"",ISNUMBER(A183)),VLOOKUP(A183,Studies!A:BR,6,FALSE),"")</f>
        <v>Plasma</v>
      </c>
      <c r="K183" s="43">
        <f>1/2.44*2/1</f>
        <v>0.81967213114754101</v>
      </c>
      <c r="L183" s="187" t="s">
        <v>2719</v>
      </c>
      <c r="S183" s="182">
        <v>0</v>
      </c>
      <c r="T183" s="183">
        <v>9999</v>
      </c>
      <c r="U183" s="40">
        <v>240</v>
      </c>
      <c r="V183" s="185">
        <v>9999</v>
      </c>
      <c r="W183" s="186" t="s">
        <v>59</v>
      </c>
      <c r="X183" s="181" t="s">
        <v>3017</v>
      </c>
      <c r="Y183" s="176">
        <v>600</v>
      </c>
      <c r="Z183" s="180"/>
      <c r="AA183" s="180" t="s">
        <v>57</v>
      </c>
      <c r="AB183" s="176" t="s">
        <v>58</v>
      </c>
      <c r="AC183" s="176" t="s">
        <v>2616</v>
      </c>
      <c r="AD183" s="176" t="s">
        <v>59</v>
      </c>
      <c r="AE183" s="176" t="s">
        <v>3021</v>
      </c>
      <c r="AF183" s="176" t="s">
        <v>2649</v>
      </c>
      <c r="AG183" s="177"/>
      <c r="AH183" s="177" t="s">
        <v>3016</v>
      </c>
      <c r="AI183" s="178"/>
      <c r="AJ183" s="177"/>
      <c r="AK183" s="177"/>
      <c r="AL183" s="193" t="s">
        <v>613</v>
      </c>
      <c r="AM183" s="193" t="s">
        <v>1958</v>
      </c>
    </row>
    <row r="184" spans="1:39"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138" t="s">
        <v>3063</v>
      </c>
      <c r="J184" s="205" t="str">
        <f>IF(AND(A184&lt;&gt;"",ISNUMBER(A184)),VLOOKUP(A184,Studies!A:BR,6,FALSE),"")</f>
        <v>Plasma</v>
      </c>
      <c r="K184" s="43">
        <f>1/2.4*2/1</f>
        <v>0.83333333333333337</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3063</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2020-04-20T15:36:30Z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