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EBD8C9E0-837F-44CA-B976-4871AFC68024}" xr6:coauthVersionLast="41" xr6:coauthVersionMax="41" xr10:uidLastSave="{00000000-0000-0000-0000-000000000000}"/>
  <bookViews>
    <workbookView xWindow="-289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DDI!$A$1:$AN$184</definedName>
    <definedName name="_xlnm._FilterDatabase" localSheetId="1" hidden="1">'PK-Parameter'!$A$1:$AD$645</definedName>
    <definedName name="_xlnm._FilterDatabase" localSheetId="2" hidden="1">'PK-Profiles'!$A$1:$Q$9427</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39" i="17"/>
  <c r="C9439" i="17"/>
  <c r="D9439" i="17"/>
  <c r="E9439" i="17"/>
  <c r="F9439" i="17"/>
  <c r="B9440" i="17"/>
  <c r="C9440" i="17"/>
  <c r="D9440" i="17"/>
  <c r="E9440" i="17"/>
  <c r="F9440" i="17"/>
  <c r="B9441" i="17"/>
  <c r="C9441" i="17"/>
  <c r="D9441" i="17"/>
  <c r="E9441" i="17"/>
  <c r="F9441" i="17"/>
  <c r="B9442" i="17"/>
  <c r="C9442" i="17"/>
  <c r="D9442" i="17"/>
  <c r="E9442" i="17"/>
  <c r="F9442" i="17"/>
  <c r="B9443" i="17"/>
  <c r="C9443" i="17"/>
  <c r="D9443" i="17"/>
  <c r="E9443" i="17"/>
  <c r="F9443" i="17"/>
  <c r="B9444" i="17"/>
  <c r="C9444" i="17"/>
  <c r="D9444" i="17"/>
  <c r="E9444" i="17"/>
  <c r="F9444" i="17"/>
  <c r="B9445" i="17"/>
  <c r="C9445" i="17"/>
  <c r="D9445" i="17"/>
  <c r="E9445" i="17"/>
  <c r="F9445" i="17"/>
  <c r="B9446" i="17"/>
  <c r="C9446" i="17"/>
  <c r="D9446" i="17"/>
  <c r="E9446" i="17"/>
  <c r="F9446"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A9443" i="17"/>
  <c r="A9444" i="17"/>
  <c r="A9445" i="17"/>
  <c r="A9446" i="17"/>
  <c r="A9439" i="17"/>
  <c r="A9440" i="17"/>
  <c r="A9441" i="17"/>
  <c r="J184" i="4" l="1"/>
  <c r="J183" i="4"/>
  <c r="J182" i="4"/>
  <c r="J181" i="4"/>
  <c r="J180" i="4"/>
  <c r="J179" i="4"/>
  <c r="E179" i="4"/>
  <c r="G179" i="4"/>
  <c r="I179" i="4"/>
  <c r="E180" i="4"/>
  <c r="G180" i="4"/>
  <c r="I180" i="4"/>
  <c r="E181" i="4"/>
  <c r="G181" i="4"/>
  <c r="I181" i="4"/>
  <c r="E182" i="4"/>
  <c r="G182" i="4"/>
  <c r="I182" i="4"/>
  <c r="E183" i="4"/>
  <c r="G183" i="4"/>
  <c r="I183" i="4"/>
  <c r="E184" i="4"/>
  <c r="G184" i="4"/>
  <c r="I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L168" i="4" l="1"/>
  <c r="J168" i="4"/>
  <c r="L166" i="4"/>
  <c r="J166" i="4"/>
  <c r="J17" i="4" l="1"/>
  <c r="J18" i="4" l="1"/>
  <c r="J145" i="4" l="1"/>
  <c r="J141" i="4"/>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20" i="4"/>
  <c r="J119" i="4"/>
  <c r="G119" i="4"/>
  <c r="I119" i="4"/>
  <c r="G120" i="4"/>
  <c r="I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2" i="4" l="1"/>
  <c r="N151" i="4" l="1"/>
  <c r="N150" i="4"/>
  <c r="N149" i="4"/>
  <c r="N148" i="4"/>
  <c r="L149" i="4"/>
  <c r="L148" i="4"/>
  <c r="J149" i="4"/>
  <c r="J148"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4" i="4"/>
  <c r="I169" i="4"/>
  <c r="I170" i="4"/>
  <c r="I171" i="4"/>
  <c r="I172" i="4"/>
  <c r="I173" i="4"/>
  <c r="I174" i="4"/>
  <c r="I175" i="4"/>
  <c r="I176" i="4"/>
  <c r="I177" i="4"/>
  <c r="I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3" i="4"/>
  <c r="I141" i="4"/>
  <c r="I142" i="4"/>
  <c r="I146" i="4"/>
  <c r="I140" i="4"/>
  <c r="I131" i="4"/>
  <c r="I132" i="4"/>
  <c r="I127" i="4"/>
  <c r="I128" i="4"/>
  <c r="I129" i="4"/>
  <c r="I130" i="4"/>
  <c r="I137" i="4"/>
  <c r="I138" i="4"/>
  <c r="I139" i="4"/>
  <c r="I121" i="4"/>
  <c r="I122" i="4"/>
  <c r="I133" i="4"/>
  <c r="I134" i="4"/>
  <c r="I135" i="4"/>
  <c r="I136" i="4"/>
  <c r="I125" i="4"/>
  <c r="I126" i="4"/>
  <c r="I123" i="4"/>
  <c r="I144" i="4"/>
  <c r="I147" i="4"/>
  <c r="I124" i="4"/>
  <c r="I155" i="4"/>
  <c r="I156" i="4"/>
  <c r="I157" i="4"/>
  <c r="I165" i="4"/>
  <c r="I166" i="4"/>
  <c r="I167" i="4"/>
  <c r="I168" i="4"/>
  <c r="I153" i="4"/>
  <c r="I159" i="4"/>
  <c r="I160" i="4"/>
  <c r="I161" i="4"/>
  <c r="I162" i="4"/>
  <c r="I163" i="4"/>
  <c r="I164" i="4"/>
  <c r="I148" i="4"/>
  <c r="I149" i="4"/>
  <c r="I150" i="4"/>
  <c r="I151" i="4"/>
  <c r="I152" i="4"/>
  <c r="I158" i="4"/>
  <c r="I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5" i="4" l="1"/>
  <c r="N145" i="4"/>
  <c r="G548" i="9"/>
  <c r="G549" i="9"/>
  <c r="G547" i="9"/>
  <c r="J152" i="4" l="1"/>
  <c r="P136" i="4" l="1"/>
  <c r="N136" i="4"/>
  <c r="L136" i="4"/>
  <c r="L134" i="4"/>
  <c r="J136" i="4"/>
  <c r="S559" i="9"/>
  <c r="P559" i="9"/>
  <c r="L559" i="9"/>
  <c r="I559" i="9"/>
  <c r="J134" i="4"/>
  <c r="L556" i="9"/>
  <c r="I556" i="9"/>
  <c r="I504" i="9" l="1"/>
  <c r="L504" i="9"/>
  <c r="I507" i="9"/>
  <c r="L507" i="9"/>
  <c r="G523" i="9"/>
  <c r="G524" i="9"/>
  <c r="G525" i="9"/>
  <c r="L132" i="4"/>
  <c r="L131" i="4"/>
  <c r="P131" i="4"/>
  <c r="P132" i="4"/>
  <c r="N132" i="4"/>
  <c r="N131" i="4"/>
  <c r="J131" i="4"/>
  <c r="J132" i="4"/>
  <c r="AB823" i="1" l="1"/>
  <c r="AB824" i="1"/>
  <c r="AB825" i="1"/>
  <c r="AB822" i="1"/>
  <c r="N164" i="4" l="1"/>
  <c r="N163" i="4"/>
  <c r="N162" i="4"/>
  <c r="N161" i="4"/>
  <c r="N160" i="4"/>
  <c r="N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<sst xmlns="http://schemas.openxmlformats.org/spreadsheetml/2006/main" count="68255" uniqueCount="3059">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</sst>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9">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13" fillId="0" borderId="0" xfId="4"/>
    <xf numFmtId="166"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0" fontId="7" fillId="10" borderId="0" xfId="0" applyFont="1" applyFill="1" applyAlignment="1">
      <alignment horizontal="left"/>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94"/>
  <sheetViews>
    <sheetView zoomScale="90" zoomScaleNormal="90" workbookViewId="0">
      <pane xSplit="5" ySplit="2" topLeftCell="F3" activePane="bottomRight" state="frozen"/>
      <selection pane="topRight" activeCell="E1" sqref="E1"/>
      <selection pane="bottomLeft" activeCell="A3" sqref="A3"/>
      <selection pane="bottomRight" activeCell="A262" sqref="A262"/>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2" t="s">
        <v>0</v>
      </c>
      <c r="G1" s="272"/>
      <c r="H1" s="272"/>
      <c r="I1" s="272"/>
      <c r="J1" s="273" t="s">
        <v>1</v>
      </c>
      <c r="K1" s="273"/>
      <c r="L1" s="273"/>
      <c r="M1" s="273"/>
      <c r="N1" s="273"/>
      <c r="O1" s="273"/>
      <c r="P1" s="273"/>
      <c r="Q1" s="274" t="s">
        <v>2</v>
      </c>
      <c r="R1" s="274"/>
      <c r="S1" s="274"/>
      <c r="T1" s="274"/>
      <c r="U1" s="224"/>
      <c r="V1" s="275" t="s">
        <v>3</v>
      </c>
      <c r="W1" s="275"/>
      <c r="X1" s="275"/>
      <c r="Y1" s="275"/>
      <c r="Z1" s="167"/>
      <c r="AA1" s="4" t="s">
        <v>4</v>
      </c>
      <c r="AB1" s="4" t="s">
        <v>5</v>
      </c>
      <c r="AC1" s="276" t="s">
        <v>6</v>
      </c>
      <c r="AD1" s="276"/>
      <c r="AE1" s="276"/>
      <c r="AF1" s="276"/>
      <c r="AG1" s="276"/>
      <c r="AH1" s="276"/>
      <c r="AI1" s="276"/>
      <c r="AJ1" s="276"/>
      <c r="AK1" s="277" t="s">
        <v>7</v>
      </c>
      <c r="AL1" s="277"/>
      <c r="AM1" s="277"/>
      <c r="AN1" s="277"/>
      <c r="AO1" s="277"/>
      <c r="AP1" s="277"/>
      <c r="AQ1" s="277"/>
      <c r="AR1" s="277"/>
      <c r="AS1" s="276" t="s">
        <v>8</v>
      </c>
      <c r="AT1" s="276"/>
      <c r="AU1" s="276"/>
      <c r="AV1" s="276"/>
      <c r="AW1" s="276"/>
      <c r="AX1" s="276"/>
      <c r="AY1" s="276"/>
      <c r="AZ1" s="276"/>
      <c r="BA1" s="277" t="s">
        <v>9</v>
      </c>
      <c r="BB1" s="277"/>
      <c r="BC1" s="277"/>
      <c r="BD1" s="277"/>
      <c r="BE1" s="277"/>
      <c r="BF1" s="277"/>
      <c r="BG1" s="277"/>
      <c r="BH1" s="277"/>
      <c r="BI1" s="276" t="s">
        <v>10</v>
      </c>
      <c r="BJ1" s="276"/>
      <c r="BK1" s="276"/>
      <c r="BL1" s="276"/>
      <c r="BM1" s="276"/>
      <c r="BN1" s="276"/>
      <c r="BO1" s="276"/>
      <c r="BP1" s="276"/>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2876</v>
      </c>
      <c r="I327" s="179"/>
      <c r="J327" s="176">
        <v>3</v>
      </c>
      <c r="K327" s="180"/>
      <c r="L327" s="180" t="s">
        <v>57</v>
      </c>
      <c r="M327" s="176" t="s">
        <v>58</v>
      </c>
      <c r="N327" s="176">
        <v>0</v>
      </c>
      <c r="O327" s="176" t="s">
        <v>59</v>
      </c>
      <c r="P327" s="176" t="s">
        <v>78</v>
      </c>
      <c r="Q327" s="177"/>
      <c r="R327" s="177" t="s">
        <v>2871</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2876</v>
      </c>
      <c r="I328" s="179"/>
      <c r="J328" s="176">
        <v>3</v>
      </c>
      <c r="K328" s="180"/>
      <c r="L328" s="180" t="s">
        <v>57</v>
      </c>
      <c r="M328" s="176" t="s">
        <v>58</v>
      </c>
      <c r="N328" s="176">
        <v>72.25</v>
      </c>
      <c r="O328" s="176" t="s">
        <v>59</v>
      </c>
      <c r="P328" s="176" t="s">
        <v>78</v>
      </c>
      <c r="Q328" s="177"/>
      <c r="R328" s="177" t="s">
        <v>2871</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2253</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2253</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2254</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2254</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2398</v>
      </c>
      <c r="U637" s="23" t="s">
        <v>1974</v>
      </c>
      <c r="V637" s="25" t="s">
        <v>435</v>
      </c>
      <c r="X637" s="106" t="s">
        <v>202</v>
      </c>
      <c r="Y637" s="25" t="s">
        <v>516</v>
      </c>
      <c r="Z637" s="83" t="s">
        <v>62</v>
      </c>
      <c r="AA637" s="6">
        <v>12</v>
      </c>
      <c r="AB637" s="6">
        <v>6</v>
      </c>
      <c r="AD637" s="5" t="s">
        <v>79</v>
      </c>
      <c r="AI637" s="5">
        <v>21</v>
      </c>
      <c r="AJ637" s="5">
        <v>39</v>
      </c>
      <c r="BQ637" s="6" t="s">
        <v>213</v>
      </c>
      <c r="BR637" s="5" t="s">
        <v>2400</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2267</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2989</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2989</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2989</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2989</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2989</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2989</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2989</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2989</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2398</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2400</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2249</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2246</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2248</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2247</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2260</v>
      </c>
      <c r="E738" s="3" t="s">
        <v>2035</v>
      </c>
      <c r="F738" s="26" t="s">
        <v>102</v>
      </c>
      <c r="G738" s="26" t="s">
        <v>55</v>
      </c>
      <c r="H738" s="26" t="s">
        <v>2255</v>
      </c>
      <c r="J738" s="22">
        <v>1</v>
      </c>
      <c r="L738" s="28" t="s">
        <v>57</v>
      </c>
      <c r="M738" s="22" t="s">
        <v>58</v>
      </c>
      <c r="N738" s="22">
        <v>96</v>
      </c>
      <c r="O738" s="22" t="s">
        <v>59</v>
      </c>
      <c r="P738" s="22" t="s">
        <v>2792</v>
      </c>
      <c r="R738" s="23" t="s">
        <v>2256</v>
      </c>
      <c r="V738" s="25" t="s">
        <v>613</v>
      </c>
      <c r="W738" s="65" t="s">
        <v>653</v>
      </c>
      <c r="X738" s="106">
        <v>4</v>
      </c>
      <c r="Y738" s="25" t="s">
        <v>2261</v>
      </c>
      <c r="Z738" s="83" t="s">
        <v>62</v>
      </c>
      <c r="AA738" s="6" t="s">
        <v>2262</v>
      </c>
      <c r="AD738" s="5" t="s">
        <v>1391</v>
      </c>
      <c r="AI738" s="5" t="s">
        <v>2257</v>
      </c>
      <c r="AJ738" s="5" t="s">
        <v>2258</v>
      </c>
      <c r="BQ738" s="6" t="s">
        <v>194</v>
      </c>
      <c r="BR738" s="5" t="s">
        <v>2259</v>
      </c>
    </row>
    <row r="739" spans="1:70" x14ac:dyDescent="0.2">
      <c r="A739" s="253">
        <v>1002</v>
      </c>
      <c r="B739" s="229" t="s">
        <v>2089</v>
      </c>
      <c r="C739" s="259" t="s">
        <v>2090</v>
      </c>
      <c r="D739" s="229" t="s">
        <v>2263</v>
      </c>
      <c r="E739" s="3" t="s">
        <v>2035</v>
      </c>
      <c r="F739" s="26" t="s">
        <v>102</v>
      </c>
      <c r="G739" s="26" t="s">
        <v>55</v>
      </c>
      <c r="H739" s="26" t="s">
        <v>2255</v>
      </c>
      <c r="J739" s="22">
        <v>1</v>
      </c>
      <c r="L739" s="28" t="s">
        <v>57</v>
      </c>
      <c r="M739" s="22" t="s">
        <v>58</v>
      </c>
      <c r="N739" s="22">
        <v>48</v>
      </c>
      <c r="O739" s="22" t="s">
        <v>59</v>
      </c>
      <c r="P739" s="22" t="s">
        <v>2793</v>
      </c>
      <c r="R739" s="23" t="s">
        <v>2256</v>
      </c>
      <c r="V739" s="25" t="s">
        <v>613</v>
      </c>
      <c r="W739" s="65" t="s">
        <v>653</v>
      </c>
      <c r="X739" s="106">
        <v>4</v>
      </c>
      <c r="Y739" s="25" t="s">
        <v>2261</v>
      </c>
      <c r="Z739" s="83" t="s">
        <v>62</v>
      </c>
      <c r="AA739" s="6" t="s">
        <v>2262</v>
      </c>
      <c r="AD739" s="5" t="s">
        <v>1391</v>
      </c>
      <c r="AI739" s="5" t="s">
        <v>2257</v>
      </c>
      <c r="AJ739" s="5" t="s">
        <v>2258</v>
      </c>
      <c r="BQ739" s="6" t="s">
        <v>194</v>
      </c>
      <c r="BR739" s="5" t="s">
        <v>2259</v>
      </c>
    </row>
    <row r="740" spans="1:70" x14ac:dyDescent="0.2">
      <c r="A740" s="253">
        <v>1004</v>
      </c>
      <c r="B740" s="229" t="s">
        <v>2027</v>
      </c>
      <c r="C740" s="259" t="s">
        <v>2028</v>
      </c>
      <c r="D740" s="229" t="s">
        <v>2955</v>
      </c>
      <c r="E740" s="3" t="s">
        <v>1956</v>
      </c>
      <c r="F740" s="26" t="s">
        <v>102</v>
      </c>
      <c r="G740" s="26" t="s">
        <v>55</v>
      </c>
      <c r="H740" s="26" t="s">
        <v>2264</v>
      </c>
      <c r="J740" s="22">
        <v>0.5</v>
      </c>
      <c r="L740" s="28" t="s">
        <v>57</v>
      </c>
      <c r="M740" s="22" t="s">
        <v>58</v>
      </c>
      <c r="N740" s="22">
        <v>113</v>
      </c>
      <c r="O740" s="22" t="s">
        <v>59</v>
      </c>
      <c r="P740" s="22" t="s">
        <v>78</v>
      </c>
      <c r="R740" s="23" t="s">
        <v>2265</v>
      </c>
      <c r="T740" s="23">
        <v>150</v>
      </c>
      <c r="V740" s="25" t="s">
        <v>613</v>
      </c>
      <c r="W740" s="65">
        <v>2</v>
      </c>
      <c r="X740" s="106" t="s">
        <v>415</v>
      </c>
      <c r="Y740" s="25" t="s">
        <v>2266</v>
      </c>
      <c r="Z740" s="83" t="s">
        <v>62</v>
      </c>
      <c r="AA740" s="6">
        <v>10</v>
      </c>
      <c r="AB740" s="6">
        <v>4</v>
      </c>
      <c r="AD740" s="5" t="s">
        <v>79</v>
      </c>
      <c r="AI740" s="5">
        <v>19</v>
      </c>
      <c r="AJ740" s="5">
        <v>25</v>
      </c>
      <c r="AL740" s="6" t="s">
        <v>80</v>
      </c>
      <c r="AQ740" s="6">
        <v>53</v>
      </c>
      <c r="AR740" s="6">
        <v>90</v>
      </c>
      <c r="BQ740" s="6" t="s">
        <v>353</v>
      </c>
      <c r="BR740" s="5" t="s">
        <v>2267</v>
      </c>
    </row>
    <row r="741" spans="1:70" x14ac:dyDescent="0.2">
      <c r="A741" s="253">
        <v>1005</v>
      </c>
      <c r="B741" s="229" t="s">
        <v>2027</v>
      </c>
      <c r="C741" s="259" t="s">
        <v>2028</v>
      </c>
      <c r="D741" s="229" t="s">
        <v>2956</v>
      </c>
      <c r="E741" s="3" t="s">
        <v>1956</v>
      </c>
      <c r="F741" s="26" t="s">
        <v>102</v>
      </c>
      <c r="G741" s="26" t="s">
        <v>75</v>
      </c>
      <c r="H741" s="26" t="s">
        <v>65</v>
      </c>
      <c r="J741" s="22">
        <v>0.5</v>
      </c>
      <c r="L741" s="28" t="s">
        <v>57</v>
      </c>
      <c r="M741" s="22" t="s">
        <v>58</v>
      </c>
      <c r="N741" s="22">
        <v>0</v>
      </c>
      <c r="O741" s="22" t="s">
        <v>59</v>
      </c>
      <c r="P741" s="22" t="s">
        <v>78</v>
      </c>
      <c r="R741" s="23" t="s">
        <v>2265</v>
      </c>
      <c r="T741" s="23">
        <v>150</v>
      </c>
      <c r="V741" s="25" t="s">
        <v>613</v>
      </c>
      <c r="W741" s="65">
        <v>2</v>
      </c>
      <c r="X741" s="106" t="s">
        <v>415</v>
      </c>
      <c r="Y741" s="25" t="s">
        <v>2266</v>
      </c>
      <c r="Z741" s="83" t="s">
        <v>62</v>
      </c>
      <c r="AA741" s="6">
        <v>1</v>
      </c>
      <c r="AB741" s="6">
        <v>0</v>
      </c>
      <c r="BQ741" s="6" t="s">
        <v>353</v>
      </c>
    </row>
    <row r="742" spans="1:70" x14ac:dyDescent="0.2">
      <c r="A742" s="253">
        <v>1006</v>
      </c>
      <c r="B742" s="229" t="s">
        <v>2027</v>
      </c>
      <c r="C742" s="259" t="s">
        <v>2028</v>
      </c>
      <c r="D742" s="229" t="s">
        <v>2957</v>
      </c>
      <c r="E742" s="3" t="s">
        <v>1956</v>
      </c>
      <c r="F742" s="26" t="s">
        <v>102</v>
      </c>
      <c r="G742" s="26" t="s">
        <v>75</v>
      </c>
      <c r="H742" s="26" t="s">
        <v>65</v>
      </c>
      <c r="J742" s="22">
        <v>0.5</v>
      </c>
      <c r="L742" s="28" t="s">
        <v>57</v>
      </c>
      <c r="M742" s="22" t="s">
        <v>58</v>
      </c>
      <c r="N742" s="22">
        <v>0</v>
      </c>
      <c r="O742" s="22" t="s">
        <v>59</v>
      </c>
      <c r="P742" s="22" t="s">
        <v>78</v>
      </c>
      <c r="R742" s="23" t="s">
        <v>2265</v>
      </c>
      <c r="T742" s="23">
        <v>150</v>
      </c>
      <c r="V742" s="25" t="s">
        <v>613</v>
      </c>
      <c r="W742" s="65">
        <v>2</v>
      </c>
      <c r="X742" s="106" t="s">
        <v>415</v>
      </c>
      <c r="Y742" s="25" t="s">
        <v>2266</v>
      </c>
      <c r="Z742" s="83" t="s">
        <v>62</v>
      </c>
      <c r="AA742" s="6">
        <v>1</v>
      </c>
      <c r="AB742" s="6">
        <v>1</v>
      </c>
      <c r="BQ742" s="6" t="s">
        <v>353</v>
      </c>
    </row>
    <row r="743" spans="1:70" x14ac:dyDescent="0.2">
      <c r="A743" s="253">
        <v>1007</v>
      </c>
      <c r="B743" s="229" t="s">
        <v>2027</v>
      </c>
      <c r="C743" s="259" t="s">
        <v>2028</v>
      </c>
      <c r="D743" s="229" t="s">
        <v>2958</v>
      </c>
      <c r="E743" s="3" t="s">
        <v>1956</v>
      </c>
      <c r="F743" s="26" t="s">
        <v>102</v>
      </c>
      <c r="G743" s="26" t="s">
        <v>75</v>
      </c>
      <c r="H743" s="26" t="s">
        <v>65</v>
      </c>
      <c r="J743" s="22">
        <v>0.5</v>
      </c>
      <c r="L743" s="28" t="s">
        <v>57</v>
      </c>
      <c r="M743" s="22" t="s">
        <v>58</v>
      </c>
      <c r="N743" s="22">
        <v>0</v>
      </c>
      <c r="O743" s="22" t="s">
        <v>59</v>
      </c>
      <c r="P743" s="22" t="s">
        <v>78</v>
      </c>
      <c r="R743" s="23" t="s">
        <v>2265</v>
      </c>
      <c r="T743" s="23">
        <v>150</v>
      </c>
      <c r="V743" s="25" t="s">
        <v>613</v>
      </c>
      <c r="W743" s="65">
        <v>2</v>
      </c>
      <c r="X743" s="106" t="s">
        <v>415</v>
      </c>
      <c r="Y743" s="25" t="s">
        <v>2266</v>
      </c>
      <c r="Z743" s="83" t="s">
        <v>62</v>
      </c>
      <c r="AA743" s="6">
        <v>1</v>
      </c>
      <c r="AB743" s="6">
        <v>1</v>
      </c>
      <c r="BQ743" s="6" t="s">
        <v>353</v>
      </c>
    </row>
    <row r="744" spans="1:70" x14ac:dyDescent="0.2">
      <c r="A744" s="253">
        <v>1008</v>
      </c>
      <c r="B744" s="229" t="s">
        <v>2027</v>
      </c>
      <c r="C744" s="259" t="s">
        <v>2028</v>
      </c>
      <c r="D744" s="229" t="s">
        <v>2959</v>
      </c>
      <c r="E744" s="3" t="s">
        <v>1956</v>
      </c>
      <c r="F744" s="26" t="s">
        <v>102</v>
      </c>
      <c r="G744" s="26" t="s">
        <v>75</v>
      </c>
      <c r="H744" s="26" t="s">
        <v>65</v>
      </c>
      <c r="J744" s="22">
        <v>0.5</v>
      </c>
      <c r="L744" s="28" t="s">
        <v>57</v>
      </c>
      <c r="M744" s="22" t="s">
        <v>58</v>
      </c>
      <c r="N744" s="22">
        <v>0</v>
      </c>
      <c r="O744" s="22" t="s">
        <v>59</v>
      </c>
      <c r="P744" s="22" t="s">
        <v>78</v>
      </c>
      <c r="R744" s="23" t="s">
        <v>2265</v>
      </c>
      <c r="T744" s="23">
        <v>150</v>
      </c>
      <c r="V744" s="25" t="s">
        <v>613</v>
      </c>
      <c r="W744" s="65">
        <v>2</v>
      </c>
      <c r="X744" s="106" t="s">
        <v>415</v>
      </c>
      <c r="Y744" s="25" t="s">
        <v>2266</v>
      </c>
      <c r="Z744" s="83" t="s">
        <v>62</v>
      </c>
      <c r="AA744" s="6">
        <v>1</v>
      </c>
      <c r="AB744" s="6">
        <v>0</v>
      </c>
      <c r="BQ744" s="6" t="s">
        <v>353</v>
      </c>
    </row>
    <row r="745" spans="1:70" x14ac:dyDescent="0.2">
      <c r="A745" s="253">
        <v>1009</v>
      </c>
      <c r="B745" s="229" t="s">
        <v>2027</v>
      </c>
      <c r="C745" s="259" t="s">
        <v>2028</v>
      </c>
      <c r="D745" s="229" t="s">
        <v>2960</v>
      </c>
      <c r="E745" s="3" t="s">
        <v>1956</v>
      </c>
      <c r="F745" s="26" t="s">
        <v>102</v>
      </c>
      <c r="G745" s="26" t="s">
        <v>75</v>
      </c>
      <c r="H745" s="26" t="s">
        <v>65</v>
      </c>
      <c r="J745" s="22">
        <v>0.5</v>
      </c>
      <c r="L745" s="28" t="s">
        <v>57</v>
      </c>
      <c r="M745" s="176" t="s">
        <v>58</v>
      </c>
      <c r="N745" s="22">
        <v>0</v>
      </c>
      <c r="O745" s="22" t="s">
        <v>59</v>
      </c>
      <c r="P745" s="22" t="s">
        <v>78</v>
      </c>
      <c r="R745" s="177" t="s">
        <v>2265</v>
      </c>
      <c r="T745" s="23">
        <v>150</v>
      </c>
      <c r="V745" s="165" t="s">
        <v>613</v>
      </c>
      <c r="W745" s="65">
        <v>2</v>
      </c>
      <c r="X745" s="106" t="s">
        <v>415</v>
      </c>
      <c r="Y745" s="25" t="s">
        <v>2266</v>
      </c>
      <c r="Z745" s="83" t="s">
        <v>62</v>
      </c>
      <c r="AA745" s="6">
        <v>1</v>
      </c>
      <c r="AB745" s="6">
        <v>0</v>
      </c>
      <c r="BQ745" s="6" t="s">
        <v>353</v>
      </c>
    </row>
    <row r="746" spans="1:70" x14ac:dyDescent="0.2">
      <c r="A746" s="253">
        <v>1010</v>
      </c>
      <c r="B746" s="229" t="s">
        <v>2027</v>
      </c>
      <c r="C746" s="259" t="s">
        <v>2028</v>
      </c>
      <c r="D746" s="229" t="s">
        <v>2961</v>
      </c>
      <c r="E746" s="3" t="s">
        <v>1956</v>
      </c>
      <c r="F746" s="26" t="s">
        <v>102</v>
      </c>
      <c r="G746" s="26" t="s">
        <v>75</v>
      </c>
      <c r="H746" s="179" t="s">
        <v>65</v>
      </c>
      <c r="J746" s="22">
        <v>0.5</v>
      </c>
      <c r="L746" s="28" t="s">
        <v>57</v>
      </c>
      <c r="M746" s="176" t="s">
        <v>58</v>
      </c>
      <c r="N746" s="22">
        <v>0</v>
      </c>
      <c r="O746" s="22" t="s">
        <v>59</v>
      </c>
      <c r="P746" s="22" t="s">
        <v>78</v>
      </c>
      <c r="R746" s="177" t="s">
        <v>2265</v>
      </c>
      <c r="T746" s="23">
        <v>150</v>
      </c>
      <c r="V746" s="165" t="s">
        <v>613</v>
      </c>
      <c r="W746" s="65">
        <v>2</v>
      </c>
      <c r="X746" s="106" t="s">
        <v>415</v>
      </c>
      <c r="Y746" s="25" t="s">
        <v>2266</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2962</v>
      </c>
      <c r="E747" s="3" t="s">
        <v>1956</v>
      </c>
      <c r="F747" s="26" t="s">
        <v>102</v>
      </c>
      <c r="G747" s="26" t="s">
        <v>75</v>
      </c>
      <c r="H747" s="26" t="s">
        <v>65</v>
      </c>
      <c r="J747" s="22">
        <v>0.5</v>
      </c>
      <c r="L747" s="28" t="s">
        <v>57</v>
      </c>
      <c r="M747" s="22" t="s">
        <v>58</v>
      </c>
      <c r="N747" s="22">
        <v>0</v>
      </c>
      <c r="O747" s="22" t="s">
        <v>59</v>
      </c>
      <c r="P747" s="22" t="s">
        <v>78</v>
      </c>
      <c r="R747" s="23" t="s">
        <v>2265</v>
      </c>
      <c r="T747" s="23">
        <v>150</v>
      </c>
      <c r="V747" s="25" t="s">
        <v>613</v>
      </c>
      <c r="W747" s="65">
        <v>2</v>
      </c>
      <c r="X747" s="106" t="s">
        <v>415</v>
      </c>
      <c r="Y747" s="25" t="s">
        <v>2266</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2963</v>
      </c>
      <c r="E748" s="123" t="s">
        <v>1956</v>
      </c>
      <c r="F748" s="179" t="s">
        <v>102</v>
      </c>
      <c r="G748" s="26" t="s">
        <v>75</v>
      </c>
      <c r="H748" s="179" t="s">
        <v>65</v>
      </c>
      <c r="I748" s="179"/>
      <c r="J748" s="22">
        <v>0.5</v>
      </c>
      <c r="L748" s="180" t="s">
        <v>57</v>
      </c>
      <c r="M748" s="22" t="s">
        <v>58</v>
      </c>
      <c r="N748" s="22">
        <v>0</v>
      </c>
      <c r="O748" s="22" t="s">
        <v>59</v>
      </c>
      <c r="P748" s="22" t="s">
        <v>78</v>
      </c>
      <c r="R748" s="23" t="s">
        <v>2265</v>
      </c>
      <c r="T748" s="23">
        <v>150</v>
      </c>
      <c r="V748" s="25" t="s">
        <v>613</v>
      </c>
      <c r="W748" s="65">
        <v>2</v>
      </c>
      <c r="X748" s="106" t="s">
        <v>415</v>
      </c>
      <c r="Y748" s="25" t="s">
        <v>2266</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2268</v>
      </c>
    </row>
    <row r="749" spans="1:70" x14ac:dyDescent="0.2">
      <c r="A749" s="253">
        <v>1013</v>
      </c>
      <c r="B749" s="229" t="s">
        <v>2027</v>
      </c>
      <c r="C749" s="259" t="s">
        <v>2028</v>
      </c>
      <c r="D749" s="229" t="s">
        <v>2964</v>
      </c>
      <c r="E749" s="123" t="s">
        <v>1956</v>
      </c>
      <c r="F749" s="179" t="s">
        <v>102</v>
      </c>
      <c r="G749" s="26" t="s">
        <v>75</v>
      </c>
      <c r="H749" s="179" t="s">
        <v>65</v>
      </c>
      <c r="I749" s="179"/>
      <c r="J749" s="22">
        <v>0.5</v>
      </c>
      <c r="L749" s="180" t="s">
        <v>57</v>
      </c>
      <c r="M749" s="22" t="s">
        <v>58</v>
      </c>
      <c r="N749" s="22">
        <v>0</v>
      </c>
      <c r="O749" s="22" t="s">
        <v>59</v>
      </c>
      <c r="P749" s="22" t="s">
        <v>78</v>
      </c>
      <c r="R749" s="23" t="s">
        <v>2265</v>
      </c>
      <c r="T749" s="23">
        <v>150</v>
      </c>
      <c r="V749" s="25" t="s">
        <v>613</v>
      </c>
      <c r="W749" s="65">
        <v>2</v>
      </c>
      <c r="X749" s="106" t="s">
        <v>415</v>
      </c>
      <c r="Y749" s="25" t="s">
        <v>2266</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2965</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2265</v>
      </c>
      <c r="S750" s="178"/>
      <c r="T750" s="177">
        <v>150</v>
      </c>
      <c r="U750" s="177"/>
      <c r="V750" s="165" t="s">
        <v>613</v>
      </c>
      <c r="W750" s="166">
        <v>2</v>
      </c>
      <c r="X750" s="106" t="s">
        <v>415</v>
      </c>
      <c r="Y750" s="165" t="s">
        <v>2266</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2966</v>
      </c>
      <c r="E751" s="3" t="s">
        <v>1956</v>
      </c>
      <c r="F751" s="26" t="s">
        <v>102</v>
      </c>
      <c r="G751" s="26" t="s">
        <v>75</v>
      </c>
      <c r="H751" s="26" t="s">
        <v>65</v>
      </c>
      <c r="J751" s="22">
        <v>0.5</v>
      </c>
      <c r="L751" s="28" t="s">
        <v>57</v>
      </c>
      <c r="M751" s="22" t="s">
        <v>58</v>
      </c>
      <c r="N751" s="22">
        <v>113</v>
      </c>
      <c r="O751" s="22" t="s">
        <v>59</v>
      </c>
      <c r="P751" s="22" t="s">
        <v>78</v>
      </c>
      <c r="R751" s="23" t="s">
        <v>2265</v>
      </c>
      <c r="T751" s="23">
        <v>150</v>
      </c>
      <c r="V751" s="25" t="s">
        <v>613</v>
      </c>
      <c r="W751" s="65">
        <v>2</v>
      </c>
      <c r="X751" s="106" t="s">
        <v>415</v>
      </c>
      <c r="Y751" s="25" t="s">
        <v>2266</v>
      </c>
      <c r="Z751" s="83" t="s">
        <v>62</v>
      </c>
      <c r="AA751" s="6">
        <v>1</v>
      </c>
      <c r="AB751" s="6">
        <v>0</v>
      </c>
      <c r="BB751" s="164"/>
      <c r="BQ751" s="6" t="s">
        <v>353</v>
      </c>
    </row>
    <row r="752" spans="1:70" x14ac:dyDescent="0.2">
      <c r="A752" s="253">
        <v>1016</v>
      </c>
      <c r="B752" s="229" t="s">
        <v>2027</v>
      </c>
      <c r="C752" s="259" t="s">
        <v>2028</v>
      </c>
      <c r="D752" s="229" t="s">
        <v>2967</v>
      </c>
      <c r="E752" s="3" t="s">
        <v>1956</v>
      </c>
      <c r="F752" s="26" t="s">
        <v>102</v>
      </c>
      <c r="G752" s="26" t="s">
        <v>75</v>
      </c>
      <c r="H752" s="179" t="s">
        <v>65</v>
      </c>
      <c r="J752" s="22">
        <v>0.5</v>
      </c>
      <c r="L752" s="180" t="s">
        <v>57</v>
      </c>
      <c r="M752" s="176" t="s">
        <v>58</v>
      </c>
      <c r="N752" s="176">
        <v>113</v>
      </c>
      <c r="O752" s="176" t="s">
        <v>59</v>
      </c>
      <c r="P752" s="176" t="s">
        <v>78</v>
      </c>
      <c r="Q752" s="177"/>
      <c r="R752" s="177" t="s">
        <v>2265</v>
      </c>
      <c r="S752" s="178"/>
      <c r="T752" s="177">
        <v>150</v>
      </c>
      <c r="U752" s="177"/>
      <c r="V752" s="165" t="s">
        <v>613</v>
      </c>
      <c r="W752" s="166">
        <v>2</v>
      </c>
      <c r="X752" s="106" t="s">
        <v>415</v>
      </c>
      <c r="Y752" s="165" t="s">
        <v>2266</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2968</v>
      </c>
      <c r="E753" s="3" t="s">
        <v>1956</v>
      </c>
      <c r="F753" s="26" t="s">
        <v>102</v>
      </c>
      <c r="G753" s="26" t="s">
        <v>75</v>
      </c>
      <c r="H753" s="179" t="s">
        <v>65</v>
      </c>
      <c r="J753" s="22">
        <v>0.5</v>
      </c>
      <c r="L753" s="180" t="s">
        <v>57</v>
      </c>
      <c r="M753" s="176" t="s">
        <v>58</v>
      </c>
      <c r="N753" s="176">
        <v>113</v>
      </c>
      <c r="O753" s="176" t="s">
        <v>59</v>
      </c>
      <c r="P753" s="176" t="s">
        <v>78</v>
      </c>
      <c r="Q753" s="177"/>
      <c r="R753" s="177" t="s">
        <v>2265</v>
      </c>
      <c r="S753" s="178"/>
      <c r="T753" s="177">
        <v>150</v>
      </c>
      <c r="U753" s="177"/>
      <c r="V753" s="165" t="s">
        <v>613</v>
      </c>
      <c r="W753" s="166">
        <v>2</v>
      </c>
      <c r="X753" s="106" t="s">
        <v>415</v>
      </c>
      <c r="Y753" s="165" t="s">
        <v>2266</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2969</v>
      </c>
      <c r="E754" s="3" t="s">
        <v>1956</v>
      </c>
      <c r="F754" s="26" t="s">
        <v>102</v>
      </c>
      <c r="G754" s="26" t="s">
        <v>75</v>
      </c>
      <c r="H754" s="26" t="s">
        <v>65</v>
      </c>
      <c r="J754" s="22">
        <v>0.5</v>
      </c>
      <c r="K754" s="180"/>
      <c r="L754" s="180" t="s">
        <v>57</v>
      </c>
      <c r="M754" s="22" t="s">
        <v>58</v>
      </c>
      <c r="N754" s="22">
        <v>113</v>
      </c>
      <c r="O754" s="22" t="s">
        <v>59</v>
      </c>
      <c r="P754" s="22" t="s">
        <v>78</v>
      </c>
      <c r="R754" s="23" t="s">
        <v>2265</v>
      </c>
      <c r="T754" s="23">
        <v>150</v>
      </c>
      <c r="V754" s="25" t="s">
        <v>613</v>
      </c>
      <c r="W754" s="65">
        <v>2</v>
      </c>
      <c r="X754" s="106" t="s">
        <v>415</v>
      </c>
      <c r="Y754" s="25" t="s">
        <v>2266</v>
      </c>
      <c r="Z754" s="83" t="s">
        <v>62</v>
      </c>
      <c r="AA754" s="6">
        <v>1</v>
      </c>
      <c r="AB754" s="6">
        <v>0</v>
      </c>
      <c r="AM754" s="164"/>
      <c r="BB754" s="164"/>
      <c r="BC754" s="164"/>
      <c r="BQ754" s="6" t="s">
        <v>353</v>
      </c>
    </row>
    <row r="755" spans="1:70" x14ac:dyDescent="0.2">
      <c r="A755" s="253">
        <v>1019</v>
      </c>
      <c r="B755" s="229" t="s">
        <v>2027</v>
      </c>
      <c r="C755" s="259" t="s">
        <v>2028</v>
      </c>
      <c r="D755" s="229" t="s">
        <v>2970</v>
      </c>
      <c r="E755" s="3" t="s">
        <v>1956</v>
      </c>
      <c r="F755" s="26" t="s">
        <v>102</v>
      </c>
      <c r="G755" s="26" t="s">
        <v>75</v>
      </c>
      <c r="H755" s="26" t="s">
        <v>65</v>
      </c>
      <c r="J755" s="22">
        <v>0.5</v>
      </c>
      <c r="K755" s="180"/>
      <c r="L755" s="180" t="s">
        <v>57</v>
      </c>
      <c r="M755" s="176" t="s">
        <v>58</v>
      </c>
      <c r="N755" s="22">
        <v>113</v>
      </c>
      <c r="O755" s="22" t="s">
        <v>59</v>
      </c>
      <c r="P755" s="22" t="s">
        <v>78</v>
      </c>
      <c r="R755" s="23" t="s">
        <v>2265</v>
      </c>
      <c r="T755" s="23">
        <v>150</v>
      </c>
      <c r="V755" s="25" t="s">
        <v>613</v>
      </c>
      <c r="W755" s="65">
        <v>2</v>
      </c>
      <c r="X755" s="106" t="s">
        <v>415</v>
      </c>
      <c r="Y755" s="25" t="s">
        <v>2266</v>
      </c>
      <c r="Z755" s="83" t="s">
        <v>62</v>
      </c>
      <c r="AA755" s="6">
        <v>1</v>
      </c>
      <c r="AB755" s="6">
        <v>0</v>
      </c>
      <c r="AE755" s="163"/>
      <c r="AM755" s="164"/>
      <c r="AU755" s="163"/>
      <c r="BB755" s="164"/>
      <c r="BQ755" s="6" t="s">
        <v>353</v>
      </c>
    </row>
    <row r="756" spans="1:70" x14ac:dyDescent="0.2">
      <c r="A756" s="253">
        <v>1020</v>
      </c>
      <c r="B756" s="229" t="s">
        <v>2027</v>
      </c>
      <c r="C756" s="259" t="s">
        <v>2028</v>
      </c>
      <c r="D756" s="229" t="s">
        <v>2971</v>
      </c>
      <c r="E756" s="3" t="s">
        <v>1956</v>
      </c>
      <c r="F756" s="26" t="s">
        <v>102</v>
      </c>
      <c r="G756" s="26" t="s">
        <v>75</v>
      </c>
      <c r="H756" s="26" t="s">
        <v>65</v>
      </c>
      <c r="J756" s="22">
        <v>0.5</v>
      </c>
      <c r="K756" s="180"/>
      <c r="L756" s="180" t="s">
        <v>57</v>
      </c>
      <c r="M756" s="176" t="s">
        <v>58</v>
      </c>
      <c r="N756" s="22">
        <v>113</v>
      </c>
      <c r="O756" s="22" t="s">
        <v>59</v>
      </c>
      <c r="P756" s="22" t="s">
        <v>78</v>
      </c>
      <c r="R756" s="23" t="s">
        <v>2265</v>
      </c>
      <c r="T756" s="23">
        <v>150</v>
      </c>
      <c r="V756" s="25" t="s">
        <v>613</v>
      </c>
      <c r="W756" s="65">
        <v>2</v>
      </c>
      <c r="X756" s="106" t="s">
        <v>415</v>
      </c>
      <c r="Y756" s="25" t="s">
        <v>2266</v>
      </c>
      <c r="Z756" s="83" t="s">
        <v>62</v>
      </c>
      <c r="AA756" s="6">
        <v>1</v>
      </c>
      <c r="AB756" s="6">
        <v>0</v>
      </c>
      <c r="AM756" s="164"/>
      <c r="BQ756" s="6" t="s">
        <v>353</v>
      </c>
      <c r="BR756" s="163"/>
    </row>
    <row r="757" spans="1:70" x14ac:dyDescent="0.2">
      <c r="A757" s="253">
        <v>1021</v>
      </c>
      <c r="B757" s="229" t="s">
        <v>2027</v>
      </c>
      <c r="C757" s="259" t="s">
        <v>2028</v>
      </c>
      <c r="D757" s="229" t="s">
        <v>2972</v>
      </c>
      <c r="E757" s="3" t="s">
        <v>1956</v>
      </c>
      <c r="F757" s="179" t="s">
        <v>102</v>
      </c>
      <c r="G757" s="179" t="s">
        <v>75</v>
      </c>
      <c r="H757" s="179" t="s">
        <v>65</v>
      </c>
      <c r="I757" s="179"/>
      <c r="J757" s="22">
        <v>0.5</v>
      </c>
      <c r="K757" s="180"/>
      <c r="L757" s="180" t="s">
        <v>57</v>
      </c>
      <c r="M757" s="176" t="s">
        <v>58</v>
      </c>
      <c r="N757" s="22">
        <v>113</v>
      </c>
      <c r="O757" s="22" t="s">
        <v>59</v>
      </c>
      <c r="P757" s="22" t="s">
        <v>78</v>
      </c>
      <c r="R757" s="23" t="s">
        <v>2265</v>
      </c>
      <c r="T757" s="23">
        <v>150</v>
      </c>
      <c r="V757" s="165" t="s">
        <v>613</v>
      </c>
      <c r="W757" s="166">
        <v>2</v>
      </c>
      <c r="X757" s="106" t="s">
        <v>415</v>
      </c>
      <c r="Y757" s="25" t="s">
        <v>2266</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2973</v>
      </c>
      <c r="E758" s="3" t="s">
        <v>1956</v>
      </c>
      <c r="F758" s="179" t="s">
        <v>102</v>
      </c>
      <c r="G758" s="179" t="s">
        <v>75</v>
      </c>
      <c r="H758" s="179" t="s">
        <v>65</v>
      </c>
      <c r="I758" s="179"/>
      <c r="J758" s="22">
        <v>0.5</v>
      </c>
      <c r="L758" s="180" t="s">
        <v>57</v>
      </c>
      <c r="M758" s="176" t="s">
        <v>58</v>
      </c>
      <c r="N758" s="22">
        <v>113</v>
      </c>
      <c r="O758" s="22" t="s">
        <v>59</v>
      </c>
      <c r="P758" s="22" t="s">
        <v>78</v>
      </c>
      <c r="R758" s="23" t="s">
        <v>2265</v>
      </c>
      <c r="T758" s="23">
        <v>150</v>
      </c>
      <c r="V758" s="165" t="s">
        <v>613</v>
      </c>
      <c r="W758" s="166">
        <v>2</v>
      </c>
      <c r="X758" s="106" t="s">
        <v>415</v>
      </c>
      <c r="Y758" s="25" t="s">
        <v>2266</v>
      </c>
      <c r="Z758" s="83" t="s">
        <v>62</v>
      </c>
      <c r="AA758" s="6">
        <v>1</v>
      </c>
      <c r="AB758" s="6">
        <v>1</v>
      </c>
      <c r="AC758" s="163"/>
      <c r="AD758" s="163"/>
      <c r="AE758" s="163"/>
      <c r="AF758" s="163"/>
      <c r="AG758" s="163"/>
      <c r="AH758" s="163"/>
      <c r="AI758" s="163"/>
      <c r="AJ758" s="163"/>
      <c r="BQ758" s="6" t="s">
        <v>353</v>
      </c>
      <c r="BR758" s="163" t="s">
        <v>2268</v>
      </c>
    </row>
    <row r="759" spans="1:70" x14ac:dyDescent="0.2">
      <c r="A759" s="253">
        <v>1023</v>
      </c>
      <c r="B759" s="229" t="s">
        <v>2027</v>
      </c>
      <c r="C759" s="259" t="s">
        <v>2028</v>
      </c>
      <c r="D759" s="229" t="s">
        <v>2974</v>
      </c>
      <c r="E759" s="3" t="s">
        <v>1956</v>
      </c>
      <c r="F759" s="179" t="s">
        <v>102</v>
      </c>
      <c r="G759" s="179" t="s">
        <v>75</v>
      </c>
      <c r="H759" s="179" t="s">
        <v>65</v>
      </c>
      <c r="I759" s="179"/>
      <c r="J759" s="22">
        <v>0.5</v>
      </c>
      <c r="L759" s="180" t="s">
        <v>57</v>
      </c>
      <c r="M759" s="176" t="s">
        <v>58</v>
      </c>
      <c r="N759" s="22">
        <v>113</v>
      </c>
      <c r="O759" s="22" t="s">
        <v>59</v>
      </c>
      <c r="P759" s="22" t="s">
        <v>78</v>
      </c>
      <c r="R759" s="23" t="s">
        <v>2265</v>
      </c>
      <c r="T759" s="23">
        <v>150</v>
      </c>
      <c r="V759" s="165" t="s">
        <v>613</v>
      </c>
      <c r="W759" s="166">
        <v>2</v>
      </c>
      <c r="X759" s="106" t="s">
        <v>415</v>
      </c>
      <c r="Y759" s="25" t="s">
        <v>2266</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2975</v>
      </c>
      <c r="E760" s="3" t="s">
        <v>1956</v>
      </c>
      <c r="F760" s="26" t="s">
        <v>102</v>
      </c>
      <c r="G760" s="26" t="s">
        <v>75</v>
      </c>
      <c r="H760" s="26" t="s">
        <v>65</v>
      </c>
      <c r="J760" s="22">
        <v>0.5</v>
      </c>
      <c r="L760" s="28" t="s">
        <v>57</v>
      </c>
      <c r="M760" s="176" t="s">
        <v>58</v>
      </c>
      <c r="N760" s="22">
        <v>113</v>
      </c>
      <c r="O760" s="22" t="s">
        <v>59</v>
      </c>
      <c r="P760" s="22" t="s">
        <v>78</v>
      </c>
      <c r="R760" s="23" t="s">
        <v>2265</v>
      </c>
      <c r="T760" s="23">
        <v>150</v>
      </c>
      <c r="V760" s="25" t="s">
        <v>613</v>
      </c>
      <c r="W760" s="65">
        <v>2</v>
      </c>
      <c r="X760" s="106" t="s">
        <v>415</v>
      </c>
      <c r="Y760" s="25" t="s">
        <v>2266</v>
      </c>
      <c r="Z760" s="83" t="s">
        <v>62</v>
      </c>
      <c r="AA760" s="6">
        <v>1</v>
      </c>
      <c r="AB760" s="6">
        <v>0</v>
      </c>
      <c r="BQ760" s="6" t="s">
        <v>353</v>
      </c>
    </row>
    <row r="761" spans="1:70" x14ac:dyDescent="0.2">
      <c r="A761" s="253">
        <v>1025</v>
      </c>
      <c r="B761" s="229" t="s">
        <v>2269</v>
      </c>
      <c r="C761" s="259" t="s">
        <v>2270</v>
      </c>
      <c r="D761" s="229" t="s">
        <v>2271</v>
      </c>
      <c r="E761" s="3" t="s">
        <v>2035</v>
      </c>
      <c r="F761" s="26" t="s">
        <v>102</v>
      </c>
      <c r="G761" s="26" t="s">
        <v>55</v>
      </c>
      <c r="H761" s="179" t="s">
        <v>2272</v>
      </c>
      <c r="J761" s="22">
        <v>0.8</v>
      </c>
      <c r="L761" s="28" t="s">
        <v>57</v>
      </c>
      <c r="M761" s="176" t="s">
        <v>58</v>
      </c>
      <c r="N761" s="22">
        <v>0</v>
      </c>
      <c r="O761" s="22" t="s">
        <v>59</v>
      </c>
      <c r="P761" s="22" t="s">
        <v>78</v>
      </c>
      <c r="R761" s="23" t="s">
        <v>2802</v>
      </c>
      <c r="U761" s="23" t="s">
        <v>2274</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2275</v>
      </c>
    </row>
    <row r="762" spans="1:70" x14ac:dyDescent="0.2">
      <c r="A762" s="253">
        <v>1026</v>
      </c>
      <c r="B762" s="229" t="s">
        <v>2269</v>
      </c>
      <c r="C762" s="259" t="s">
        <v>2270</v>
      </c>
      <c r="D762" s="229" t="s">
        <v>2276</v>
      </c>
      <c r="E762" s="3" t="s">
        <v>2035</v>
      </c>
      <c r="F762" s="26" t="s">
        <v>102</v>
      </c>
      <c r="G762" s="26" t="s">
        <v>55</v>
      </c>
      <c r="H762" s="179" t="s">
        <v>2272</v>
      </c>
      <c r="J762" s="22">
        <v>0.8</v>
      </c>
      <c r="L762" s="28" t="s">
        <v>57</v>
      </c>
      <c r="M762" s="176" t="s">
        <v>58</v>
      </c>
      <c r="N762" s="22">
        <v>73</v>
      </c>
      <c r="O762" s="22" t="s">
        <v>59</v>
      </c>
      <c r="P762" s="22" t="s">
        <v>78</v>
      </c>
      <c r="R762" s="23" t="s">
        <v>2802</v>
      </c>
      <c r="U762" s="23" t="s">
        <v>2274</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2275</v>
      </c>
    </row>
    <row r="763" spans="1:70" x14ac:dyDescent="0.2">
      <c r="A763" s="253">
        <v>1027</v>
      </c>
      <c r="B763" s="229" t="s">
        <v>2017</v>
      </c>
      <c r="C763" s="259" t="s">
        <v>2018</v>
      </c>
      <c r="D763" s="229" t="s">
        <v>2277</v>
      </c>
      <c r="E763" s="3" t="s">
        <v>1956</v>
      </c>
      <c r="F763" s="26" t="s">
        <v>102</v>
      </c>
      <c r="G763" s="26" t="s">
        <v>55</v>
      </c>
      <c r="H763" s="26" t="s">
        <v>56</v>
      </c>
      <c r="J763" s="22">
        <v>0.25</v>
      </c>
      <c r="L763" s="28" t="s">
        <v>57</v>
      </c>
      <c r="M763" s="176" t="s">
        <v>58</v>
      </c>
      <c r="N763" s="22">
        <v>0</v>
      </c>
      <c r="O763" s="22" t="s">
        <v>59</v>
      </c>
      <c r="P763" s="22" t="s">
        <v>78</v>
      </c>
      <c r="Q763" s="23" t="s">
        <v>2279</v>
      </c>
      <c r="R763" s="23" t="s">
        <v>2280</v>
      </c>
      <c r="T763" s="23">
        <v>150</v>
      </c>
      <c r="V763" s="25" t="s">
        <v>61</v>
      </c>
      <c r="W763" s="65">
        <v>3</v>
      </c>
      <c r="X763" s="106" t="s">
        <v>202</v>
      </c>
      <c r="Y763" s="25" t="s">
        <v>2281</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2282</v>
      </c>
    </row>
    <row r="764" spans="1:70" x14ac:dyDescent="0.2">
      <c r="A764" s="253">
        <v>1028</v>
      </c>
      <c r="B764" s="229" t="s">
        <v>2017</v>
      </c>
      <c r="C764" s="259" t="s">
        <v>2018</v>
      </c>
      <c r="D764" s="229" t="s">
        <v>2283</v>
      </c>
      <c r="E764" s="3" t="s">
        <v>1956</v>
      </c>
      <c r="F764" s="26" t="s">
        <v>102</v>
      </c>
      <c r="G764" s="26" t="s">
        <v>55</v>
      </c>
      <c r="H764" s="26" t="s">
        <v>2278</v>
      </c>
      <c r="J764" s="22">
        <v>0.25</v>
      </c>
      <c r="L764" s="28" t="s">
        <v>57</v>
      </c>
      <c r="M764" s="176" t="s">
        <v>58</v>
      </c>
      <c r="N764" s="22">
        <v>73</v>
      </c>
      <c r="O764" s="22" t="s">
        <v>59</v>
      </c>
      <c r="P764" s="176" t="s">
        <v>78</v>
      </c>
      <c r="Q764" s="23" t="s">
        <v>2279</v>
      </c>
      <c r="R764" s="177" t="s">
        <v>2280</v>
      </c>
      <c r="T764" s="23">
        <v>150</v>
      </c>
      <c r="V764" s="25" t="s">
        <v>61</v>
      </c>
      <c r="W764" s="65">
        <v>3</v>
      </c>
      <c r="X764" s="106" t="s">
        <v>202</v>
      </c>
      <c r="Y764" s="25" t="s">
        <v>2281</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2282</v>
      </c>
    </row>
    <row r="765" spans="1:70" x14ac:dyDescent="0.2">
      <c r="A765" s="253">
        <v>1029</v>
      </c>
      <c r="B765" s="229" t="s">
        <v>2017</v>
      </c>
      <c r="C765" s="259" t="s">
        <v>2018</v>
      </c>
      <c r="D765" s="229" t="s">
        <v>2284</v>
      </c>
      <c r="E765" s="3" t="s">
        <v>1956</v>
      </c>
      <c r="F765" s="26" t="s">
        <v>102</v>
      </c>
      <c r="G765" s="26" t="s">
        <v>55</v>
      </c>
      <c r="H765" s="179" t="s">
        <v>2278</v>
      </c>
      <c r="J765" s="22">
        <v>0.25</v>
      </c>
      <c r="L765" s="28" t="s">
        <v>57</v>
      </c>
      <c r="M765" s="176" t="s">
        <v>58</v>
      </c>
      <c r="N765" s="176">
        <v>73</v>
      </c>
      <c r="O765" s="22" t="s">
        <v>59</v>
      </c>
      <c r="P765" s="176" t="s">
        <v>78</v>
      </c>
      <c r="Q765" s="23" t="s">
        <v>2279</v>
      </c>
      <c r="R765" s="177" t="s">
        <v>2280</v>
      </c>
      <c r="T765" s="23">
        <v>150</v>
      </c>
      <c r="V765" s="165" t="s">
        <v>61</v>
      </c>
      <c r="W765" s="65">
        <v>3</v>
      </c>
      <c r="X765" s="106" t="s">
        <v>202</v>
      </c>
      <c r="Y765" s="165" t="s">
        <v>2281</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2282</v>
      </c>
    </row>
    <row r="766" spans="1:70" x14ac:dyDescent="0.2">
      <c r="A766" s="253">
        <v>1030</v>
      </c>
      <c r="B766" s="229" t="s">
        <v>2017</v>
      </c>
      <c r="C766" s="259" t="s">
        <v>2018</v>
      </c>
      <c r="D766" s="229" t="s">
        <v>2285</v>
      </c>
      <c r="E766" s="3" t="s">
        <v>833</v>
      </c>
      <c r="F766" s="26" t="s">
        <v>102</v>
      </c>
      <c r="G766" s="26" t="s">
        <v>55</v>
      </c>
      <c r="H766" s="179" t="s">
        <v>56</v>
      </c>
      <c r="J766" s="22">
        <v>400</v>
      </c>
      <c r="L766" s="28" t="s">
        <v>57</v>
      </c>
      <c r="M766" s="176" t="s">
        <v>58</v>
      </c>
      <c r="N766" s="22" t="s">
        <v>2286</v>
      </c>
      <c r="O766" s="22" t="s">
        <v>59</v>
      </c>
      <c r="P766" s="176" t="s">
        <v>91</v>
      </c>
      <c r="Q766" s="23" t="s">
        <v>2287</v>
      </c>
      <c r="R766" s="177" t="s">
        <v>2288</v>
      </c>
      <c r="V766" s="165" t="s">
        <v>61</v>
      </c>
      <c r="W766" s="65">
        <v>3</v>
      </c>
      <c r="X766" s="106" t="s">
        <v>202</v>
      </c>
      <c r="Y766" s="165" t="s">
        <v>2281</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2282</v>
      </c>
    </row>
    <row r="767" spans="1:70" x14ac:dyDescent="0.2">
      <c r="A767" s="253">
        <v>1031</v>
      </c>
      <c r="B767" s="229" t="s">
        <v>2017</v>
      </c>
      <c r="C767" s="259" t="s">
        <v>2018</v>
      </c>
      <c r="D767" s="229" t="s">
        <v>2289</v>
      </c>
      <c r="E767" s="3" t="s">
        <v>833</v>
      </c>
      <c r="F767" s="26" t="s">
        <v>102</v>
      </c>
      <c r="G767" s="26" t="s">
        <v>75</v>
      </c>
      <c r="H767" s="26" t="s">
        <v>398</v>
      </c>
      <c r="J767" s="22">
        <v>400</v>
      </c>
      <c r="L767" s="28" t="s">
        <v>57</v>
      </c>
      <c r="M767" s="176" t="s">
        <v>58</v>
      </c>
      <c r="N767" s="22" t="s">
        <v>2286</v>
      </c>
      <c r="O767" s="176" t="s">
        <v>59</v>
      </c>
      <c r="P767" s="176" t="s">
        <v>91</v>
      </c>
      <c r="Q767" s="23" t="s">
        <v>2287</v>
      </c>
      <c r="R767" s="23" t="s">
        <v>2288</v>
      </c>
      <c r="V767" s="25" t="s">
        <v>61</v>
      </c>
      <c r="W767" s="65">
        <v>3</v>
      </c>
      <c r="X767" s="106" t="s">
        <v>202</v>
      </c>
      <c r="Y767" s="25" t="s">
        <v>2281</v>
      </c>
      <c r="Z767" s="83" t="s">
        <v>62</v>
      </c>
      <c r="AB767" s="6">
        <v>1</v>
      </c>
      <c r="AC767" s="5">
        <v>23</v>
      </c>
      <c r="AD767" s="5" t="s">
        <v>79</v>
      </c>
      <c r="AK767" s="6">
        <v>50</v>
      </c>
      <c r="AL767" s="6" t="s">
        <v>80</v>
      </c>
      <c r="BQ767" s="6" t="s">
        <v>353</v>
      </c>
      <c r="BR767" s="5" t="s">
        <v>2282</v>
      </c>
    </row>
    <row r="768" spans="1:70" x14ac:dyDescent="0.2">
      <c r="A768" s="253">
        <v>1032</v>
      </c>
      <c r="B768" s="229" t="s">
        <v>2017</v>
      </c>
      <c r="C768" s="259" t="s">
        <v>2018</v>
      </c>
      <c r="D768" s="229" t="s">
        <v>2290</v>
      </c>
      <c r="E768" s="3" t="s">
        <v>833</v>
      </c>
      <c r="F768" s="26" t="s">
        <v>102</v>
      </c>
      <c r="G768" s="26" t="s">
        <v>75</v>
      </c>
      <c r="H768" s="26" t="s">
        <v>398</v>
      </c>
      <c r="J768" s="22">
        <v>400</v>
      </c>
      <c r="L768" s="28" t="s">
        <v>57</v>
      </c>
      <c r="M768" s="176" t="s">
        <v>58</v>
      </c>
      <c r="N768" s="22" t="s">
        <v>2286</v>
      </c>
      <c r="O768" s="176" t="s">
        <v>59</v>
      </c>
      <c r="P768" s="176" t="s">
        <v>91</v>
      </c>
      <c r="Q768" s="23" t="s">
        <v>2287</v>
      </c>
      <c r="R768" s="23" t="s">
        <v>2288</v>
      </c>
      <c r="V768" s="25" t="s">
        <v>61</v>
      </c>
      <c r="W768" s="65">
        <v>3</v>
      </c>
      <c r="X768" s="106" t="s">
        <v>202</v>
      </c>
      <c r="Y768" s="25" t="s">
        <v>2281</v>
      </c>
      <c r="Z768" s="83" t="s">
        <v>62</v>
      </c>
      <c r="AA768" s="6">
        <v>1</v>
      </c>
      <c r="AC768" s="5">
        <v>24</v>
      </c>
      <c r="AD768" s="5" t="s">
        <v>79</v>
      </c>
      <c r="AK768" s="6">
        <v>74</v>
      </c>
      <c r="AL768" s="6" t="s">
        <v>80</v>
      </c>
      <c r="BQ768" s="6" t="s">
        <v>353</v>
      </c>
      <c r="BR768" s="5" t="s">
        <v>2282</v>
      </c>
    </row>
    <row r="769" spans="1:70" x14ac:dyDescent="0.2">
      <c r="A769" s="253">
        <v>1033</v>
      </c>
      <c r="B769" s="229" t="s">
        <v>2017</v>
      </c>
      <c r="C769" s="259" t="s">
        <v>2018</v>
      </c>
      <c r="D769" s="229" t="s">
        <v>2291</v>
      </c>
      <c r="E769" s="3" t="s">
        <v>833</v>
      </c>
      <c r="F769" s="26" t="s">
        <v>102</v>
      </c>
      <c r="G769" s="26" t="s">
        <v>75</v>
      </c>
      <c r="H769" s="26" t="s">
        <v>398</v>
      </c>
      <c r="J769" s="22">
        <v>400</v>
      </c>
      <c r="L769" s="28" t="s">
        <v>57</v>
      </c>
      <c r="M769" s="22" t="s">
        <v>58</v>
      </c>
      <c r="N769" s="22" t="s">
        <v>2286</v>
      </c>
      <c r="O769" s="22" t="s">
        <v>59</v>
      </c>
      <c r="P769" s="22" t="s">
        <v>91</v>
      </c>
      <c r="Q769" s="23" t="s">
        <v>2287</v>
      </c>
      <c r="R769" s="23" t="s">
        <v>2288</v>
      </c>
      <c r="V769" s="165" t="s">
        <v>61</v>
      </c>
      <c r="W769" s="65">
        <v>3</v>
      </c>
      <c r="X769" s="106" t="s">
        <v>202</v>
      </c>
      <c r="Y769" s="25" t="s">
        <v>2281</v>
      </c>
      <c r="Z769" s="83" t="s">
        <v>62</v>
      </c>
      <c r="AA769" s="6">
        <v>1</v>
      </c>
      <c r="AC769" s="5">
        <v>26</v>
      </c>
      <c r="AD769" s="163" t="s">
        <v>79</v>
      </c>
      <c r="AE769" s="163"/>
      <c r="AH769" s="163"/>
      <c r="AK769" s="6">
        <v>86</v>
      </c>
      <c r="AL769" s="6" t="s">
        <v>80</v>
      </c>
      <c r="AM769" s="164"/>
      <c r="AP769" s="164"/>
      <c r="AU769" s="163"/>
      <c r="BQ769" s="6" t="s">
        <v>353</v>
      </c>
      <c r="BR769" s="5" t="s">
        <v>2282</v>
      </c>
    </row>
    <row r="770" spans="1:70" x14ac:dyDescent="0.2">
      <c r="A770" s="253">
        <v>1034</v>
      </c>
      <c r="B770" s="229" t="s">
        <v>2017</v>
      </c>
      <c r="C770" s="259" t="s">
        <v>2018</v>
      </c>
      <c r="D770" s="229" t="s">
        <v>2292</v>
      </c>
      <c r="E770" s="123" t="s">
        <v>833</v>
      </c>
      <c r="F770" s="179" t="s">
        <v>102</v>
      </c>
      <c r="G770" s="179" t="s">
        <v>75</v>
      </c>
      <c r="H770" s="179" t="s">
        <v>398</v>
      </c>
      <c r="I770" s="179"/>
      <c r="J770" s="176">
        <v>400</v>
      </c>
      <c r="K770" s="180"/>
      <c r="L770" s="180" t="s">
        <v>57</v>
      </c>
      <c r="M770" s="176" t="s">
        <v>58</v>
      </c>
      <c r="N770" s="22" t="s">
        <v>2286</v>
      </c>
      <c r="O770" s="22" t="s">
        <v>59</v>
      </c>
      <c r="P770" s="22" t="s">
        <v>91</v>
      </c>
      <c r="Q770" s="23" t="s">
        <v>2287</v>
      </c>
      <c r="R770" s="23" t="s">
        <v>2288</v>
      </c>
      <c r="V770" s="165" t="s">
        <v>61</v>
      </c>
      <c r="W770" s="65">
        <v>3</v>
      </c>
      <c r="X770" s="106" t="s">
        <v>202</v>
      </c>
      <c r="Y770" s="25" t="s">
        <v>2281</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2282</v>
      </c>
    </row>
    <row r="771" spans="1:70" x14ac:dyDescent="0.2">
      <c r="A771" s="253">
        <v>1035</v>
      </c>
      <c r="B771" s="229" t="s">
        <v>2017</v>
      </c>
      <c r="C771" s="259" t="s">
        <v>2018</v>
      </c>
      <c r="D771" s="229" t="s">
        <v>2293</v>
      </c>
      <c r="E771" s="123" t="s">
        <v>833</v>
      </c>
      <c r="F771" s="179" t="s">
        <v>102</v>
      </c>
      <c r="G771" s="179" t="s">
        <v>75</v>
      </c>
      <c r="H771" s="179" t="s">
        <v>398</v>
      </c>
      <c r="I771" s="179"/>
      <c r="J771" s="176">
        <v>400</v>
      </c>
      <c r="K771" s="180"/>
      <c r="L771" s="180" t="s">
        <v>57</v>
      </c>
      <c r="M771" s="176" t="s">
        <v>58</v>
      </c>
      <c r="N771" s="22" t="s">
        <v>2286</v>
      </c>
      <c r="O771" s="22" t="s">
        <v>59</v>
      </c>
      <c r="P771" s="22" t="s">
        <v>91</v>
      </c>
      <c r="Q771" s="23" t="s">
        <v>2287</v>
      </c>
      <c r="R771" s="23" t="s">
        <v>2288</v>
      </c>
      <c r="V771" s="165" t="s">
        <v>61</v>
      </c>
      <c r="W771" s="65">
        <v>3</v>
      </c>
      <c r="X771" s="106" t="s">
        <v>202</v>
      </c>
      <c r="Y771" s="25" t="s">
        <v>2281</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2282</v>
      </c>
    </row>
    <row r="772" spans="1:70" x14ac:dyDescent="0.2">
      <c r="A772" s="253">
        <v>1036</v>
      </c>
      <c r="B772" s="229" t="s">
        <v>2017</v>
      </c>
      <c r="C772" s="259" t="s">
        <v>2018</v>
      </c>
      <c r="D772" s="229" t="s">
        <v>2294</v>
      </c>
      <c r="E772" s="123" t="s">
        <v>833</v>
      </c>
      <c r="F772" s="179" t="s">
        <v>102</v>
      </c>
      <c r="G772" s="179" t="s">
        <v>75</v>
      </c>
      <c r="H772" s="179" t="s">
        <v>398</v>
      </c>
      <c r="I772" s="179"/>
      <c r="J772" s="176">
        <v>400</v>
      </c>
      <c r="K772" s="180"/>
      <c r="L772" s="180" t="s">
        <v>57</v>
      </c>
      <c r="M772" s="176" t="s">
        <v>58</v>
      </c>
      <c r="N772" s="22" t="s">
        <v>2286</v>
      </c>
      <c r="O772" s="22" t="s">
        <v>59</v>
      </c>
      <c r="P772" s="22" t="s">
        <v>91</v>
      </c>
      <c r="Q772" s="23" t="s">
        <v>2287</v>
      </c>
      <c r="R772" s="23" t="s">
        <v>2288</v>
      </c>
      <c r="V772" s="165" t="s">
        <v>61</v>
      </c>
      <c r="W772" s="65">
        <v>3</v>
      </c>
      <c r="X772" s="106" t="s">
        <v>202</v>
      </c>
      <c r="Y772" s="25" t="s">
        <v>2281</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2282</v>
      </c>
    </row>
    <row r="773" spans="1:70" x14ac:dyDescent="0.2">
      <c r="A773" s="253">
        <v>1037</v>
      </c>
      <c r="B773" s="229" t="s">
        <v>2017</v>
      </c>
      <c r="C773" s="259" t="s">
        <v>2018</v>
      </c>
      <c r="D773" s="229" t="s">
        <v>2295</v>
      </c>
      <c r="E773" s="123" t="s">
        <v>833</v>
      </c>
      <c r="F773" s="179" t="s">
        <v>102</v>
      </c>
      <c r="G773" s="179" t="s">
        <v>75</v>
      </c>
      <c r="H773" s="26" t="s">
        <v>398</v>
      </c>
      <c r="J773" s="22">
        <v>400</v>
      </c>
      <c r="L773" s="28" t="s">
        <v>57</v>
      </c>
      <c r="M773" s="22" t="s">
        <v>58</v>
      </c>
      <c r="N773" s="22" t="s">
        <v>2286</v>
      </c>
      <c r="O773" s="22" t="s">
        <v>59</v>
      </c>
      <c r="P773" s="22" t="s">
        <v>91</v>
      </c>
      <c r="Q773" s="23" t="s">
        <v>2287</v>
      </c>
      <c r="R773" s="23" t="s">
        <v>2288</v>
      </c>
      <c r="V773" s="25" t="s">
        <v>61</v>
      </c>
      <c r="W773" s="65">
        <v>3</v>
      </c>
      <c r="X773" s="106" t="s">
        <v>202</v>
      </c>
      <c r="Y773" s="25" t="s">
        <v>2281</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2282</v>
      </c>
    </row>
    <row r="774" spans="1:70" x14ac:dyDescent="0.2">
      <c r="A774" s="253">
        <v>1038</v>
      </c>
      <c r="B774" s="229" t="s">
        <v>2017</v>
      </c>
      <c r="C774" s="259" t="s">
        <v>2018</v>
      </c>
      <c r="D774" s="229" t="s">
        <v>2296</v>
      </c>
      <c r="E774" s="123" t="s">
        <v>833</v>
      </c>
      <c r="F774" s="179" t="s">
        <v>102</v>
      </c>
      <c r="G774" s="179" t="s">
        <v>75</v>
      </c>
      <c r="H774" s="179" t="s">
        <v>398</v>
      </c>
      <c r="J774" s="22">
        <v>400</v>
      </c>
      <c r="L774" s="28" t="s">
        <v>57</v>
      </c>
      <c r="M774" s="22" t="s">
        <v>58</v>
      </c>
      <c r="N774" s="22" t="s">
        <v>2286</v>
      </c>
      <c r="O774" s="22" t="s">
        <v>59</v>
      </c>
      <c r="P774" s="22" t="s">
        <v>91</v>
      </c>
      <c r="Q774" s="23" t="s">
        <v>2287</v>
      </c>
      <c r="R774" s="23" t="s">
        <v>2288</v>
      </c>
      <c r="V774" s="25" t="s">
        <v>61</v>
      </c>
      <c r="W774" s="65">
        <v>3</v>
      </c>
      <c r="X774" s="106" t="s">
        <v>202</v>
      </c>
      <c r="Y774" s="25" t="s">
        <v>2281</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2282</v>
      </c>
    </row>
    <row r="775" spans="1:70" x14ac:dyDescent="0.2">
      <c r="A775" s="253">
        <v>1039</v>
      </c>
      <c r="B775" s="229" t="s">
        <v>2017</v>
      </c>
      <c r="C775" s="259" t="s">
        <v>2018</v>
      </c>
      <c r="D775" s="229" t="s">
        <v>2297</v>
      </c>
      <c r="E775" s="3" t="s">
        <v>833</v>
      </c>
      <c r="F775" s="26" t="s">
        <v>102</v>
      </c>
      <c r="G775" s="26" t="s">
        <v>75</v>
      </c>
      <c r="H775" s="26" t="s">
        <v>398</v>
      </c>
      <c r="J775" s="22">
        <v>400</v>
      </c>
      <c r="L775" s="28" t="s">
        <v>57</v>
      </c>
      <c r="M775" s="22" t="s">
        <v>58</v>
      </c>
      <c r="N775" s="22" t="s">
        <v>2286</v>
      </c>
      <c r="O775" s="22" t="s">
        <v>59</v>
      </c>
      <c r="P775" s="22" t="s">
        <v>91</v>
      </c>
      <c r="Q775" s="23" t="s">
        <v>2287</v>
      </c>
      <c r="R775" s="23" t="s">
        <v>2288</v>
      </c>
      <c r="V775" s="25" t="s">
        <v>61</v>
      </c>
      <c r="W775" s="65">
        <v>3</v>
      </c>
      <c r="X775" s="106" t="s">
        <v>202</v>
      </c>
      <c r="Y775" s="25" t="s">
        <v>2281</v>
      </c>
      <c r="Z775" s="83" t="s">
        <v>62</v>
      </c>
      <c r="AB775" s="6">
        <v>1</v>
      </c>
      <c r="AC775" s="5">
        <v>26</v>
      </c>
      <c r="AD775" s="5" t="s">
        <v>79</v>
      </c>
      <c r="AK775" s="6">
        <v>62</v>
      </c>
      <c r="AL775" s="6" t="s">
        <v>80</v>
      </c>
      <c r="BQ775" s="6" t="s">
        <v>353</v>
      </c>
      <c r="BR775" s="5" t="s">
        <v>2282</v>
      </c>
    </row>
    <row r="776" spans="1:70" x14ac:dyDescent="0.2">
      <c r="A776" s="253">
        <v>1040</v>
      </c>
      <c r="B776" s="229" t="s">
        <v>2017</v>
      </c>
      <c r="C776" s="259" t="s">
        <v>2018</v>
      </c>
      <c r="D776" s="229" t="s">
        <v>2298</v>
      </c>
      <c r="E776" s="3" t="s">
        <v>148</v>
      </c>
      <c r="F776" s="26" t="s">
        <v>102</v>
      </c>
      <c r="G776" s="26" t="s">
        <v>55</v>
      </c>
      <c r="H776" s="26" t="s">
        <v>56</v>
      </c>
      <c r="J776" s="22">
        <v>200</v>
      </c>
      <c r="L776" s="28" t="s">
        <v>57</v>
      </c>
      <c r="M776" s="22" t="s">
        <v>58</v>
      </c>
      <c r="N776" s="22" t="s">
        <v>2286</v>
      </c>
      <c r="O776" s="22" t="s">
        <v>59</v>
      </c>
      <c r="P776" s="22" t="s">
        <v>91</v>
      </c>
      <c r="Q776" s="23" t="s">
        <v>2299</v>
      </c>
      <c r="R776" s="23" t="s">
        <v>832</v>
      </c>
      <c r="V776" s="25" t="s">
        <v>61</v>
      </c>
      <c r="W776" s="65">
        <v>3</v>
      </c>
      <c r="X776" s="106" t="s">
        <v>202</v>
      </c>
      <c r="Y776" s="25" t="s">
        <v>2281</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2282</v>
      </c>
    </row>
    <row r="777" spans="1:70" x14ac:dyDescent="0.2">
      <c r="A777" s="253">
        <v>1041</v>
      </c>
      <c r="B777" s="229" t="s">
        <v>2017</v>
      </c>
      <c r="C777" s="259" t="s">
        <v>2018</v>
      </c>
      <c r="D777" s="229" t="s">
        <v>2300</v>
      </c>
      <c r="E777" s="3" t="s">
        <v>148</v>
      </c>
      <c r="F777" s="26" t="s">
        <v>102</v>
      </c>
      <c r="G777" s="26" t="s">
        <v>75</v>
      </c>
      <c r="H777" s="26" t="s">
        <v>398</v>
      </c>
      <c r="J777" s="22">
        <v>200</v>
      </c>
      <c r="L777" s="28" t="s">
        <v>57</v>
      </c>
      <c r="M777" s="22" t="s">
        <v>58</v>
      </c>
      <c r="N777" s="22" t="s">
        <v>2286</v>
      </c>
      <c r="O777" s="22" t="s">
        <v>59</v>
      </c>
      <c r="P777" s="22" t="s">
        <v>91</v>
      </c>
      <c r="Q777" s="23" t="s">
        <v>2299</v>
      </c>
      <c r="R777" s="23" t="s">
        <v>832</v>
      </c>
      <c r="V777" s="25" t="s">
        <v>61</v>
      </c>
      <c r="W777" s="65">
        <v>3</v>
      </c>
      <c r="X777" s="106" t="s">
        <v>202</v>
      </c>
      <c r="Y777" s="25" t="s">
        <v>2281</v>
      </c>
      <c r="Z777" s="83" t="s">
        <v>62</v>
      </c>
      <c r="AB777" s="6">
        <v>1</v>
      </c>
      <c r="AC777" s="5">
        <v>23</v>
      </c>
      <c r="AD777" s="5" t="s">
        <v>79</v>
      </c>
      <c r="AK777" s="6">
        <v>50</v>
      </c>
      <c r="AL777" s="6" t="s">
        <v>80</v>
      </c>
      <c r="BQ777" s="6" t="s">
        <v>353</v>
      </c>
      <c r="BR777" s="5" t="s">
        <v>2282</v>
      </c>
    </row>
    <row r="778" spans="1:70" x14ac:dyDescent="0.2">
      <c r="A778" s="253">
        <v>1042</v>
      </c>
      <c r="B778" s="229" t="s">
        <v>2017</v>
      </c>
      <c r="C778" s="259" t="s">
        <v>2018</v>
      </c>
      <c r="D778" s="229" t="s">
        <v>2301</v>
      </c>
      <c r="E778" s="3" t="s">
        <v>148</v>
      </c>
      <c r="F778" s="26" t="s">
        <v>102</v>
      </c>
      <c r="G778" s="26" t="s">
        <v>75</v>
      </c>
      <c r="H778" s="26" t="s">
        <v>398</v>
      </c>
      <c r="J778" s="22">
        <v>200</v>
      </c>
      <c r="L778" s="28" t="s">
        <v>57</v>
      </c>
      <c r="M778" s="22" t="s">
        <v>58</v>
      </c>
      <c r="N778" s="22" t="s">
        <v>2286</v>
      </c>
      <c r="O778" s="22" t="s">
        <v>59</v>
      </c>
      <c r="P778" s="22" t="s">
        <v>91</v>
      </c>
      <c r="Q778" s="23" t="s">
        <v>2299</v>
      </c>
      <c r="R778" s="23" t="s">
        <v>832</v>
      </c>
      <c r="V778" s="25" t="s">
        <v>61</v>
      </c>
      <c r="W778" s="65">
        <v>3</v>
      </c>
      <c r="X778" s="106" t="s">
        <v>202</v>
      </c>
      <c r="Y778" s="25" t="s">
        <v>2281</v>
      </c>
      <c r="Z778" s="83" t="s">
        <v>62</v>
      </c>
      <c r="AA778" s="6">
        <v>1</v>
      </c>
      <c r="AC778" s="5">
        <v>24</v>
      </c>
      <c r="AD778" s="5" t="s">
        <v>79</v>
      </c>
      <c r="AK778" s="6">
        <v>74</v>
      </c>
      <c r="AL778" s="6" t="s">
        <v>80</v>
      </c>
      <c r="BQ778" s="6" t="s">
        <v>353</v>
      </c>
      <c r="BR778" s="5" t="s">
        <v>2282</v>
      </c>
    </row>
    <row r="779" spans="1:70" x14ac:dyDescent="0.2">
      <c r="A779" s="253">
        <v>1043</v>
      </c>
      <c r="B779" s="229" t="s">
        <v>2017</v>
      </c>
      <c r="C779" s="259" t="s">
        <v>2018</v>
      </c>
      <c r="D779" s="229" t="s">
        <v>2302</v>
      </c>
      <c r="E779" s="3" t="s">
        <v>148</v>
      </c>
      <c r="F779" s="26" t="s">
        <v>102</v>
      </c>
      <c r="G779" s="26" t="s">
        <v>75</v>
      </c>
      <c r="H779" s="26" t="s">
        <v>398</v>
      </c>
      <c r="J779" s="22">
        <v>200</v>
      </c>
      <c r="L779" s="28" t="s">
        <v>57</v>
      </c>
      <c r="M779" s="22" t="s">
        <v>58</v>
      </c>
      <c r="N779" s="22" t="s">
        <v>2286</v>
      </c>
      <c r="O779" s="22" t="s">
        <v>59</v>
      </c>
      <c r="P779" s="22" t="s">
        <v>91</v>
      </c>
      <c r="Q779" s="23" t="s">
        <v>2299</v>
      </c>
      <c r="R779" s="23" t="s">
        <v>832</v>
      </c>
      <c r="V779" s="25" t="s">
        <v>61</v>
      </c>
      <c r="W779" s="65">
        <v>3</v>
      </c>
      <c r="X779" s="106" t="s">
        <v>202</v>
      </c>
      <c r="Y779" s="25" t="s">
        <v>2281</v>
      </c>
      <c r="Z779" s="83" t="s">
        <v>62</v>
      </c>
      <c r="AA779" s="6">
        <v>1</v>
      </c>
      <c r="AC779" s="5">
        <v>26</v>
      </c>
      <c r="AD779" s="5" t="s">
        <v>79</v>
      </c>
      <c r="AK779" s="6">
        <v>86</v>
      </c>
      <c r="AL779" s="6" t="s">
        <v>80</v>
      </c>
      <c r="BQ779" s="6" t="s">
        <v>353</v>
      </c>
      <c r="BR779" s="5" t="s">
        <v>2282</v>
      </c>
    </row>
    <row r="780" spans="1:70" x14ac:dyDescent="0.2">
      <c r="A780" s="253">
        <v>1044</v>
      </c>
      <c r="B780" s="229" t="s">
        <v>2017</v>
      </c>
      <c r="C780" s="259" t="s">
        <v>2018</v>
      </c>
      <c r="D780" s="229" t="s">
        <v>2303</v>
      </c>
      <c r="E780" s="3" t="s">
        <v>148</v>
      </c>
      <c r="F780" s="26" t="s">
        <v>102</v>
      </c>
      <c r="G780" s="26" t="s">
        <v>75</v>
      </c>
      <c r="H780" s="26" t="s">
        <v>398</v>
      </c>
      <c r="J780" s="22">
        <v>200</v>
      </c>
      <c r="L780" s="28" t="s">
        <v>57</v>
      </c>
      <c r="M780" s="22" t="s">
        <v>58</v>
      </c>
      <c r="N780" s="22" t="s">
        <v>2286</v>
      </c>
      <c r="O780" s="22" t="s">
        <v>59</v>
      </c>
      <c r="P780" s="22" t="s">
        <v>91</v>
      </c>
      <c r="Q780" s="23" t="s">
        <v>2299</v>
      </c>
      <c r="R780" s="23" t="s">
        <v>832</v>
      </c>
      <c r="V780" s="25" t="s">
        <v>61</v>
      </c>
      <c r="W780" s="65">
        <v>3</v>
      </c>
      <c r="X780" s="106" t="s">
        <v>202</v>
      </c>
      <c r="Y780" s="25" t="s">
        <v>2281</v>
      </c>
      <c r="Z780" s="83" t="s">
        <v>62</v>
      </c>
      <c r="AB780" s="6">
        <v>1</v>
      </c>
      <c r="AC780" s="5">
        <v>23</v>
      </c>
      <c r="AD780" s="5" t="s">
        <v>79</v>
      </c>
      <c r="AK780" s="6">
        <v>59</v>
      </c>
      <c r="AL780" s="6" t="s">
        <v>80</v>
      </c>
      <c r="BQ780" s="6" t="s">
        <v>353</v>
      </c>
      <c r="BR780" s="5" t="s">
        <v>2282</v>
      </c>
    </row>
    <row r="781" spans="1:70" x14ac:dyDescent="0.2">
      <c r="A781" s="253">
        <v>1045</v>
      </c>
      <c r="B781" s="229" t="s">
        <v>2017</v>
      </c>
      <c r="C781" s="259" t="s">
        <v>2018</v>
      </c>
      <c r="D781" s="229" t="s">
        <v>2304</v>
      </c>
      <c r="E781" s="3" t="s">
        <v>148</v>
      </c>
      <c r="F781" s="26" t="s">
        <v>102</v>
      </c>
      <c r="G781" s="26" t="s">
        <v>75</v>
      </c>
      <c r="H781" s="26" t="s">
        <v>398</v>
      </c>
      <c r="J781" s="22">
        <v>200</v>
      </c>
      <c r="L781" s="28" t="s">
        <v>57</v>
      </c>
      <c r="M781" s="22" t="s">
        <v>58</v>
      </c>
      <c r="N781" s="22" t="s">
        <v>2286</v>
      </c>
      <c r="O781" s="22" t="s">
        <v>59</v>
      </c>
      <c r="P781" s="22" t="s">
        <v>91</v>
      </c>
      <c r="Q781" s="23" t="s">
        <v>2299</v>
      </c>
      <c r="R781" s="23" t="s">
        <v>832</v>
      </c>
      <c r="V781" s="25" t="s">
        <v>61</v>
      </c>
      <c r="W781" s="65">
        <v>3</v>
      </c>
      <c r="X781" s="106" t="s">
        <v>202</v>
      </c>
      <c r="Y781" s="25" t="s">
        <v>2281</v>
      </c>
      <c r="Z781" s="83" t="s">
        <v>62</v>
      </c>
      <c r="AB781" s="6">
        <v>1</v>
      </c>
      <c r="AC781" s="5">
        <v>25</v>
      </c>
      <c r="AD781" s="5" t="s">
        <v>79</v>
      </c>
      <c r="AK781" s="6">
        <v>59</v>
      </c>
      <c r="AL781" s="6" t="s">
        <v>80</v>
      </c>
      <c r="BQ781" s="6" t="s">
        <v>353</v>
      </c>
      <c r="BR781" s="5" t="s">
        <v>2282</v>
      </c>
    </row>
    <row r="782" spans="1:70" x14ac:dyDescent="0.2">
      <c r="A782" s="253">
        <v>1046</v>
      </c>
      <c r="B782" s="229" t="s">
        <v>2017</v>
      </c>
      <c r="C782" s="259" t="s">
        <v>2018</v>
      </c>
      <c r="D782" s="229" t="s">
        <v>2305</v>
      </c>
      <c r="E782" s="3" t="s">
        <v>148</v>
      </c>
      <c r="F782" s="26" t="s">
        <v>102</v>
      </c>
      <c r="G782" s="26" t="s">
        <v>75</v>
      </c>
      <c r="H782" s="26" t="s">
        <v>398</v>
      </c>
      <c r="J782" s="22">
        <v>200</v>
      </c>
      <c r="L782" s="28" t="s">
        <v>57</v>
      </c>
      <c r="M782" s="22" t="s">
        <v>58</v>
      </c>
      <c r="N782" s="22" t="s">
        <v>2286</v>
      </c>
      <c r="O782" s="22" t="s">
        <v>59</v>
      </c>
      <c r="P782" s="22" t="s">
        <v>91</v>
      </c>
      <c r="Q782" s="23" t="s">
        <v>2299</v>
      </c>
      <c r="R782" s="23" t="s">
        <v>832</v>
      </c>
      <c r="V782" s="25" t="s">
        <v>61</v>
      </c>
      <c r="W782" s="65">
        <v>3</v>
      </c>
      <c r="X782" s="106" t="s">
        <v>202</v>
      </c>
      <c r="Y782" s="25" t="s">
        <v>2281</v>
      </c>
      <c r="Z782" s="83" t="s">
        <v>62</v>
      </c>
      <c r="AB782" s="6">
        <v>1</v>
      </c>
      <c r="AC782" s="5">
        <v>20</v>
      </c>
      <c r="AD782" s="5" t="s">
        <v>79</v>
      </c>
      <c r="AK782" s="6">
        <v>66</v>
      </c>
      <c r="AL782" s="6" t="s">
        <v>80</v>
      </c>
      <c r="BQ782" s="6" t="s">
        <v>353</v>
      </c>
      <c r="BR782" s="5" t="s">
        <v>2282</v>
      </c>
    </row>
    <row r="783" spans="1:70" x14ac:dyDescent="0.2">
      <c r="A783" s="253">
        <v>1047</v>
      </c>
      <c r="B783" s="229" t="s">
        <v>2017</v>
      </c>
      <c r="C783" s="259" t="s">
        <v>2018</v>
      </c>
      <c r="D783" s="229" t="s">
        <v>2306</v>
      </c>
      <c r="E783" s="3" t="s">
        <v>148</v>
      </c>
      <c r="F783" s="26" t="s">
        <v>102</v>
      </c>
      <c r="G783" s="26" t="s">
        <v>75</v>
      </c>
      <c r="H783" s="26" t="s">
        <v>398</v>
      </c>
      <c r="J783" s="22">
        <v>200</v>
      </c>
      <c r="L783" s="28" t="s">
        <v>57</v>
      </c>
      <c r="M783" s="22" t="s">
        <v>58</v>
      </c>
      <c r="N783" s="22" t="s">
        <v>2286</v>
      </c>
      <c r="O783" s="22" t="s">
        <v>59</v>
      </c>
      <c r="P783" s="22" t="s">
        <v>91</v>
      </c>
      <c r="Q783" s="23" t="s">
        <v>2299</v>
      </c>
      <c r="R783" s="23" t="s">
        <v>832</v>
      </c>
      <c r="V783" s="25" t="s">
        <v>61</v>
      </c>
      <c r="W783" s="65">
        <v>3</v>
      </c>
      <c r="X783" s="106" t="s">
        <v>202</v>
      </c>
      <c r="Y783" s="25" t="s">
        <v>2281</v>
      </c>
      <c r="Z783" s="83" t="s">
        <v>62</v>
      </c>
      <c r="AA783" s="6">
        <v>1</v>
      </c>
      <c r="AC783" s="5">
        <v>25</v>
      </c>
      <c r="AD783" s="5" t="s">
        <v>79</v>
      </c>
      <c r="AK783" s="6">
        <v>77</v>
      </c>
      <c r="AL783" s="6" t="s">
        <v>80</v>
      </c>
      <c r="BQ783" s="6" t="s">
        <v>353</v>
      </c>
      <c r="BR783" s="5" t="s">
        <v>2282</v>
      </c>
    </row>
    <row r="784" spans="1:70" x14ac:dyDescent="0.2">
      <c r="A784" s="253">
        <v>1048</v>
      </c>
      <c r="B784" s="229" t="s">
        <v>2017</v>
      </c>
      <c r="C784" s="259" t="s">
        <v>2018</v>
      </c>
      <c r="D784" s="229" t="s">
        <v>2307</v>
      </c>
      <c r="E784" s="3" t="s">
        <v>148</v>
      </c>
      <c r="F784" s="26" t="s">
        <v>102</v>
      </c>
      <c r="G784" s="26" t="s">
        <v>75</v>
      </c>
      <c r="H784" s="26" t="s">
        <v>398</v>
      </c>
      <c r="J784" s="22">
        <v>200</v>
      </c>
      <c r="L784" s="28" t="s">
        <v>57</v>
      </c>
      <c r="M784" s="22" t="s">
        <v>58</v>
      </c>
      <c r="N784" s="22" t="s">
        <v>2286</v>
      </c>
      <c r="O784" s="22" t="s">
        <v>59</v>
      </c>
      <c r="P784" s="22" t="s">
        <v>91</v>
      </c>
      <c r="Q784" s="23" t="s">
        <v>2299</v>
      </c>
      <c r="R784" s="23" t="s">
        <v>832</v>
      </c>
      <c r="V784" s="25" t="s">
        <v>61</v>
      </c>
      <c r="W784" s="65">
        <v>3</v>
      </c>
      <c r="X784" s="106" t="s">
        <v>202</v>
      </c>
      <c r="Y784" s="25" t="s">
        <v>2281</v>
      </c>
      <c r="Z784" s="83" t="s">
        <v>62</v>
      </c>
      <c r="AB784" s="6">
        <v>1</v>
      </c>
      <c r="AC784" s="5">
        <v>23</v>
      </c>
      <c r="AD784" s="5" t="s">
        <v>79</v>
      </c>
      <c r="AK784" s="6">
        <v>55</v>
      </c>
      <c r="AL784" s="6" t="s">
        <v>80</v>
      </c>
      <c r="BQ784" s="6" t="s">
        <v>353</v>
      </c>
      <c r="BR784" s="5" t="s">
        <v>2282</v>
      </c>
    </row>
    <row r="785" spans="1:70" x14ac:dyDescent="0.2">
      <c r="A785" s="253">
        <v>1049</v>
      </c>
      <c r="B785" s="229" t="s">
        <v>2017</v>
      </c>
      <c r="C785" s="259" t="s">
        <v>2018</v>
      </c>
      <c r="D785" s="229" t="s">
        <v>2308</v>
      </c>
      <c r="E785" s="3" t="s">
        <v>148</v>
      </c>
      <c r="F785" s="26" t="s">
        <v>102</v>
      </c>
      <c r="G785" s="26" t="s">
        <v>75</v>
      </c>
      <c r="H785" s="26" t="s">
        <v>398</v>
      </c>
      <c r="J785" s="22">
        <v>200</v>
      </c>
      <c r="L785" s="28" t="s">
        <v>57</v>
      </c>
      <c r="M785" s="22" t="s">
        <v>58</v>
      </c>
      <c r="N785" s="22" t="s">
        <v>2286</v>
      </c>
      <c r="O785" s="22" t="s">
        <v>59</v>
      </c>
      <c r="P785" s="22" t="s">
        <v>91</v>
      </c>
      <c r="Q785" s="23" t="s">
        <v>2299</v>
      </c>
      <c r="R785" s="23" t="s">
        <v>832</v>
      </c>
      <c r="V785" s="25" t="s">
        <v>61</v>
      </c>
      <c r="W785" s="65">
        <v>3</v>
      </c>
      <c r="X785" s="106" t="s">
        <v>202</v>
      </c>
      <c r="Y785" s="25" t="s">
        <v>2281</v>
      </c>
      <c r="Z785" s="83" t="s">
        <v>62</v>
      </c>
      <c r="AB785" s="6">
        <v>1</v>
      </c>
      <c r="AC785" s="5">
        <v>26</v>
      </c>
      <c r="AD785" s="5" t="s">
        <v>79</v>
      </c>
      <c r="AK785" s="6">
        <v>62</v>
      </c>
      <c r="AL785" s="6" t="s">
        <v>80</v>
      </c>
      <c r="BQ785" s="6" t="s">
        <v>353</v>
      </c>
      <c r="BR785" s="5" t="s">
        <v>2282</v>
      </c>
    </row>
    <row r="786" spans="1:70" x14ac:dyDescent="0.2">
      <c r="A786" s="253">
        <v>1050</v>
      </c>
      <c r="B786" s="229" t="s">
        <v>2017</v>
      </c>
      <c r="C786" s="259" t="s">
        <v>2018</v>
      </c>
      <c r="D786" s="229" t="s">
        <v>2309</v>
      </c>
      <c r="E786" s="3" t="s">
        <v>1956</v>
      </c>
      <c r="F786" s="26" t="s">
        <v>102</v>
      </c>
      <c r="G786" s="26" t="s">
        <v>75</v>
      </c>
      <c r="H786" s="26" t="s">
        <v>2310</v>
      </c>
      <c r="J786" s="22">
        <v>0.25</v>
      </c>
      <c r="L786" s="28" t="s">
        <v>57</v>
      </c>
      <c r="M786" s="22" t="s">
        <v>58</v>
      </c>
      <c r="N786" s="22">
        <v>0</v>
      </c>
      <c r="O786" s="22" t="s">
        <v>59</v>
      </c>
      <c r="P786" s="22" t="s">
        <v>78</v>
      </c>
      <c r="Q786" s="23" t="s">
        <v>2279</v>
      </c>
      <c r="R786" s="23" t="s">
        <v>2280</v>
      </c>
      <c r="T786" s="23">
        <v>150</v>
      </c>
      <c r="V786" s="25" t="s">
        <v>61</v>
      </c>
      <c r="W786" s="65">
        <v>3</v>
      </c>
      <c r="X786" s="106" t="s">
        <v>202</v>
      </c>
      <c r="Y786" s="25" t="s">
        <v>2281</v>
      </c>
      <c r="Z786" s="83" t="s">
        <v>62</v>
      </c>
      <c r="AB786" s="6">
        <v>1</v>
      </c>
      <c r="AC786" s="5">
        <v>23</v>
      </c>
      <c r="AD786" s="5" t="s">
        <v>79</v>
      </c>
      <c r="AK786" s="6">
        <v>50</v>
      </c>
      <c r="AL786" s="6" t="s">
        <v>80</v>
      </c>
      <c r="BQ786" s="6" t="s">
        <v>353</v>
      </c>
      <c r="BR786" s="5" t="s">
        <v>2282</v>
      </c>
    </row>
    <row r="787" spans="1:70" x14ac:dyDescent="0.2">
      <c r="A787" s="253">
        <v>1051</v>
      </c>
      <c r="B787" s="229" t="s">
        <v>2017</v>
      </c>
      <c r="C787" s="259" t="s">
        <v>2018</v>
      </c>
      <c r="D787" s="229" t="s">
        <v>2311</v>
      </c>
      <c r="E787" s="3" t="s">
        <v>1956</v>
      </c>
      <c r="F787" s="26" t="s">
        <v>102</v>
      </c>
      <c r="G787" s="26" t="s">
        <v>75</v>
      </c>
      <c r="H787" s="26" t="s">
        <v>2310</v>
      </c>
      <c r="J787" s="22">
        <v>0.25</v>
      </c>
      <c r="L787" s="28" t="s">
        <v>57</v>
      </c>
      <c r="M787" s="22" t="s">
        <v>58</v>
      </c>
      <c r="N787" s="22">
        <v>0</v>
      </c>
      <c r="O787" s="22" t="s">
        <v>59</v>
      </c>
      <c r="P787" s="22" t="s">
        <v>78</v>
      </c>
      <c r="Q787" s="23" t="s">
        <v>2279</v>
      </c>
      <c r="R787" s="23" t="s">
        <v>2280</v>
      </c>
      <c r="T787" s="23">
        <v>150</v>
      </c>
      <c r="V787" s="25" t="s">
        <v>61</v>
      </c>
      <c r="W787" s="65">
        <v>3</v>
      </c>
      <c r="X787" s="106" t="s">
        <v>202</v>
      </c>
      <c r="Y787" s="25" t="s">
        <v>2281</v>
      </c>
      <c r="Z787" s="83" t="s">
        <v>62</v>
      </c>
      <c r="AA787" s="6">
        <v>1</v>
      </c>
      <c r="AC787" s="5">
        <v>24</v>
      </c>
      <c r="AD787" s="5" t="s">
        <v>79</v>
      </c>
      <c r="AK787" s="6">
        <v>74</v>
      </c>
      <c r="AL787" s="6" t="s">
        <v>80</v>
      </c>
      <c r="BQ787" s="6" t="s">
        <v>353</v>
      </c>
      <c r="BR787" s="5" t="s">
        <v>2282</v>
      </c>
    </row>
    <row r="788" spans="1:70" x14ac:dyDescent="0.2">
      <c r="A788" s="253">
        <v>1052</v>
      </c>
      <c r="B788" s="229" t="s">
        <v>2017</v>
      </c>
      <c r="C788" s="259" t="s">
        <v>2018</v>
      </c>
      <c r="D788" s="229" t="s">
        <v>2312</v>
      </c>
      <c r="E788" s="3" t="s">
        <v>1956</v>
      </c>
      <c r="F788" s="26" t="s">
        <v>102</v>
      </c>
      <c r="G788" s="26" t="s">
        <v>75</v>
      </c>
      <c r="H788" s="26" t="s">
        <v>2310</v>
      </c>
      <c r="J788" s="22">
        <v>0.25</v>
      </c>
      <c r="L788" s="28" t="s">
        <v>57</v>
      </c>
      <c r="M788" s="22" t="s">
        <v>58</v>
      </c>
      <c r="N788" s="22">
        <v>0</v>
      </c>
      <c r="O788" s="22" t="s">
        <v>59</v>
      </c>
      <c r="P788" s="22" t="s">
        <v>78</v>
      </c>
      <c r="Q788" s="23" t="s">
        <v>2279</v>
      </c>
      <c r="R788" s="23" t="s">
        <v>2280</v>
      </c>
      <c r="T788" s="23">
        <v>150</v>
      </c>
      <c r="V788" s="25" t="s">
        <v>61</v>
      </c>
      <c r="W788" s="65">
        <v>3</v>
      </c>
      <c r="X788" s="106" t="s">
        <v>202</v>
      </c>
      <c r="Y788" s="25" t="s">
        <v>2281</v>
      </c>
      <c r="Z788" s="83" t="s">
        <v>62</v>
      </c>
      <c r="AA788" s="6">
        <v>1</v>
      </c>
      <c r="AC788" s="5">
        <v>26</v>
      </c>
      <c r="AD788" s="5" t="s">
        <v>79</v>
      </c>
      <c r="AK788" s="6">
        <v>86</v>
      </c>
      <c r="AL788" s="6" t="s">
        <v>80</v>
      </c>
      <c r="BQ788" s="6" t="s">
        <v>353</v>
      </c>
      <c r="BR788" s="5" t="s">
        <v>2282</v>
      </c>
    </row>
    <row r="789" spans="1:70" x14ac:dyDescent="0.2">
      <c r="A789" s="253">
        <v>1053</v>
      </c>
      <c r="B789" s="229" t="s">
        <v>2017</v>
      </c>
      <c r="C789" s="259" t="s">
        <v>2018</v>
      </c>
      <c r="D789" s="229" t="s">
        <v>2313</v>
      </c>
      <c r="E789" s="3" t="s">
        <v>1956</v>
      </c>
      <c r="F789" s="26" t="s">
        <v>102</v>
      </c>
      <c r="G789" s="26" t="s">
        <v>75</v>
      </c>
      <c r="H789" s="26" t="s">
        <v>2310</v>
      </c>
      <c r="J789" s="22">
        <v>0.25</v>
      </c>
      <c r="L789" s="28" t="s">
        <v>57</v>
      </c>
      <c r="M789" s="22" t="s">
        <v>58</v>
      </c>
      <c r="N789" s="22">
        <v>0</v>
      </c>
      <c r="O789" s="22" t="s">
        <v>59</v>
      </c>
      <c r="P789" s="22" t="s">
        <v>78</v>
      </c>
      <c r="Q789" s="23" t="s">
        <v>2279</v>
      </c>
      <c r="R789" s="23" t="s">
        <v>2280</v>
      </c>
      <c r="T789" s="23">
        <v>150</v>
      </c>
      <c r="V789" s="25" t="s">
        <v>61</v>
      </c>
      <c r="W789" s="65">
        <v>3</v>
      </c>
      <c r="X789" s="106" t="s">
        <v>202</v>
      </c>
      <c r="Y789" s="25" t="s">
        <v>2281</v>
      </c>
      <c r="Z789" s="83" t="s">
        <v>62</v>
      </c>
      <c r="AB789" s="6">
        <v>1</v>
      </c>
      <c r="AC789" s="5">
        <v>23</v>
      </c>
      <c r="AD789" s="5" t="s">
        <v>79</v>
      </c>
      <c r="AK789" s="6">
        <v>59</v>
      </c>
      <c r="AL789" s="6" t="s">
        <v>80</v>
      </c>
      <c r="BQ789" s="6" t="s">
        <v>353</v>
      </c>
      <c r="BR789" s="5" t="s">
        <v>2282</v>
      </c>
    </row>
    <row r="790" spans="1:70" x14ac:dyDescent="0.2">
      <c r="A790" s="253">
        <v>1054</v>
      </c>
      <c r="B790" s="229" t="s">
        <v>2017</v>
      </c>
      <c r="C790" s="259" t="s">
        <v>2018</v>
      </c>
      <c r="D790" s="229" t="s">
        <v>2314</v>
      </c>
      <c r="E790" s="3" t="s">
        <v>1956</v>
      </c>
      <c r="F790" s="26" t="s">
        <v>102</v>
      </c>
      <c r="G790" s="26" t="s">
        <v>75</v>
      </c>
      <c r="H790" s="26" t="s">
        <v>2310</v>
      </c>
      <c r="J790" s="22">
        <v>0.25</v>
      </c>
      <c r="L790" s="28" t="s">
        <v>57</v>
      </c>
      <c r="M790" s="22" t="s">
        <v>58</v>
      </c>
      <c r="N790" s="22">
        <v>0</v>
      </c>
      <c r="O790" s="22" t="s">
        <v>59</v>
      </c>
      <c r="P790" s="22" t="s">
        <v>78</v>
      </c>
      <c r="Q790" s="23" t="s">
        <v>2279</v>
      </c>
      <c r="R790" s="23" t="s">
        <v>2280</v>
      </c>
      <c r="T790" s="23">
        <v>150</v>
      </c>
      <c r="V790" s="25" t="s">
        <v>61</v>
      </c>
      <c r="W790" s="65">
        <v>3</v>
      </c>
      <c r="X790" s="106" t="s">
        <v>202</v>
      </c>
      <c r="Y790" s="25" t="s">
        <v>2281</v>
      </c>
      <c r="Z790" s="83" t="s">
        <v>62</v>
      </c>
      <c r="AB790" s="6">
        <v>1</v>
      </c>
      <c r="AC790" s="5">
        <v>25</v>
      </c>
      <c r="AD790" s="5" t="s">
        <v>79</v>
      </c>
      <c r="AK790" s="6">
        <v>59</v>
      </c>
      <c r="AL790" s="6" t="s">
        <v>80</v>
      </c>
      <c r="BQ790" s="6" t="s">
        <v>353</v>
      </c>
      <c r="BR790" s="5" t="s">
        <v>2282</v>
      </c>
    </row>
    <row r="791" spans="1:70" x14ac:dyDescent="0.2">
      <c r="A791" s="253">
        <v>1055</v>
      </c>
      <c r="B791" s="229" t="s">
        <v>2017</v>
      </c>
      <c r="C791" s="259" t="s">
        <v>2018</v>
      </c>
      <c r="D791" s="229" t="s">
        <v>2315</v>
      </c>
      <c r="E791" s="3" t="s">
        <v>1956</v>
      </c>
      <c r="F791" s="26" t="s">
        <v>102</v>
      </c>
      <c r="G791" s="26" t="s">
        <v>75</v>
      </c>
      <c r="H791" s="26" t="s">
        <v>2310</v>
      </c>
      <c r="J791" s="22">
        <v>0.25</v>
      </c>
      <c r="L791" s="28" t="s">
        <v>57</v>
      </c>
      <c r="M791" s="22" t="s">
        <v>58</v>
      </c>
      <c r="N791" s="22">
        <v>0</v>
      </c>
      <c r="O791" s="22" t="s">
        <v>59</v>
      </c>
      <c r="P791" s="22" t="s">
        <v>78</v>
      </c>
      <c r="Q791" s="23" t="s">
        <v>2279</v>
      </c>
      <c r="R791" s="23" t="s">
        <v>2280</v>
      </c>
      <c r="T791" s="23">
        <v>150</v>
      </c>
      <c r="V791" s="25" t="s">
        <v>61</v>
      </c>
      <c r="W791" s="65">
        <v>3</v>
      </c>
      <c r="X791" s="106" t="s">
        <v>202</v>
      </c>
      <c r="Y791" s="25" t="s">
        <v>2281</v>
      </c>
      <c r="Z791" s="83" t="s">
        <v>62</v>
      </c>
      <c r="AB791" s="6">
        <v>1</v>
      </c>
      <c r="AC791" s="5">
        <v>20</v>
      </c>
      <c r="AD791" s="5" t="s">
        <v>79</v>
      </c>
      <c r="AK791" s="6">
        <v>66</v>
      </c>
      <c r="AL791" s="6" t="s">
        <v>80</v>
      </c>
      <c r="BQ791" s="6" t="s">
        <v>353</v>
      </c>
      <c r="BR791" s="5" t="s">
        <v>2282</v>
      </c>
    </row>
    <row r="792" spans="1:70" x14ac:dyDescent="0.2">
      <c r="A792" s="253">
        <v>1056</v>
      </c>
      <c r="B792" s="229" t="s">
        <v>2017</v>
      </c>
      <c r="C792" s="259" t="s">
        <v>2018</v>
      </c>
      <c r="D792" s="229" t="s">
        <v>2316</v>
      </c>
      <c r="E792" s="3" t="s">
        <v>1956</v>
      </c>
      <c r="F792" s="26" t="s">
        <v>102</v>
      </c>
      <c r="G792" s="26" t="s">
        <v>75</v>
      </c>
      <c r="H792" s="26" t="s">
        <v>2310</v>
      </c>
      <c r="J792" s="22">
        <v>0.25</v>
      </c>
      <c r="L792" s="28" t="s">
        <v>57</v>
      </c>
      <c r="M792" s="22" t="s">
        <v>58</v>
      </c>
      <c r="N792" s="22">
        <v>0</v>
      </c>
      <c r="O792" s="22" t="s">
        <v>59</v>
      </c>
      <c r="P792" s="22" t="s">
        <v>78</v>
      </c>
      <c r="Q792" s="23" t="s">
        <v>2279</v>
      </c>
      <c r="R792" s="23" t="s">
        <v>2280</v>
      </c>
      <c r="T792" s="23">
        <v>150</v>
      </c>
      <c r="V792" s="25" t="s">
        <v>61</v>
      </c>
      <c r="W792" s="65">
        <v>3</v>
      </c>
      <c r="X792" s="106" t="s">
        <v>202</v>
      </c>
      <c r="Y792" s="25" t="s">
        <v>2281</v>
      </c>
      <c r="Z792" s="83" t="s">
        <v>62</v>
      </c>
      <c r="AA792" s="6">
        <v>1</v>
      </c>
      <c r="AC792" s="5">
        <v>25</v>
      </c>
      <c r="AD792" s="5" t="s">
        <v>79</v>
      </c>
      <c r="AK792" s="6">
        <v>77</v>
      </c>
      <c r="AL792" s="6" t="s">
        <v>80</v>
      </c>
      <c r="BQ792" s="6" t="s">
        <v>353</v>
      </c>
      <c r="BR792" s="5" t="s">
        <v>2282</v>
      </c>
    </row>
    <row r="793" spans="1:70" x14ac:dyDescent="0.2">
      <c r="A793" s="253">
        <v>1057</v>
      </c>
      <c r="B793" s="229" t="s">
        <v>2017</v>
      </c>
      <c r="C793" s="259" t="s">
        <v>2018</v>
      </c>
      <c r="D793" s="229" t="s">
        <v>2317</v>
      </c>
      <c r="E793" s="3" t="s">
        <v>1956</v>
      </c>
      <c r="F793" s="26" t="s">
        <v>102</v>
      </c>
      <c r="G793" s="26" t="s">
        <v>75</v>
      </c>
      <c r="H793" s="26" t="s">
        <v>2310</v>
      </c>
      <c r="J793" s="22">
        <v>0.25</v>
      </c>
      <c r="L793" s="28" t="s">
        <v>57</v>
      </c>
      <c r="M793" s="22" t="s">
        <v>58</v>
      </c>
      <c r="N793" s="22">
        <v>0</v>
      </c>
      <c r="O793" s="22" t="s">
        <v>59</v>
      </c>
      <c r="P793" s="22" t="s">
        <v>78</v>
      </c>
      <c r="Q793" s="23" t="s">
        <v>2279</v>
      </c>
      <c r="R793" s="23" t="s">
        <v>2280</v>
      </c>
      <c r="T793" s="23">
        <v>150</v>
      </c>
      <c r="V793" s="25" t="s">
        <v>61</v>
      </c>
      <c r="W793" s="65">
        <v>3</v>
      </c>
      <c r="X793" s="106" t="s">
        <v>202</v>
      </c>
      <c r="Y793" s="25" t="s">
        <v>2281</v>
      </c>
      <c r="Z793" s="83" t="s">
        <v>62</v>
      </c>
      <c r="AB793" s="6">
        <v>1</v>
      </c>
      <c r="AC793" s="5">
        <v>23</v>
      </c>
      <c r="AD793" s="5" t="s">
        <v>79</v>
      </c>
      <c r="AK793" s="6">
        <v>55</v>
      </c>
      <c r="AL793" s="6" t="s">
        <v>80</v>
      </c>
      <c r="BQ793" s="6" t="s">
        <v>353</v>
      </c>
      <c r="BR793" s="5" t="s">
        <v>2282</v>
      </c>
    </row>
    <row r="794" spans="1:70" x14ac:dyDescent="0.2">
      <c r="A794" s="253">
        <v>1058</v>
      </c>
      <c r="B794" s="229" t="s">
        <v>2017</v>
      </c>
      <c r="C794" s="259" t="s">
        <v>2018</v>
      </c>
      <c r="D794" s="229" t="s">
        <v>2318</v>
      </c>
      <c r="E794" s="3" t="s">
        <v>1956</v>
      </c>
      <c r="F794" s="26" t="s">
        <v>102</v>
      </c>
      <c r="G794" s="26" t="s">
        <v>75</v>
      </c>
      <c r="H794" s="26" t="s">
        <v>2310</v>
      </c>
      <c r="J794" s="22">
        <v>0.25</v>
      </c>
      <c r="L794" s="28" t="s">
        <v>57</v>
      </c>
      <c r="M794" s="22" t="s">
        <v>58</v>
      </c>
      <c r="N794" s="22">
        <v>0</v>
      </c>
      <c r="O794" s="22" t="s">
        <v>59</v>
      </c>
      <c r="P794" s="22" t="s">
        <v>78</v>
      </c>
      <c r="Q794" s="23" t="s">
        <v>2279</v>
      </c>
      <c r="R794" s="23" t="s">
        <v>2280</v>
      </c>
      <c r="T794" s="23">
        <v>150</v>
      </c>
      <c r="V794" s="25" t="s">
        <v>61</v>
      </c>
      <c r="W794" s="65">
        <v>3</v>
      </c>
      <c r="X794" s="106" t="s">
        <v>202</v>
      </c>
      <c r="Y794" s="25" t="s">
        <v>2281</v>
      </c>
      <c r="Z794" s="83" t="s">
        <v>62</v>
      </c>
      <c r="AB794" s="6">
        <v>1</v>
      </c>
      <c r="AC794" s="5">
        <v>26</v>
      </c>
      <c r="AD794" s="5" t="s">
        <v>79</v>
      </c>
      <c r="AK794" s="6">
        <v>62</v>
      </c>
      <c r="AL794" s="6" t="s">
        <v>80</v>
      </c>
      <c r="BQ794" s="6" t="s">
        <v>353</v>
      </c>
      <c r="BR794" s="5" t="s">
        <v>2282</v>
      </c>
    </row>
    <row r="795" spans="1:70" x14ac:dyDescent="0.2">
      <c r="A795" s="253">
        <v>1059</v>
      </c>
      <c r="B795" s="229" t="s">
        <v>2017</v>
      </c>
      <c r="C795" s="259" t="s">
        <v>2018</v>
      </c>
      <c r="D795" s="229" t="s">
        <v>2319</v>
      </c>
      <c r="E795" s="3" t="s">
        <v>1956</v>
      </c>
      <c r="F795" s="26" t="s">
        <v>102</v>
      </c>
      <c r="G795" s="26" t="s">
        <v>75</v>
      </c>
      <c r="H795" s="26" t="s">
        <v>2310</v>
      </c>
      <c r="J795" s="22">
        <v>0.25</v>
      </c>
      <c r="L795" s="28" t="s">
        <v>57</v>
      </c>
      <c r="M795" s="22" t="s">
        <v>58</v>
      </c>
      <c r="N795" s="22">
        <v>73</v>
      </c>
      <c r="O795" s="22" t="s">
        <v>59</v>
      </c>
      <c r="P795" s="22" t="s">
        <v>78</v>
      </c>
      <c r="Q795" s="23" t="s">
        <v>2279</v>
      </c>
      <c r="R795" s="23" t="s">
        <v>2280</v>
      </c>
      <c r="T795" s="23">
        <v>150</v>
      </c>
      <c r="V795" s="25" t="s">
        <v>61</v>
      </c>
      <c r="W795" s="65">
        <v>3</v>
      </c>
      <c r="X795" s="106" t="s">
        <v>202</v>
      </c>
      <c r="Y795" s="25" t="s">
        <v>2281</v>
      </c>
      <c r="Z795" s="83" t="s">
        <v>62</v>
      </c>
      <c r="AB795" s="6">
        <v>1</v>
      </c>
      <c r="AC795" s="5">
        <v>23</v>
      </c>
      <c r="AD795" s="5" t="s">
        <v>79</v>
      </c>
      <c r="AK795" s="6">
        <v>50</v>
      </c>
      <c r="AL795" s="6" t="s">
        <v>80</v>
      </c>
      <c r="BQ795" s="6" t="s">
        <v>353</v>
      </c>
      <c r="BR795" s="5" t="s">
        <v>2282</v>
      </c>
    </row>
    <row r="796" spans="1:70" x14ac:dyDescent="0.2">
      <c r="A796" s="253">
        <v>1060</v>
      </c>
      <c r="B796" s="229" t="s">
        <v>2017</v>
      </c>
      <c r="C796" s="259" t="s">
        <v>2018</v>
      </c>
      <c r="D796" s="229" t="s">
        <v>2320</v>
      </c>
      <c r="E796" s="3" t="s">
        <v>1956</v>
      </c>
      <c r="F796" s="26" t="s">
        <v>102</v>
      </c>
      <c r="G796" s="26" t="s">
        <v>75</v>
      </c>
      <c r="H796" s="26" t="s">
        <v>2310</v>
      </c>
      <c r="J796" s="22">
        <v>0.25</v>
      </c>
      <c r="L796" s="28" t="s">
        <v>57</v>
      </c>
      <c r="M796" s="22" t="s">
        <v>58</v>
      </c>
      <c r="N796" s="22">
        <v>73</v>
      </c>
      <c r="O796" s="22" t="s">
        <v>59</v>
      </c>
      <c r="P796" s="22" t="s">
        <v>78</v>
      </c>
      <c r="Q796" s="23" t="s">
        <v>2279</v>
      </c>
      <c r="R796" s="23" t="s">
        <v>2280</v>
      </c>
      <c r="T796" s="23">
        <v>150</v>
      </c>
      <c r="V796" s="25" t="s">
        <v>61</v>
      </c>
      <c r="W796" s="65">
        <v>3</v>
      </c>
      <c r="X796" s="106" t="s">
        <v>202</v>
      </c>
      <c r="Y796" s="25" t="s">
        <v>2281</v>
      </c>
      <c r="Z796" s="83" t="s">
        <v>62</v>
      </c>
      <c r="AA796" s="6">
        <v>1</v>
      </c>
      <c r="AC796" s="5">
        <v>24</v>
      </c>
      <c r="AD796" s="5" t="s">
        <v>79</v>
      </c>
      <c r="AK796" s="6">
        <v>74</v>
      </c>
      <c r="AL796" s="6" t="s">
        <v>80</v>
      </c>
      <c r="BQ796" s="6" t="s">
        <v>353</v>
      </c>
      <c r="BR796" s="5" t="s">
        <v>2282</v>
      </c>
    </row>
    <row r="797" spans="1:70" x14ac:dyDescent="0.2">
      <c r="A797" s="253">
        <v>1061</v>
      </c>
      <c r="B797" s="229" t="s">
        <v>2017</v>
      </c>
      <c r="C797" s="259" t="s">
        <v>2018</v>
      </c>
      <c r="D797" s="229" t="s">
        <v>2321</v>
      </c>
      <c r="E797" s="3" t="s">
        <v>1956</v>
      </c>
      <c r="F797" s="26" t="s">
        <v>102</v>
      </c>
      <c r="G797" s="26" t="s">
        <v>75</v>
      </c>
      <c r="H797" s="26" t="s">
        <v>2310</v>
      </c>
      <c r="J797" s="22">
        <v>0.25</v>
      </c>
      <c r="L797" s="28" t="s">
        <v>57</v>
      </c>
      <c r="M797" s="22" t="s">
        <v>58</v>
      </c>
      <c r="N797" s="22">
        <v>73</v>
      </c>
      <c r="O797" s="22" t="s">
        <v>59</v>
      </c>
      <c r="P797" s="22" t="s">
        <v>78</v>
      </c>
      <c r="Q797" s="23" t="s">
        <v>2279</v>
      </c>
      <c r="R797" s="23" t="s">
        <v>2280</v>
      </c>
      <c r="T797" s="23">
        <v>150</v>
      </c>
      <c r="V797" s="25" t="s">
        <v>61</v>
      </c>
      <c r="W797" s="65">
        <v>3</v>
      </c>
      <c r="X797" s="106" t="s">
        <v>202</v>
      </c>
      <c r="Y797" s="25" t="s">
        <v>2281</v>
      </c>
      <c r="Z797" s="83" t="s">
        <v>62</v>
      </c>
      <c r="AA797" s="6">
        <v>1</v>
      </c>
      <c r="AC797" s="5">
        <v>26</v>
      </c>
      <c r="AD797" s="5" t="s">
        <v>79</v>
      </c>
      <c r="AK797" s="6">
        <v>86</v>
      </c>
      <c r="AL797" s="6" t="s">
        <v>80</v>
      </c>
      <c r="BQ797" s="6" t="s">
        <v>353</v>
      </c>
      <c r="BR797" s="5" t="s">
        <v>2282</v>
      </c>
    </row>
    <row r="798" spans="1:70" x14ac:dyDescent="0.2">
      <c r="A798" s="253">
        <v>1062</v>
      </c>
      <c r="B798" s="229" t="s">
        <v>2017</v>
      </c>
      <c r="C798" s="259" t="s">
        <v>2018</v>
      </c>
      <c r="D798" s="229" t="s">
        <v>2322</v>
      </c>
      <c r="E798" s="3" t="s">
        <v>1956</v>
      </c>
      <c r="F798" s="26" t="s">
        <v>102</v>
      </c>
      <c r="G798" s="26" t="s">
        <v>75</v>
      </c>
      <c r="H798" s="26" t="s">
        <v>2310</v>
      </c>
      <c r="J798" s="22">
        <v>0.25</v>
      </c>
      <c r="L798" s="28" t="s">
        <v>57</v>
      </c>
      <c r="M798" s="22" t="s">
        <v>58</v>
      </c>
      <c r="N798" s="22">
        <v>73</v>
      </c>
      <c r="O798" s="22" t="s">
        <v>59</v>
      </c>
      <c r="P798" s="22" t="s">
        <v>78</v>
      </c>
      <c r="Q798" s="23" t="s">
        <v>2279</v>
      </c>
      <c r="R798" s="23" t="s">
        <v>2280</v>
      </c>
      <c r="T798" s="23">
        <v>150</v>
      </c>
      <c r="V798" s="25" t="s">
        <v>61</v>
      </c>
      <c r="W798" s="65">
        <v>3</v>
      </c>
      <c r="X798" s="106" t="s">
        <v>202</v>
      </c>
      <c r="Y798" s="25" t="s">
        <v>2281</v>
      </c>
      <c r="Z798" s="83" t="s">
        <v>62</v>
      </c>
      <c r="AB798" s="6">
        <v>1</v>
      </c>
      <c r="AC798" s="5">
        <v>23</v>
      </c>
      <c r="AD798" s="5" t="s">
        <v>79</v>
      </c>
      <c r="AK798" s="6">
        <v>59</v>
      </c>
      <c r="AL798" s="6" t="s">
        <v>80</v>
      </c>
      <c r="BQ798" s="6" t="s">
        <v>353</v>
      </c>
      <c r="BR798" s="5" t="s">
        <v>2282</v>
      </c>
    </row>
    <row r="799" spans="1:70" x14ac:dyDescent="0.2">
      <c r="A799" s="253">
        <v>1063</v>
      </c>
      <c r="B799" s="229" t="s">
        <v>2017</v>
      </c>
      <c r="C799" s="259" t="s">
        <v>2018</v>
      </c>
      <c r="D799" s="229" t="s">
        <v>2323</v>
      </c>
      <c r="E799" s="3" t="s">
        <v>1956</v>
      </c>
      <c r="F799" s="26" t="s">
        <v>102</v>
      </c>
      <c r="G799" s="26" t="s">
        <v>75</v>
      </c>
      <c r="H799" s="26" t="s">
        <v>2310</v>
      </c>
      <c r="J799" s="22">
        <v>0.25</v>
      </c>
      <c r="L799" s="28" t="s">
        <v>57</v>
      </c>
      <c r="M799" s="22" t="s">
        <v>58</v>
      </c>
      <c r="N799" s="22">
        <v>73</v>
      </c>
      <c r="O799" s="22" t="s">
        <v>59</v>
      </c>
      <c r="P799" s="22" t="s">
        <v>78</v>
      </c>
      <c r="Q799" s="23" t="s">
        <v>2279</v>
      </c>
      <c r="R799" s="23" t="s">
        <v>2280</v>
      </c>
      <c r="T799" s="23">
        <v>150</v>
      </c>
      <c r="V799" s="25" t="s">
        <v>61</v>
      </c>
      <c r="W799" s="65">
        <v>3</v>
      </c>
      <c r="X799" s="106" t="s">
        <v>202</v>
      </c>
      <c r="Y799" s="25" t="s">
        <v>2281</v>
      </c>
      <c r="Z799" s="83" t="s">
        <v>62</v>
      </c>
      <c r="AB799" s="6">
        <v>1</v>
      </c>
      <c r="AC799" s="5">
        <v>25</v>
      </c>
      <c r="AD799" s="5" t="s">
        <v>79</v>
      </c>
      <c r="AK799" s="6">
        <v>59</v>
      </c>
      <c r="AL799" s="6" t="s">
        <v>80</v>
      </c>
      <c r="BQ799" s="6" t="s">
        <v>353</v>
      </c>
      <c r="BR799" s="5" t="s">
        <v>2282</v>
      </c>
    </row>
    <row r="800" spans="1:70" x14ac:dyDescent="0.2">
      <c r="A800" s="253">
        <v>1064</v>
      </c>
      <c r="B800" s="229" t="s">
        <v>2017</v>
      </c>
      <c r="C800" s="259" t="s">
        <v>2018</v>
      </c>
      <c r="D800" s="229" t="s">
        <v>2324</v>
      </c>
      <c r="E800" s="3" t="s">
        <v>1956</v>
      </c>
      <c r="F800" s="26" t="s">
        <v>102</v>
      </c>
      <c r="G800" s="26" t="s">
        <v>75</v>
      </c>
      <c r="H800" s="26" t="s">
        <v>2310</v>
      </c>
      <c r="J800" s="22">
        <v>0.25</v>
      </c>
      <c r="L800" s="28" t="s">
        <v>57</v>
      </c>
      <c r="M800" s="22" t="s">
        <v>58</v>
      </c>
      <c r="N800" s="22">
        <v>73</v>
      </c>
      <c r="O800" s="22" t="s">
        <v>59</v>
      </c>
      <c r="P800" s="22" t="s">
        <v>78</v>
      </c>
      <c r="Q800" s="23" t="s">
        <v>2279</v>
      </c>
      <c r="R800" s="23" t="s">
        <v>2280</v>
      </c>
      <c r="T800" s="23">
        <v>150</v>
      </c>
      <c r="V800" s="25" t="s">
        <v>61</v>
      </c>
      <c r="W800" s="65">
        <v>3</v>
      </c>
      <c r="X800" s="106" t="s">
        <v>202</v>
      </c>
      <c r="Y800" s="25" t="s">
        <v>2281</v>
      </c>
      <c r="Z800" s="83" t="s">
        <v>62</v>
      </c>
      <c r="AB800" s="6">
        <v>1</v>
      </c>
      <c r="AC800" s="5">
        <v>20</v>
      </c>
      <c r="AD800" s="5" t="s">
        <v>79</v>
      </c>
      <c r="AK800" s="6">
        <v>66</v>
      </c>
      <c r="AL800" s="6" t="s">
        <v>80</v>
      </c>
      <c r="BQ800" s="6" t="s">
        <v>353</v>
      </c>
      <c r="BR800" s="5" t="s">
        <v>2282</v>
      </c>
    </row>
    <row r="801" spans="1:70" x14ac:dyDescent="0.2">
      <c r="A801" s="253">
        <v>1065</v>
      </c>
      <c r="B801" s="229" t="s">
        <v>2017</v>
      </c>
      <c r="C801" s="259" t="s">
        <v>2018</v>
      </c>
      <c r="D801" s="229" t="s">
        <v>2325</v>
      </c>
      <c r="E801" s="3" t="s">
        <v>1956</v>
      </c>
      <c r="F801" s="26" t="s">
        <v>102</v>
      </c>
      <c r="G801" s="26" t="s">
        <v>75</v>
      </c>
      <c r="H801" s="26" t="s">
        <v>2310</v>
      </c>
      <c r="J801" s="22">
        <v>0.25</v>
      </c>
      <c r="L801" s="28" t="s">
        <v>57</v>
      </c>
      <c r="M801" s="22" t="s">
        <v>58</v>
      </c>
      <c r="N801" s="22">
        <v>73</v>
      </c>
      <c r="O801" s="22" t="s">
        <v>59</v>
      </c>
      <c r="P801" s="22" t="s">
        <v>78</v>
      </c>
      <c r="Q801" s="23" t="s">
        <v>2279</v>
      </c>
      <c r="R801" s="23" t="s">
        <v>2280</v>
      </c>
      <c r="T801" s="23">
        <v>150</v>
      </c>
      <c r="V801" s="25" t="s">
        <v>61</v>
      </c>
      <c r="W801" s="65">
        <v>3</v>
      </c>
      <c r="X801" s="106" t="s">
        <v>202</v>
      </c>
      <c r="Y801" s="25" t="s">
        <v>2281</v>
      </c>
      <c r="Z801" s="83" t="s">
        <v>62</v>
      </c>
      <c r="AA801" s="6">
        <v>1</v>
      </c>
      <c r="AC801" s="5">
        <v>25</v>
      </c>
      <c r="AD801" s="5" t="s">
        <v>79</v>
      </c>
      <c r="AK801" s="6">
        <v>77</v>
      </c>
      <c r="AL801" s="6" t="s">
        <v>80</v>
      </c>
      <c r="BQ801" s="6" t="s">
        <v>353</v>
      </c>
      <c r="BR801" s="5" t="s">
        <v>2282</v>
      </c>
    </row>
    <row r="802" spans="1:70" x14ac:dyDescent="0.2">
      <c r="A802" s="253">
        <v>1066</v>
      </c>
      <c r="B802" s="229" t="s">
        <v>2017</v>
      </c>
      <c r="C802" s="259" t="s">
        <v>2018</v>
      </c>
      <c r="D802" s="229" t="s">
        <v>2326</v>
      </c>
      <c r="E802" s="3" t="s">
        <v>1956</v>
      </c>
      <c r="F802" s="26" t="s">
        <v>102</v>
      </c>
      <c r="G802" s="26" t="s">
        <v>75</v>
      </c>
      <c r="H802" s="26" t="s">
        <v>2310</v>
      </c>
      <c r="J802" s="22">
        <v>0.25</v>
      </c>
      <c r="L802" s="28" t="s">
        <v>57</v>
      </c>
      <c r="M802" s="22" t="s">
        <v>58</v>
      </c>
      <c r="N802" s="22">
        <v>73</v>
      </c>
      <c r="O802" s="22" t="s">
        <v>59</v>
      </c>
      <c r="P802" s="22" t="s">
        <v>78</v>
      </c>
      <c r="Q802" s="23" t="s">
        <v>2279</v>
      </c>
      <c r="R802" s="23" t="s">
        <v>2280</v>
      </c>
      <c r="T802" s="23">
        <v>150</v>
      </c>
      <c r="V802" s="25" t="s">
        <v>61</v>
      </c>
      <c r="W802" s="65">
        <v>3</v>
      </c>
      <c r="X802" s="106" t="s">
        <v>202</v>
      </c>
      <c r="Y802" s="25" t="s">
        <v>2281</v>
      </c>
      <c r="Z802" s="83" t="s">
        <v>62</v>
      </c>
      <c r="AB802" s="6">
        <v>1</v>
      </c>
      <c r="AC802" s="5">
        <v>23</v>
      </c>
      <c r="AD802" s="5" t="s">
        <v>79</v>
      </c>
      <c r="AK802" s="6">
        <v>55</v>
      </c>
      <c r="AL802" s="6" t="s">
        <v>80</v>
      </c>
      <c r="BQ802" s="6" t="s">
        <v>353</v>
      </c>
      <c r="BR802" s="5" t="s">
        <v>2282</v>
      </c>
    </row>
    <row r="803" spans="1:70" x14ac:dyDescent="0.2">
      <c r="A803" s="253">
        <v>1067</v>
      </c>
      <c r="B803" s="229" t="s">
        <v>2017</v>
      </c>
      <c r="C803" s="259" t="s">
        <v>2018</v>
      </c>
      <c r="D803" s="229" t="s">
        <v>2327</v>
      </c>
      <c r="E803" s="3" t="s">
        <v>1956</v>
      </c>
      <c r="F803" s="26" t="s">
        <v>102</v>
      </c>
      <c r="G803" s="26" t="s">
        <v>75</v>
      </c>
      <c r="H803" s="26" t="s">
        <v>2310</v>
      </c>
      <c r="J803" s="22">
        <v>0.25</v>
      </c>
      <c r="L803" s="28" t="s">
        <v>57</v>
      </c>
      <c r="M803" s="22" t="s">
        <v>58</v>
      </c>
      <c r="N803" s="22">
        <v>73</v>
      </c>
      <c r="O803" s="22" t="s">
        <v>59</v>
      </c>
      <c r="P803" s="22" t="s">
        <v>78</v>
      </c>
      <c r="Q803" s="23" t="s">
        <v>2279</v>
      </c>
      <c r="R803" s="23" t="s">
        <v>2280</v>
      </c>
      <c r="T803" s="23">
        <v>150</v>
      </c>
      <c r="V803" s="25" t="s">
        <v>61</v>
      </c>
      <c r="W803" s="65">
        <v>3</v>
      </c>
      <c r="X803" s="106" t="s">
        <v>202</v>
      </c>
      <c r="Y803" s="25" t="s">
        <v>2281</v>
      </c>
      <c r="Z803" s="83" t="s">
        <v>62</v>
      </c>
      <c r="AB803" s="6">
        <v>1</v>
      </c>
      <c r="AC803" s="5">
        <v>26</v>
      </c>
      <c r="AD803" s="5" t="s">
        <v>79</v>
      </c>
      <c r="AK803" s="6">
        <v>62</v>
      </c>
      <c r="AL803" s="6" t="s">
        <v>80</v>
      </c>
      <c r="BQ803" s="6" t="s">
        <v>353</v>
      </c>
      <c r="BR803" s="5" t="s">
        <v>2282</v>
      </c>
    </row>
    <row r="804" spans="1:70" x14ac:dyDescent="0.2">
      <c r="A804" s="253">
        <v>1068</v>
      </c>
      <c r="B804" s="229" t="s">
        <v>2017</v>
      </c>
      <c r="C804" s="259" t="s">
        <v>2018</v>
      </c>
      <c r="D804" s="229" t="s">
        <v>2328</v>
      </c>
      <c r="E804" s="3" t="s">
        <v>1956</v>
      </c>
      <c r="F804" s="26" t="s">
        <v>102</v>
      </c>
      <c r="G804" s="26" t="s">
        <v>75</v>
      </c>
      <c r="H804" s="26" t="s">
        <v>2310</v>
      </c>
      <c r="J804" s="22">
        <v>0.25</v>
      </c>
      <c r="L804" s="28" t="s">
        <v>57</v>
      </c>
      <c r="M804" s="22" t="s">
        <v>58</v>
      </c>
      <c r="N804" s="22">
        <v>73</v>
      </c>
      <c r="O804" s="22" t="s">
        <v>59</v>
      </c>
      <c r="P804" s="22" t="s">
        <v>78</v>
      </c>
      <c r="Q804" s="23" t="s">
        <v>2279</v>
      </c>
      <c r="R804" s="23" t="s">
        <v>2280</v>
      </c>
      <c r="T804" s="23">
        <v>150</v>
      </c>
      <c r="V804" s="25" t="s">
        <v>61</v>
      </c>
      <c r="W804" s="65">
        <v>3</v>
      </c>
      <c r="X804" s="106" t="s">
        <v>202</v>
      </c>
      <c r="Y804" s="25" t="s">
        <v>2281</v>
      </c>
      <c r="Z804" s="83" t="s">
        <v>62</v>
      </c>
      <c r="AB804" s="6">
        <v>1</v>
      </c>
      <c r="AC804" s="5">
        <v>23</v>
      </c>
      <c r="AD804" s="5" t="s">
        <v>79</v>
      </c>
      <c r="AK804" s="6">
        <v>50</v>
      </c>
      <c r="AL804" s="6" t="s">
        <v>80</v>
      </c>
      <c r="BQ804" s="6" t="s">
        <v>353</v>
      </c>
      <c r="BR804" s="5" t="s">
        <v>2282</v>
      </c>
    </row>
    <row r="805" spans="1:70" x14ac:dyDescent="0.2">
      <c r="A805" s="253">
        <v>1069</v>
      </c>
      <c r="B805" s="229" t="s">
        <v>2017</v>
      </c>
      <c r="C805" s="259" t="s">
        <v>2018</v>
      </c>
      <c r="D805" s="229" t="s">
        <v>2329</v>
      </c>
      <c r="E805" s="3" t="s">
        <v>1956</v>
      </c>
      <c r="F805" s="26" t="s">
        <v>102</v>
      </c>
      <c r="G805" s="26" t="s">
        <v>75</v>
      </c>
      <c r="H805" s="26" t="s">
        <v>2310</v>
      </c>
      <c r="J805" s="22">
        <v>0.25</v>
      </c>
      <c r="L805" s="28" t="s">
        <v>57</v>
      </c>
      <c r="M805" s="22" t="s">
        <v>58</v>
      </c>
      <c r="N805" s="22">
        <v>73</v>
      </c>
      <c r="O805" s="22" t="s">
        <v>59</v>
      </c>
      <c r="P805" s="22" t="s">
        <v>78</v>
      </c>
      <c r="Q805" s="23" t="s">
        <v>2279</v>
      </c>
      <c r="R805" s="23" t="s">
        <v>2280</v>
      </c>
      <c r="T805" s="23">
        <v>150</v>
      </c>
      <c r="V805" s="25" t="s">
        <v>61</v>
      </c>
      <c r="W805" s="65">
        <v>3</v>
      </c>
      <c r="X805" s="106" t="s">
        <v>202</v>
      </c>
      <c r="Y805" s="25" t="s">
        <v>2281</v>
      </c>
      <c r="Z805" s="83" t="s">
        <v>62</v>
      </c>
      <c r="AA805" s="6">
        <v>1</v>
      </c>
      <c r="AC805" s="5">
        <v>24</v>
      </c>
      <c r="AD805" s="5" t="s">
        <v>79</v>
      </c>
      <c r="AK805" s="6">
        <v>74</v>
      </c>
      <c r="AL805" s="6" t="s">
        <v>80</v>
      </c>
      <c r="BQ805" s="6" t="s">
        <v>353</v>
      </c>
      <c r="BR805" s="5" t="s">
        <v>2282</v>
      </c>
    </row>
    <row r="806" spans="1:70" x14ac:dyDescent="0.2">
      <c r="A806" s="253">
        <v>1070</v>
      </c>
      <c r="B806" s="229" t="s">
        <v>2017</v>
      </c>
      <c r="C806" s="259" t="s">
        <v>2018</v>
      </c>
      <c r="D806" s="229" t="s">
        <v>2330</v>
      </c>
      <c r="E806" s="3" t="s">
        <v>1956</v>
      </c>
      <c r="F806" s="26" t="s">
        <v>102</v>
      </c>
      <c r="G806" s="26" t="s">
        <v>75</v>
      </c>
      <c r="H806" s="26" t="s">
        <v>2310</v>
      </c>
      <c r="J806" s="22">
        <v>0.25</v>
      </c>
      <c r="L806" s="28" t="s">
        <v>57</v>
      </c>
      <c r="M806" s="22" t="s">
        <v>58</v>
      </c>
      <c r="N806" s="22">
        <v>73</v>
      </c>
      <c r="O806" s="22" t="s">
        <v>59</v>
      </c>
      <c r="P806" s="22" t="s">
        <v>78</v>
      </c>
      <c r="Q806" s="23" t="s">
        <v>2279</v>
      </c>
      <c r="R806" s="23" t="s">
        <v>2280</v>
      </c>
      <c r="T806" s="23">
        <v>150</v>
      </c>
      <c r="V806" s="25" t="s">
        <v>61</v>
      </c>
      <c r="W806" s="65">
        <v>3</v>
      </c>
      <c r="X806" s="106" t="s">
        <v>202</v>
      </c>
      <c r="Y806" s="25" t="s">
        <v>2281</v>
      </c>
      <c r="Z806" s="83" t="s">
        <v>62</v>
      </c>
      <c r="AA806" s="6">
        <v>1</v>
      </c>
      <c r="AC806" s="5">
        <v>26</v>
      </c>
      <c r="AD806" s="5" t="s">
        <v>79</v>
      </c>
      <c r="AK806" s="6">
        <v>86</v>
      </c>
      <c r="AL806" s="6" t="s">
        <v>80</v>
      </c>
      <c r="BQ806" s="6" t="s">
        <v>353</v>
      </c>
      <c r="BR806" s="5" t="s">
        <v>2282</v>
      </c>
    </row>
    <row r="807" spans="1:70" x14ac:dyDescent="0.2">
      <c r="A807" s="253">
        <v>1071</v>
      </c>
      <c r="B807" s="229" t="s">
        <v>2017</v>
      </c>
      <c r="C807" s="259" t="s">
        <v>2018</v>
      </c>
      <c r="D807" s="229" t="s">
        <v>2331</v>
      </c>
      <c r="E807" s="3" t="s">
        <v>1956</v>
      </c>
      <c r="F807" s="26" t="s">
        <v>102</v>
      </c>
      <c r="G807" s="26" t="s">
        <v>75</v>
      </c>
      <c r="H807" s="26" t="s">
        <v>2310</v>
      </c>
      <c r="J807" s="22">
        <v>0.25</v>
      </c>
      <c r="L807" s="28" t="s">
        <v>57</v>
      </c>
      <c r="M807" s="22" t="s">
        <v>58</v>
      </c>
      <c r="N807" s="22">
        <v>73</v>
      </c>
      <c r="O807" s="22" t="s">
        <v>59</v>
      </c>
      <c r="P807" s="22" t="s">
        <v>78</v>
      </c>
      <c r="Q807" s="23" t="s">
        <v>2279</v>
      </c>
      <c r="R807" s="23" t="s">
        <v>2280</v>
      </c>
      <c r="T807" s="23">
        <v>150</v>
      </c>
      <c r="V807" s="25" t="s">
        <v>61</v>
      </c>
      <c r="W807" s="65">
        <v>3</v>
      </c>
      <c r="X807" s="106" t="s">
        <v>202</v>
      </c>
      <c r="Y807" s="25" t="s">
        <v>2281</v>
      </c>
      <c r="Z807" s="83" t="s">
        <v>62</v>
      </c>
      <c r="AB807" s="6">
        <v>1</v>
      </c>
      <c r="AC807" s="5">
        <v>23</v>
      </c>
      <c r="AD807" s="5" t="s">
        <v>79</v>
      </c>
      <c r="AK807" s="6">
        <v>59</v>
      </c>
      <c r="AL807" s="6" t="s">
        <v>80</v>
      </c>
      <c r="BQ807" s="6" t="s">
        <v>353</v>
      </c>
      <c r="BR807" s="5" t="s">
        <v>2282</v>
      </c>
    </row>
    <row r="808" spans="1:70" x14ac:dyDescent="0.2">
      <c r="A808" s="253">
        <v>1072</v>
      </c>
      <c r="B808" s="229" t="s">
        <v>2017</v>
      </c>
      <c r="C808" s="259" t="s">
        <v>2018</v>
      </c>
      <c r="D808" s="229" t="s">
        <v>2332</v>
      </c>
      <c r="E808" s="3" t="s">
        <v>1956</v>
      </c>
      <c r="F808" s="26" t="s">
        <v>102</v>
      </c>
      <c r="G808" s="26" t="s">
        <v>75</v>
      </c>
      <c r="H808" s="26" t="s">
        <v>2310</v>
      </c>
      <c r="J808" s="22">
        <v>0.25</v>
      </c>
      <c r="L808" s="28" t="s">
        <v>57</v>
      </c>
      <c r="M808" s="22" t="s">
        <v>58</v>
      </c>
      <c r="N808" s="22">
        <v>73</v>
      </c>
      <c r="O808" s="22" t="s">
        <v>59</v>
      </c>
      <c r="P808" s="22" t="s">
        <v>78</v>
      </c>
      <c r="Q808" s="23" t="s">
        <v>2279</v>
      </c>
      <c r="R808" s="177" t="s">
        <v>2280</v>
      </c>
      <c r="T808" s="23">
        <v>150</v>
      </c>
      <c r="V808" s="25" t="s">
        <v>61</v>
      </c>
      <c r="W808" s="65">
        <v>3</v>
      </c>
      <c r="X808" s="106" t="s">
        <v>202</v>
      </c>
      <c r="Y808" s="25" t="s">
        <v>2281</v>
      </c>
      <c r="Z808" s="83" t="s">
        <v>62</v>
      </c>
      <c r="AB808" s="6">
        <v>1</v>
      </c>
      <c r="AC808" s="5">
        <v>25</v>
      </c>
      <c r="AD808" s="163" t="s">
        <v>79</v>
      </c>
      <c r="AE808" s="163"/>
      <c r="AG808" s="163"/>
      <c r="AH808" s="163"/>
      <c r="AK808" s="6">
        <v>59</v>
      </c>
      <c r="AL808" s="6" t="s">
        <v>80</v>
      </c>
      <c r="BQ808" s="6" t="s">
        <v>353</v>
      </c>
      <c r="BR808" s="163" t="s">
        <v>2282</v>
      </c>
    </row>
    <row r="809" spans="1:70" x14ac:dyDescent="0.2">
      <c r="A809" s="253">
        <v>1073</v>
      </c>
      <c r="B809" s="229" t="s">
        <v>2017</v>
      </c>
      <c r="C809" s="259" t="s">
        <v>2018</v>
      </c>
      <c r="D809" s="229" t="s">
        <v>2333</v>
      </c>
      <c r="E809" s="3" t="s">
        <v>1956</v>
      </c>
      <c r="F809" s="26" t="s">
        <v>102</v>
      </c>
      <c r="G809" s="26" t="s">
        <v>75</v>
      </c>
      <c r="H809" s="26" t="s">
        <v>2310</v>
      </c>
      <c r="J809" s="22">
        <v>0.25</v>
      </c>
      <c r="L809" s="28" t="s">
        <v>57</v>
      </c>
      <c r="M809" s="22" t="s">
        <v>58</v>
      </c>
      <c r="N809" s="22">
        <v>73</v>
      </c>
      <c r="O809" s="22" t="s">
        <v>59</v>
      </c>
      <c r="P809" s="22" t="s">
        <v>78</v>
      </c>
      <c r="Q809" s="23" t="s">
        <v>2279</v>
      </c>
      <c r="R809" s="177" t="s">
        <v>2280</v>
      </c>
      <c r="T809" s="23">
        <v>150</v>
      </c>
      <c r="V809" s="25" t="s">
        <v>61</v>
      </c>
      <c r="W809" s="65">
        <v>3</v>
      </c>
      <c r="X809" s="106" t="s">
        <v>202</v>
      </c>
      <c r="Y809" s="25" t="s">
        <v>2281</v>
      </c>
      <c r="Z809" s="83" t="s">
        <v>62</v>
      </c>
      <c r="AB809" s="6">
        <v>1</v>
      </c>
      <c r="AC809" s="5">
        <v>20</v>
      </c>
      <c r="AD809" s="163" t="s">
        <v>79</v>
      </c>
      <c r="AE809" s="163"/>
      <c r="AG809" s="163"/>
      <c r="AH809" s="163"/>
      <c r="AK809" s="6">
        <v>66</v>
      </c>
      <c r="AL809" s="6" t="s">
        <v>80</v>
      </c>
      <c r="BQ809" s="6" t="s">
        <v>353</v>
      </c>
      <c r="BR809" s="163" t="s">
        <v>2282</v>
      </c>
    </row>
    <row r="810" spans="1:70" x14ac:dyDescent="0.2">
      <c r="A810" s="253">
        <v>1074</v>
      </c>
      <c r="B810" s="229" t="s">
        <v>2017</v>
      </c>
      <c r="C810" s="259" t="s">
        <v>2018</v>
      </c>
      <c r="D810" s="229" t="s">
        <v>2334</v>
      </c>
      <c r="E810" s="3" t="s">
        <v>1956</v>
      </c>
      <c r="F810" s="26" t="s">
        <v>102</v>
      </c>
      <c r="G810" s="26" t="s">
        <v>75</v>
      </c>
      <c r="H810" s="26" t="s">
        <v>2310</v>
      </c>
      <c r="J810" s="22">
        <v>0.25</v>
      </c>
      <c r="L810" s="28" t="s">
        <v>57</v>
      </c>
      <c r="M810" s="22" t="s">
        <v>58</v>
      </c>
      <c r="N810" s="22">
        <v>73</v>
      </c>
      <c r="O810" s="22" t="s">
        <v>59</v>
      </c>
      <c r="P810" s="22" t="s">
        <v>78</v>
      </c>
      <c r="Q810" s="23" t="s">
        <v>2279</v>
      </c>
      <c r="R810" s="23" t="s">
        <v>2280</v>
      </c>
      <c r="T810" s="23">
        <v>150</v>
      </c>
      <c r="V810" s="25" t="s">
        <v>61</v>
      </c>
      <c r="W810" s="65">
        <v>3</v>
      </c>
      <c r="X810" s="106" t="s">
        <v>202</v>
      </c>
      <c r="Y810" s="25" t="s">
        <v>2281</v>
      </c>
      <c r="Z810" s="83" t="s">
        <v>62</v>
      </c>
      <c r="AA810" s="6">
        <v>1</v>
      </c>
      <c r="AC810" s="5">
        <v>25</v>
      </c>
      <c r="AD810" s="5" t="s">
        <v>79</v>
      </c>
      <c r="AK810" s="6">
        <v>77</v>
      </c>
      <c r="AL810" s="6" t="s">
        <v>80</v>
      </c>
      <c r="BQ810" s="6" t="s">
        <v>353</v>
      </c>
      <c r="BR810" s="5" t="s">
        <v>2282</v>
      </c>
    </row>
    <row r="811" spans="1:70" x14ac:dyDescent="0.2">
      <c r="A811" s="253">
        <v>1075</v>
      </c>
      <c r="B811" s="229" t="s">
        <v>2017</v>
      </c>
      <c r="C811" s="259" t="s">
        <v>2018</v>
      </c>
      <c r="D811" s="229" t="s">
        <v>2335</v>
      </c>
      <c r="E811" s="3" t="s">
        <v>1956</v>
      </c>
      <c r="F811" s="26" t="s">
        <v>102</v>
      </c>
      <c r="G811" s="26" t="s">
        <v>75</v>
      </c>
      <c r="H811" s="26" t="s">
        <v>2310</v>
      </c>
      <c r="J811" s="22">
        <v>0.25</v>
      </c>
      <c r="L811" s="28" t="s">
        <v>57</v>
      </c>
      <c r="M811" s="22" t="s">
        <v>58</v>
      </c>
      <c r="N811" s="22">
        <v>73</v>
      </c>
      <c r="O811" s="22" t="s">
        <v>59</v>
      </c>
      <c r="P811" s="22" t="s">
        <v>78</v>
      </c>
      <c r="Q811" s="23" t="s">
        <v>2279</v>
      </c>
      <c r="R811" s="23" t="s">
        <v>2280</v>
      </c>
      <c r="T811" s="23">
        <v>150</v>
      </c>
      <c r="V811" s="25" t="s">
        <v>61</v>
      </c>
      <c r="W811" s="65">
        <v>3</v>
      </c>
      <c r="X811" s="106" t="s">
        <v>202</v>
      </c>
      <c r="Y811" s="25" t="s">
        <v>2281</v>
      </c>
      <c r="Z811" s="83" t="s">
        <v>62</v>
      </c>
      <c r="AB811" s="6">
        <v>1</v>
      </c>
      <c r="AC811" s="5">
        <v>23</v>
      </c>
      <c r="AD811" s="5" t="s">
        <v>79</v>
      </c>
      <c r="AK811" s="6">
        <v>55</v>
      </c>
      <c r="AL811" s="6" t="s">
        <v>80</v>
      </c>
      <c r="BQ811" s="6" t="s">
        <v>353</v>
      </c>
      <c r="BR811" s="5" t="s">
        <v>2282</v>
      </c>
    </row>
    <row r="812" spans="1:70" x14ac:dyDescent="0.2">
      <c r="A812" s="253">
        <v>1076</v>
      </c>
      <c r="B812" s="229" t="s">
        <v>2017</v>
      </c>
      <c r="C812" s="259" t="s">
        <v>2018</v>
      </c>
      <c r="D812" s="229" t="s">
        <v>2336</v>
      </c>
      <c r="E812" s="3" t="s">
        <v>1956</v>
      </c>
      <c r="F812" s="26" t="s">
        <v>102</v>
      </c>
      <c r="G812" s="26" t="s">
        <v>75</v>
      </c>
      <c r="H812" s="26" t="s">
        <v>2310</v>
      </c>
      <c r="J812" s="22">
        <v>0.25</v>
      </c>
      <c r="L812" s="28" t="s">
        <v>57</v>
      </c>
      <c r="M812" s="22" t="s">
        <v>58</v>
      </c>
      <c r="N812" s="22">
        <v>73</v>
      </c>
      <c r="O812" s="22" t="s">
        <v>59</v>
      </c>
      <c r="P812" s="22" t="s">
        <v>78</v>
      </c>
      <c r="Q812" s="23" t="s">
        <v>2279</v>
      </c>
      <c r="R812" s="23" t="s">
        <v>2280</v>
      </c>
      <c r="T812" s="23">
        <v>150</v>
      </c>
      <c r="V812" s="25" t="s">
        <v>61</v>
      </c>
      <c r="W812" s="65">
        <v>3</v>
      </c>
      <c r="X812" s="106" t="s">
        <v>202</v>
      </c>
      <c r="Y812" s="25" t="s">
        <v>2281</v>
      </c>
      <c r="Z812" s="83" t="s">
        <v>62</v>
      </c>
      <c r="AB812" s="6">
        <v>1</v>
      </c>
      <c r="AC812" s="5">
        <v>26</v>
      </c>
      <c r="AD812" s="5" t="s">
        <v>79</v>
      </c>
      <c r="AK812" s="6">
        <v>62</v>
      </c>
      <c r="AL812" s="6" t="s">
        <v>80</v>
      </c>
      <c r="BQ812" s="6" t="s">
        <v>353</v>
      </c>
      <c r="BR812" s="5" t="s">
        <v>2282</v>
      </c>
    </row>
    <row r="813" spans="1:70" x14ac:dyDescent="0.2">
      <c r="A813" s="253">
        <v>1077</v>
      </c>
      <c r="B813" s="229" t="s">
        <v>2337</v>
      </c>
      <c r="C813" s="259" t="s">
        <v>2338</v>
      </c>
      <c r="D813" s="229" t="s">
        <v>2339</v>
      </c>
      <c r="E813" s="3" t="s">
        <v>1956</v>
      </c>
      <c r="F813" s="26" t="s">
        <v>102</v>
      </c>
      <c r="G813" s="26" t="s">
        <v>55</v>
      </c>
      <c r="H813" s="26" t="s">
        <v>56</v>
      </c>
      <c r="J813" s="22">
        <v>0.25</v>
      </c>
      <c r="L813" s="28" t="s">
        <v>57</v>
      </c>
      <c r="M813" s="22" t="s">
        <v>58</v>
      </c>
      <c r="N813" s="22">
        <v>0</v>
      </c>
      <c r="O813" s="22" t="s">
        <v>59</v>
      </c>
      <c r="P813" s="22" t="s">
        <v>78</v>
      </c>
      <c r="R813" s="23" t="s">
        <v>2280</v>
      </c>
      <c r="T813" s="23">
        <v>150</v>
      </c>
      <c r="V813" s="25" t="s">
        <v>613</v>
      </c>
      <c r="W813" s="65">
        <v>3</v>
      </c>
      <c r="X813" s="106" t="s">
        <v>202</v>
      </c>
      <c r="Y813" s="25" t="s">
        <v>2340</v>
      </c>
      <c r="Z813" s="83" t="s">
        <v>62</v>
      </c>
      <c r="AA813" s="6">
        <v>10</v>
      </c>
      <c r="AB813" s="6">
        <v>4</v>
      </c>
      <c r="AD813" s="5" t="s">
        <v>79</v>
      </c>
      <c r="AI813" s="5">
        <v>19</v>
      </c>
      <c r="AJ813" s="5">
        <v>27</v>
      </c>
      <c r="AL813" s="6" t="s">
        <v>80</v>
      </c>
      <c r="AQ813" s="6">
        <v>50</v>
      </c>
      <c r="AR813" s="6">
        <v>80</v>
      </c>
      <c r="BQ813" s="6" t="s">
        <v>353</v>
      </c>
      <c r="BR813" s="5" t="s">
        <v>2341</v>
      </c>
    </row>
    <row r="814" spans="1:70" x14ac:dyDescent="0.2">
      <c r="A814" s="253">
        <v>1078</v>
      </c>
      <c r="B814" s="229" t="s">
        <v>2337</v>
      </c>
      <c r="C814" s="259" t="s">
        <v>2338</v>
      </c>
      <c r="D814" s="229" t="s">
        <v>2342</v>
      </c>
      <c r="E814" s="3" t="s">
        <v>1956</v>
      </c>
      <c r="F814" s="26" t="s">
        <v>102</v>
      </c>
      <c r="G814" s="26" t="s">
        <v>55</v>
      </c>
      <c r="H814" s="26" t="s">
        <v>56</v>
      </c>
      <c r="J814" s="22">
        <v>0.25</v>
      </c>
      <c r="L814" s="28" t="s">
        <v>57</v>
      </c>
      <c r="M814" s="22" t="s">
        <v>58</v>
      </c>
      <c r="N814" s="22">
        <v>0</v>
      </c>
      <c r="O814" s="22" t="s">
        <v>59</v>
      </c>
      <c r="P814" s="22" t="s">
        <v>78</v>
      </c>
      <c r="R814" s="23" t="s">
        <v>2280</v>
      </c>
      <c r="T814" s="23">
        <v>150</v>
      </c>
      <c r="V814" s="25" t="s">
        <v>613</v>
      </c>
      <c r="W814" s="65">
        <v>3</v>
      </c>
      <c r="X814" s="106" t="s">
        <v>202</v>
      </c>
      <c r="Y814" s="25" t="s">
        <v>2340</v>
      </c>
      <c r="Z814" s="83" t="s">
        <v>62</v>
      </c>
      <c r="AA814" s="6">
        <v>10</v>
      </c>
      <c r="AB814" s="6">
        <v>4</v>
      </c>
      <c r="AD814" s="5" t="s">
        <v>79</v>
      </c>
      <c r="AI814" s="5">
        <v>19</v>
      </c>
      <c r="AJ814" s="5">
        <v>27</v>
      </c>
      <c r="AL814" s="6" t="s">
        <v>80</v>
      </c>
      <c r="AQ814" s="6">
        <v>50</v>
      </c>
      <c r="AR814" s="6">
        <v>80</v>
      </c>
      <c r="BQ814" s="6" t="s">
        <v>353</v>
      </c>
      <c r="BR814" s="5" t="s">
        <v>2341</v>
      </c>
    </row>
    <row r="815" spans="1:70" x14ac:dyDescent="0.2">
      <c r="A815" s="253">
        <v>1079</v>
      </c>
      <c r="B815" s="229" t="s">
        <v>2337</v>
      </c>
      <c r="C815" s="259" t="s">
        <v>2338</v>
      </c>
      <c r="D815" s="229" t="s">
        <v>2343</v>
      </c>
      <c r="E815" s="3" t="s">
        <v>1956</v>
      </c>
      <c r="F815" s="26" t="s">
        <v>102</v>
      </c>
      <c r="G815" s="26" t="s">
        <v>55</v>
      </c>
      <c r="H815" s="26" t="s">
        <v>56</v>
      </c>
      <c r="J815" s="22">
        <v>0.25</v>
      </c>
      <c r="L815" s="28" t="s">
        <v>57</v>
      </c>
      <c r="M815" s="22" t="s">
        <v>58</v>
      </c>
      <c r="N815" s="22">
        <v>3</v>
      </c>
      <c r="O815" s="22" t="s">
        <v>59</v>
      </c>
      <c r="P815" s="22" t="s">
        <v>78</v>
      </c>
      <c r="R815" s="23" t="s">
        <v>2280</v>
      </c>
      <c r="T815" s="23">
        <v>150</v>
      </c>
      <c r="V815" s="25" t="s">
        <v>613</v>
      </c>
      <c r="W815" s="65">
        <v>3</v>
      </c>
      <c r="X815" s="106" t="s">
        <v>202</v>
      </c>
      <c r="Y815" s="25" t="s">
        <v>2340</v>
      </c>
      <c r="Z815" s="83" t="s">
        <v>62</v>
      </c>
      <c r="AA815" s="6">
        <v>10</v>
      </c>
      <c r="AB815" s="6">
        <v>4</v>
      </c>
      <c r="AD815" s="5" t="s">
        <v>79</v>
      </c>
      <c r="AI815" s="5">
        <v>19</v>
      </c>
      <c r="AJ815" s="5">
        <v>27</v>
      </c>
      <c r="AL815" s="6" t="s">
        <v>80</v>
      </c>
      <c r="AQ815" s="6">
        <v>50</v>
      </c>
      <c r="AR815" s="6">
        <v>80</v>
      </c>
      <c r="BQ815" s="6" t="s">
        <v>353</v>
      </c>
      <c r="BR815" s="5" t="s">
        <v>2341</v>
      </c>
    </row>
    <row r="816" spans="1:70" x14ac:dyDescent="0.2">
      <c r="A816" s="253">
        <v>1080</v>
      </c>
      <c r="B816" s="229" t="s">
        <v>2337</v>
      </c>
      <c r="C816" s="259" t="s">
        <v>2338</v>
      </c>
      <c r="D816" s="229" t="s">
        <v>2344</v>
      </c>
      <c r="E816" s="3" t="s">
        <v>1956</v>
      </c>
      <c r="F816" s="26" t="s">
        <v>102</v>
      </c>
      <c r="G816" s="26" t="s">
        <v>55</v>
      </c>
      <c r="H816" s="26" t="s">
        <v>56</v>
      </c>
      <c r="J816" s="22">
        <v>0.25</v>
      </c>
      <c r="L816" s="28" t="s">
        <v>57</v>
      </c>
      <c r="M816" s="22" t="s">
        <v>58</v>
      </c>
      <c r="N816" s="22">
        <v>12</v>
      </c>
      <c r="O816" s="22" t="s">
        <v>59</v>
      </c>
      <c r="P816" s="22" t="s">
        <v>78</v>
      </c>
      <c r="R816" s="23" t="s">
        <v>2280</v>
      </c>
      <c r="T816" s="23">
        <v>150</v>
      </c>
      <c r="V816" s="25" t="s">
        <v>613</v>
      </c>
      <c r="W816" s="65">
        <v>3</v>
      </c>
      <c r="X816" s="106" t="s">
        <v>202</v>
      </c>
      <c r="Y816" s="25" t="s">
        <v>2340</v>
      </c>
      <c r="Z816" s="83" t="s">
        <v>62</v>
      </c>
      <c r="AA816" s="6">
        <v>10</v>
      </c>
      <c r="AB816" s="6">
        <v>4</v>
      </c>
      <c r="AD816" s="5" t="s">
        <v>79</v>
      </c>
      <c r="AI816" s="5">
        <v>19</v>
      </c>
      <c r="AJ816" s="5">
        <v>27</v>
      </c>
      <c r="AL816" s="6" t="s">
        <v>80</v>
      </c>
      <c r="AQ816" s="6">
        <v>50</v>
      </c>
      <c r="AR816" s="6">
        <v>80</v>
      </c>
      <c r="BQ816" s="6" t="s">
        <v>353</v>
      </c>
      <c r="BR816" s="5" t="s">
        <v>2341</v>
      </c>
    </row>
    <row r="817" spans="1:70" x14ac:dyDescent="0.2">
      <c r="A817" s="253">
        <v>1081</v>
      </c>
      <c r="B817" s="229" t="s">
        <v>2337</v>
      </c>
      <c r="C817" s="259" t="s">
        <v>2338</v>
      </c>
      <c r="D817" s="229" t="s">
        <v>2345</v>
      </c>
      <c r="E817" s="3" t="s">
        <v>1956</v>
      </c>
      <c r="F817" s="26" t="s">
        <v>102</v>
      </c>
      <c r="G817" s="26" t="s">
        <v>55</v>
      </c>
      <c r="H817" s="26" t="s">
        <v>56</v>
      </c>
      <c r="J817" s="22">
        <v>0.25</v>
      </c>
      <c r="L817" s="28" t="s">
        <v>57</v>
      </c>
      <c r="M817" s="22" t="s">
        <v>58</v>
      </c>
      <c r="N817" s="22">
        <v>24</v>
      </c>
      <c r="O817" s="22" t="s">
        <v>59</v>
      </c>
      <c r="P817" s="22" t="s">
        <v>78</v>
      </c>
      <c r="R817" s="23" t="s">
        <v>2280</v>
      </c>
      <c r="T817" s="23">
        <v>150</v>
      </c>
      <c r="V817" s="25" t="s">
        <v>613</v>
      </c>
      <c r="W817" s="65">
        <v>3</v>
      </c>
      <c r="X817" s="106" t="s">
        <v>202</v>
      </c>
      <c r="Y817" s="25" t="s">
        <v>2340</v>
      </c>
      <c r="Z817" s="83" t="s">
        <v>62</v>
      </c>
      <c r="AA817" s="6">
        <v>10</v>
      </c>
      <c r="AB817" s="6">
        <v>4</v>
      </c>
      <c r="AD817" s="5" t="s">
        <v>79</v>
      </c>
      <c r="AI817" s="5">
        <v>19</v>
      </c>
      <c r="AJ817" s="5">
        <v>27</v>
      </c>
      <c r="AL817" s="6" t="s">
        <v>80</v>
      </c>
      <c r="AQ817" s="6">
        <v>50</v>
      </c>
      <c r="AR817" s="6">
        <v>80</v>
      </c>
      <c r="BQ817" s="6" t="s">
        <v>353</v>
      </c>
      <c r="BR817" s="5" t="s">
        <v>2341</v>
      </c>
    </row>
    <row r="818" spans="1:70" x14ac:dyDescent="0.2">
      <c r="A818" s="253">
        <v>1082</v>
      </c>
      <c r="B818" s="229" t="s">
        <v>2337</v>
      </c>
      <c r="C818" s="259" t="s">
        <v>2338</v>
      </c>
      <c r="D818" s="229" t="s">
        <v>2346</v>
      </c>
      <c r="E818" s="3" t="s">
        <v>148</v>
      </c>
      <c r="F818" s="26" t="s">
        <v>102</v>
      </c>
      <c r="G818" s="26" t="s">
        <v>55</v>
      </c>
      <c r="H818" s="26" t="s">
        <v>56</v>
      </c>
      <c r="J818" s="22">
        <v>200</v>
      </c>
      <c r="L818" s="28" t="s">
        <v>57</v>
      </c>
      <c r="M818" s="22" t="s">
        <v>58</v>
      </c>
      <c r="N818" s="22">
        <v>0</v>
      </c>
      <c r="O818" s="22" t="s">
        <v>59</v>
      </c>
      <c r="P818" s="22" t="s">
        <v>78</v>
      </c>
      <c r="R818" s="23" t="s">
        <v>2347</v>
      </c>
      <c r="V818" s="25" t="s">
        <v>613</v>
      </c>
      <c r="W818" s="65">
        <v>3</v>
      </c>
      <c r="Y818" s="25" t="s">
        <v>2348</v>
      </c>
      <c r="Z818" s="83" t="s">
        <v>62</v>
      </c>
      <c r="AA818" s="6">
        <v>10</v>
      </c>
      <c r="AB818" s="6">
        <v>4</v>
      </c>
      <c r="AD818" s="5" t="s">
        <v>79</v>
      </c>
      <c r="AI818" s="5">
        <v>19</v>
      </c>
      <c r="AJ818" s="5">
        <v>27</v>
      </c>
      <c r="AL818" s="6" t="s">
        <v>80</v>
      </c>
      <c r="AQ818" s="6">
        <v>50</v>
      </c>
      <c r="AR818" s="6">
        <v>80</v>
      </c>
      <c r="BQ818" s="6" t="s">
        <v>353</v>
      </c>
      <c r="BR818" s="5" t="s">
        <v>2341</v>
      </c>
    </row>
    <row r="819" spans="1:70" x14ac:dyDescent="0.2">
      <c r="A819" s="253">
        <v>1083</v>
      </c>
      <c r="B819" s="229" t="s">
        <v>2337</v>
      </c>
      <c r="C819" s="259" t="s">
        <v>2338</v>
      </c>
      <c r="D819" s="229" t="s">
        <v>2349</v>
      </c>
      <c r="E819" s="3" t="s">
        <v>148</v>
      </c>
      <c r="F819" s="26" t="s">
        <v>102</v>
      </c>
      <c r="G819" s="26" t="s">
        <v>55</v>
      </c>
      <c r="H819" s="26" t="s">
        <v>56</v>
      </c>
      <c r="J819" s="22">
        <v>200</v>
      </c>
      <c r="L819" s="28" t="s">
        <v>57</v>
      </c>
      <c r="M819" s="22" t="s">
        <v>58</v>
      </c>
      <c r="N819" s="22">
        <v>0</v>
      </c>
      <c r="O819" s="22" t="s">
        <v>59</v>
      </c>
      <c r="P819" s="22" t="s">
        <v>78</v>
      </c>
      <c r="R819" s="23" t="s">
        <v>2347</v>
      </c>
      <c r="V819" s="25" t="s">
        <v>642</v>
      </c>
      <c r="W819" s="65">
        <v>0</v>
      </c>
      <c r="Y819" s="25" t="s">
        <v>2350</v>
      </c>
      <c r="Z819" s="83" t="s">
        <v>62</v>
      </c>
      <c r="AA819" s="6">
        <v>10</v>
      </c>
      <c r="AB819" s="6">
        <v>4</v>
      </c>
      <c r="AD819" s="5" t="s">
        <v>79</v>
      </c>
      <c r="AI819" s="5">
        <v>19</v>
      </c>
      <c r="AJ819" s="5">
        <v>27</v>
      </c>
      <c r="AL819" s="6" t="s">
        <v>80</v>
      </c>
      <c r="AQ819" s="6">
        <v>50</v>
      </c>
      <c r="AR819" s="6">
        <v>80</v>
      </c>
      <c r="BQ819" s="6" t="s">
        <v>353</v>
      </c>
      <c r="BR819" s="5" t="s">
        <v>2341</v>
      </c>
    </row>
    <row r="820" spans="1:70" x14ac:dyDescent="0.2">
      <c r="A820" s="253">
        <v>1084</v>
      </c>
      <c r="B820" s="229" t="s">
        <v>2337</v>
      </c>
      <c r="C820" s="259" t="s">
        <v>2338</v>
      </c>
      <c r="D820" s="229" t="s">
        <v>2351</v>
      </c>
      <c r="E820" s="3" t="s">
        <v>148</v>
      </c>
      <c r="F820" s="26" t="s">
        <v>102</v>
      </c>
      <c r="G820" s="26" t="s">
        <v>55</v>
      </c>
      <c r="H820" s="26" t="s">
        <v>56</v>
      </c>
      <c r="J820" s="22">
        <v>200</v>
      </c>
      <c r="L820" s="28" t="s">
        <v>57</v>
      </c>
      <c r="M820" s="22" t="s">
        <v>58</v>
      </c>
      <c r="N820" s="22">
        <v>0</v>
      </c>
      <c r="O820" s="22" t="s">
        <v>59</v>
      </c>
      <c r="P820" s="22" t="s">
        <v>78</v>
      </c>
      <c r="R820" s="23" t="s">
        <v>2347</v>
      </c>
      <c r="V820" s="25" t="s">
        <v>642</v>
      </c>
      <c r="W820" s="65">
        <v>0</v>
      </c>
      <c r="Y820" s="25" t="s">
        <v>2352</v>
      </c>
      <c r="Z820" s="83" t="s">
        <v>62</v>
      </c>
      <c r="AA820" s="6">
        <v>10</v>
      </c>
      <c r="AB820" s="6">
        <v>4</v>
      </c>
      <c r="AD820" s="5" t="s">
        <v>79</v>
      </c>
      <c r="AI820" s="5">
        <v>19</v>
      </c>
      <c r="AJ820" s="5">
        <v>27</v>
      </c>
      <c r="AL820" s="6" t="s">
        <v>80</v>
      </c>
      <c r="AQ820" s="6">
        <v>50</v>
      </c>
      <c r="AR820" s="6">
        <v>80</v>
      </c>
      <c r="BQ820" s="6" t="s">
        <v>353</v>
      </c>
      <c r="BR820" s="5" t="s">
        <v>2341</v>
      </c>
    </row>
    <row r="821" spans="1:70" x14ac:dyDescent="0.2">
      <c r="A821" s="253">
        <v>1085</v>
      </c>
      <c r="B821" s="229" t="s">
        <v>2337</v>
      </c>
      <c r="C821" s="259" t="s">
        <v>2338</v>
      </c>
      <c r="D821" s="229" t="s">
        <v>2353</v>
      </c>
      <c r="E821" s="3" t="s">
        <v>148</v>
      </c>
      <c r="F821" s="26" t="s">
        <v>102</v>
      </c>
      <c r="G821" s="26" t="s">
        <v>55</v>
      </c>
      <c r="H821" s="26" t="s">
        <v>56</v>
      </c>
      <c r="J821" s="22">
        <v>200</v>
      </c>
      <c r="L821" s="28" t="s">
        <v>57</v>
      </c>
      <c r="M821" s="22" t="s">
        <v>58</v>
      </c>
      <c r="N821" s="22">
        <v>0</v>
      </c>
      <c r="O821" s="22" t="s">
        <v>59</v>
      </c>
      <c r="P821" s="22" t="s">
        <v>78</v>
      </c>
      <c r="R821" s="23" t="s">
        <v>2347</v>
      </c>
      <c r="V821" s="25" t="s">
        <v>642</v>
      </c>
      <c r="W821" s="65">
        <v>0</v>
      </c>
      <c r="Y821" s="25" t="s">
        <v>2352</v>
      </c>
      <c r="Z821" s="83" t="s">
        <v>62</v>
      </c>
      <c r="AA821" s="6">
        <v>10</v>
      </c>
      <c r="AB821" s="6">
        <v>4</v>
      </c>
      <c r="AD821" s="5" t="s">
        <v>79</v>
      </c>
      <c r="AI821" s="5">
        <v>19</v>
      </c>
      <c r="AJ821" s="5">
        <v>27</v>
      </c>
      <c r="AL821" s="6" t="s">
        <v>80</v>
      </c>
      <c r="AQ821" s="6">
        <v>50</v>
      </c>
      <c r="AR821" s="6">
        <v>80</v>
      </c>
      <c r="BQ821" s="6" t="s">
        <v>353</v>
      </c>
      <c r="BR821" s="5" t="s">
        <v>2341</v>
      </c>
    </row>
    <row r="822" spans="1:70" x14ac:dyDescent="0.2">
      <c r="A822" s="256">
        <v>1086</v>
      </c>
      <c r="B822" s="229" t="s">
        <v>2354</v>
      </c>
      <c r="C822" s="259" t="s">
        <v>2355</v>
      </c>
      <c r="D822" s="229" t="s">
        <v>2356</v>
      </c>
      <c r="E822" s="3" t="s">
        <v>101</v>
      </c>
      <c r="F822" s="26" t="s">
        <v>102</v>
      </c>
      <c r="G822" s="26" t="s">
        <v>55</v>
      </c>
      <c r="H822" s="26" t="s">
        <v>2357</v>
      </c>
      <c r="J822" s="22">
        <v>10</v>
      </c>
      <c r="L822" s="28" t="s">
        <v>57</v>
      </c>
      <c r="M822" s="22" t="s">
        <v>58</v>
      </c>
      <c r="N822" s="22">
        <v>0</v>
      </c>
      <c r="O822" s="22" t="s">
        <v>59</v>
      </c>
      <c r="P822" s="22" t="s">
        <v>78</v>
      </c>
      <c r="Q822" s="23" t="s">
        <v>902</v>
      </c>
      <c r="R822" s="23" t="s">
        <v>2358</v>
      </c>
      <c r="U822" s="23" t="s">
        <v>2359</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2360</v>
      </c>
      <c r="AU822" s="5" t="s">
        <v>334</v>
      </c>
      <c r="AV822" s="5">
        <v>11.5</v>
      </c>
      <c r="AW822" s="5" t="s">
        <v>2360</v>
      </c>
      <c r="AX822" s="5" t="s">
        <v>116</v>
      </c>
      <c r="BQ822" s="6" t="s">
        <v>2361</v>
      </c>
      <c r="BR822" s="5" t="s">
        <v>2362</v>
      </c>
    </row>
    <row r="823" spans="1:70" x14ac:dyDescent="0.2">
      <c r="A823" s="256">
        <v>1087</v>
      </c>
      <c r="B823" s="229" t="s">
        <v>2354</v>
      </c>
      <c r="C823" s="259" t="s">
        <v>2355</v>
      </c>
      <c r="D823" s="229" t="s">
        <v>2363</v>
      </c>
      <c r="E823" s="3" t="s">
        <v>101</v>
      </c>
      <c r="F823" s="26" t="s">
        <v>102</v>
      </c>
      <c r="G823" s="26" t="s">
        <v>55</v>
      </c>
      <c r="H823" s="26" t="s">
        <v>2357</v>
      </c>
      <c r="J823" s="22">
        <v>10</v>
      </c>
      <c r="L823" s="28" t="s">
        <v>57</v>
      </c>
      <c r="M823" s="22" t="s">
        <v>58</v>
      </c>
      <c r="N823" s="22">
        <v>265</v>
      </c>
      <c r="O823" s="22" t="s">
        <v>59</v>
      </c>
      <c r="P823" s="22" t="s">
        <v>78</v>
      </c>
      <c r="Q823" s="23" t="s">
        <v>902</v>
      </c>
      <c r="R823" s="23" t="s">
        <v>2358</v>
      </c>
      <c r="U823" s="23" t="s">
        <v>2359</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2360</v>
      </c>
      <c r="AU823" s="5" t="s">
        <v>334</v>
      </c>
      <c r="AV823" s="5">
        <v>11.5</v>
      </c>
      <c r="AW823" s="5" t="s">
        <v>2360</v>
      </c>
      <c r="AX823" s="5" t="s">
        <v>116</v>
      </c>
      <c r="BQ823" s="6" t="s">
        <v>2361</v>
      </c>
      <c r="BR823" s="5" t="s">
        <v>2362</v>
      </c>
    </row>
    <row r="824" spans="1:70" x14ac:dyDescent="0.2">
      <c r="A824" s="256">
        <v>1088</v>
      </c>
      <c r="B824" s="229" t="s">
        <v>2354</v>
      </c>
      <c r="C824" s="259" t="s">
        <v>2355</v>
      </c>
      <c r="D824" s="229" t="s">
        <v>2364</v>
      </c>
      <c r="E824" s="3" t="s">
        <v>101</v>
      </c>
      <c r="F824" s="26" t="s">
        <v>102</v>
      </c>
      <c r="G824" s="26" t="s">
        <v>55</v>
      </c>
      <c r="H824" s="26" t="s">
        <v>2357</v>
      </c>
      <c r="J824" s="22">
        <v>10</v>
      </c>
      <c r="L824" s="28" t="s">
        <v>57</v>
      </c>
      <c r="M824" s="22" t="s">
        <v>58</v>
      </c>
      <c r="N824" s="176">
        <v>0</v>
      </c>
      <c r="O824" s="22" t="s">
        <v>59</v>
      </c>
      <c r="P824" s="22" t="s">
        <v>78</v>
      </c>
      <c r="Q824" s="23" t="s">
        <v>902</v>
      </c>
      <c r="R824" s="23" t="s">
        <v>2358</v>
      </c>
      <c r="U824" s="23" t="s">
        <v>2359</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2360</v>
      </c>
      <c r="AU824" s="5" t="s">
        <v>334</v>
      </c>
      <c r="AV824" s="5">
        <v>11.5</v>
      </c>
      <c r="AW824" s="5" t="s">
        <v>2360</v>
      </c>
      <c r="AX824" s="5" t="s">
        <v>116</v>
      </c>
      <c r="BQ824" s="6" t="s">
        <v>2361</v>
      </c>
      <c r="BR824" s="5" t="s">
        <v>2362</v>
      </c>
    </row>
    <row r="825" spans="1:70" x14ac:dyDescent="0.2">
      <c r="A825" s="256">
        <v>1089</v>
      </c>
      <c r="B825" s="229" t="s">
        <v>2354</v>
      </c>
      <c r="C825" s="259" t="s">
        <v>2355</v>
      </c>
      <c r="D825" s="229" t="s">
        <v>2365</v>
      </c>
      <c r="E825" s="3" t="s">
        <v>101</v>
      </c>
      <c r="F825" s="26" t="s">
        <v>102</v>
      </c>
      <c r="G825" s="26" t="s">
        <v>55</v>
      </c>
      <c r="H825" s="26" t="s">
        <v>2357</v>
      </c>
      <c r="J825" s="22">
        <v>10</v>
      </c>
      <c r="L825" s="28" t="s">
        <v>57</v>
      </c>
      <c r="M825" s="22" t="s">
        <v>58</v>
      </c>
      <c r="N825" s="176">
        <v>265</v>
      </c>
      <c r="O825" s="22" t="s">
        <v>59</v>
      </c>
      <c r="P825" s="22" t="s">
        <v>78</v>
      </c>
      <c r="Q825" s="23" t="s">
        <v>902</v>
      </c>
      <c r="R825" s="23" t="s">
        <v>2358</v>
      </c>
      <c r="U825" s="23" t="s">
        <v>2359</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2360</v>
      </c>
      <c r="AU825" s="5" t="s">
        <v>334</v>
      </c>
      <c r="AV825" s="5">
        <v>11.5</v>
      </c>
      <c r="AW825" s="5" t="s">
        <v>2360</v>
      </c>
      <c r="AX825" s="5" t="s">
        <v>116</v>
      </c>
      <c r="BQ825" s="6" t="s">
        <v>2361</v>
      </c>
      <c r="BR825" s="5" t="s">
        <v>2362</v>
      </c>
    </row>
    <row r="826" spans="1:70" x14ac:dyDescent="0.2">
      <c r="A826" s="256">
        <v>1090</v>
      </c>
      <c r="B826" s="229" t="s">
        <v>2366</v>
      </c>
      <c r="C826" s="259" t="s">
        <v>2367</v>
      </c>
      <c r="D826" s="229" t="s">
        <v>2368</v>
      </c>
      <c r="E826" s="3" t="s">
        <v>101</v>
      </c>
      <c r="F826" s="26" t="s">
        <v>102</v>
      </c>
      <c r="G826" s="26" t="s">
        <v>55</v>
      </c>
      <c r="H826" s="26" t="s">
        <v>76</v>
      </c>
      <c r="I826" s="26" t="s">
        <v>2741</v>
      </c>
      <c r="J826" s="22">
        <v>1</v>
      </c>
      <c r="L826" s="28" t="s">
        <v>57</v>
      </c>
      <c r="M826" s="22" t="s">
        <v>77</v>
      </c>
      <c r="N826" s="176">
        <v>0</v>
      </c>
      <c r="O826" s="22" t="s">
        <v>59</v>
      </c>
      <c r="P826" s="22" t="s">
        <v>78</v>
      </c>
      <c r="Q826" s="23" t="s">
        <v>619</v>
      </c>
      <c r="R826" s="23" t="s">
        <v>2369</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2370</v>
      </c>
      <c r="BR826" s="5" t="s">
        <v>2371</v>
      </c>
    </row>
    <row r="827" spans="1:70" x14ac:dyDescent="0.2">
      <c r="A827" s="256">
        <v>1091</v>
      </c>
      <c r="B827" s="229" t="s">
        <v>2366</v>
      </c>
      <c r="C827" s="259" t="s">
        <v>2367</v>
      </c>
      <c r="D827" s="229" t="s">
        <v>2372</v>
      </c>
      <c r="E827" s="3" t="s">
        <v>101</v>
      </c>
      <c r="F827" s="26" t="s">
        <v>102</v>
      </c>
      <c r="G827" s="26" t="s">
        <v>55</v>
      </c>
      <c r="H827" s="26" t="s">
        <v>76</v>
      </c>
      <c r="I827" s="26" t="s">
        <v>2741</v>
      </c>
      <c r="J827" s="22">
        <v>1</v>
      </c>
      <c r="L827" s="28" t="s">
        <v>57</v>
      </c>
      <c r="M827" s="22" t="s">
        <v>77</v>
      </c>
      <c r="N827" s="176">
        <v>73</v>
      </c>
      <c r="O827" s="22" t="s">
        <v>59</v>
      </c>
      <c r="P827" s="22" t="s">
        <v>78</v>
      </c>
      <c r="Q827" s="23" t="s">
        <v>619</v>
      </c>
      <c r="R827" s="23" t="s">
        <v>2369</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2370</v>
      </c>
      <c r="BR827" s="5" t="s">
        <v>2371</v>
      </c>
    </row>
    <row r="828" spans="1:70" x14ac:dyDescent="0.2">
      <c r="A828" s="256">
        <v>1092</v>
      </c>
      <c r="B828" s="229" t="s">
        <v>2366</v>
      </c>
      <c r="C828" s="259" t="s">
        <v>2367</v>
      </c>
      <c r="D828" s="229" t="s">
        <v>2373</v>
      </c>
      <c r="E828" s="3" t="s">
        <v>101</v>
      </c>
      <c r="F828" s="26" t="s">
        <v>102</v>
      </c>
      <c r="G828" s="26" t="s">
        <v>55</v>
      </c>
      <c r="H828" s="26" t="s">
        <v>76</v>
      </c>
      <c r="I828" s="26" t="s">
        <v>2741</v>
      </c>
      <c r="J828" s="22">
        <v>2.5</v>
      </c>
      <c r="L828" s="28" t="s">
        <v>57</v>
      </c>
      <c r="M828" s="22" t="s">
        <v>77</v>
      </c>
      <c r="N828" s="176">
        <v>216</v>
      </c>
      <c r="O828" s="22" t="s">
        <v>59</v>
      </c>
      <c r="P828" s="22" t="s">
        <v>78</v>
      </c>
      <c r="Q828" s="23" t="s">
        <v>619</v>
      </c>
      <c r="R828" s="23" t="s">
        <v>2369</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2370</v>
      </c>
      <c r="BR828" s="5" t="s">
        <v>2371</v>
      </c>
    </row>
    <row r="829" spans="1:70" x14ac:dyDescent="0.2">
      <c r="A829" s="256">
        <v>1093</v>
      </c>
      <c r="B829" s="229" t="s">
        <v>2374</v>
      </c>
      <c r="C829" s="259" t="s">
        <v>2375</v>
      </c>
      <c r="D829" s="229" t="s">
        <v>2376</v>
      </c>
      <c r="E829" s="3" t="s">
        <v>101</v>
      </c>
      <c r="F829" s="26" t="s">
        <v>102</v>
      </c>
      <c r="G829" s="26" t="s">
        <v>55</v>
      </c>
      <c r="H829" s="26" t="s">
        <v>2377</v>
      </c>
      <c r="J829" s="22">
        <v>1</v>
      </c>
      <c r="L829" s="28" t="s">
        <v>57</v>
      </c>
      <c r="M829" s="22" t="s">
        <v>77</v>
      </c>
      <c r="N829" s="176">
        <v>0</v>
      </c>
      <c r="O829" s="22" t="s">
        <v>59</v>
      </c>
      <c r="P829" s="22" t="s">
        <v>78</v>
      </c>
      <c r="Q829" s="23" t="s">
        <v>2378</v>
      </c>
      <c r="R829" s="23" t="s">
        <v>2369</v>
      </c>
      <c r="V829" s="25" t="s">
        <v>613</v>
      </c>
      <c r="W829" s="65">
        <v>10</v>
      </c>
      <c r="Y829" s="25" t="s">
        <v>2379</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2370</v>
      </c>
      <c r="BR829" s="5" t="s">
        <v>2380</v>
      </c>
    </row>
    <row r="830" spans="1:70" x14ac:dyDescent="0.2">
      <c r="A830" s="256">
        <v>1094</v>
      </c>
      <c r="B830" s="229" t="s">
        <v>2374</v>
      </c>
      <c r="C830" s="259" t="s">
        <v>2375</v>
      </c>
      <c r="D830" s="229" t="s">
        <v>2381</v>
      </c>
      <c r="E830" s="3" t="s">
        <v>101</v>
      </c>
      <c r="F830" s="26" t="s">
        <v>102</v>
      </c>
      <c r="G830" s="26" t="s">
        <v>55</v>
      </c>
      <c r="H830" s="26" t="s">
        <v>2377</v>
      </c>
      <c r="J830" s="22">
        <v>1</v>
      </c>
      <c r="L830" s="28" t="s">
        <v>57</v>
      </c>
      <c r="M830" s="22" t="s">
        <v>77</v>
      </c>
      <c r="N830" s="176">
        <v>73</v>
      </c>
      <c r="O830" s="22" t="s">
        <v>59</v>
      </c>
      <c r="P830" s="22" t="s">
        <v>78</v>
      </c>
      <c r="Q830" s="23" t="s">
        <v>2378</v>
      </c>
      <c r="R830" s="23" t="s">
        <v>2369</v>
      </c>
      <c r="V830" s="25" t="s">
        <v>613</v>
      </c>
      <c r="W830" s="65">
        <v>10</v>
      </c>
      <c r="Y830" s="25" t="s">
        <v>2379</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2370</v>
      </c>
      <c r="BR830" s="5" t="s">
        <v>2380</v>
      </c>
    </row>
    <row r="831" spans="1:70" x14ac:dyDescent="0.2">
      <c r="A831" s="256">
        <v>1095</v>
      </c>
      <c r="B831" s="229" t="s">
        <v>2374</v>
      </c>
      <c r="C831" s="259" t="s">
        <v>2375</v>
      </c>
      <c r="D831" s="229" t="s">
        <v>2382</v>
      </c>
      <c r="E831" s="3" t="s">
        <v>101</v>
      </c>
      <c r="F831" s="26" t="s">
        <v>102</v>
      </c>
      <c r="G831" s="26" t="s">
        <v>55</v>
      </c>
      <c r="H831" s="26" t="s">
        <v>2377</v>
      </c>
      <c r="J831" s="22">
        <v>2.5</v>
      </c>
      <c r="L831" s="28" t="s">
        <v>57</v>
      </c>
      <c r="M831" s="22" t="s">
        <v>77</v>
      </c>
      <c r="N831" s="176">
        <v>216</v>
      </c>
      <c r="O831" s="22" t="s">
        <v>59</v>
      </c>
      <c r="P831" s="22" t="s">
        <v>78</v>
      </c>
      <c r="Q831" s="23" t="s">
        <v>2378</v>
      </c>
      <c r="R831" s="23" t="s">
        <v>2369</v>
      </c>
      <c r="V831" s="25" t="s">
        <v>613</v>
      </c>
      <c r="W831" s="65">
        <v>10</v>
      </c>
      <c r="Y831" s="25" t="s">
        <v>2379</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2370</v>
      </c>
      <c r="BR831" s="5" t="s">
        <v>2380</v>
      </c>
    </row>
    <row r="832" spans="1:70" x14ac:dyDescent="0.2">
      <c r="A832" s="257">
        <v>1096</v>
      </c>
      <c r="B832" s="229" t="s">
        <v>2383</v>
      </c>
      <c r="C832" s="259" t="s">
        <v>2384</v>
      </c>
      <c r="D832" s="229" t="s">
        <v>2385</v>
      </c>
      <c r="E832" s="3" t="s">
        <v>101</v>
      </c>
      <c r="F832" s="26" t="s">
        <v>102</v>
      </c>
      <c r="G832" s="26" t="s">
        <v>55</v>
      </c>
      <c r="H832" s="26" t="s">
        <v>2386</v>
      </c>
      <c r="I832" s="26" t="s">
        <v>2387</v>
      </c>
      <c r="J832" s="22">
        <v>10</v>
      </c>
      <c r="L832" s="28" t="s">
        <v>448</v>
      </c>
      <c r="M832" s="22" t="s">
        <v>58</v>
      </c>
      <c r="N832" s="22">
        <v>0</v>
      </c>
      <c r="O832" s="22" t="s">
        <v>59</v>
      </c>
      <c r="P832" s="22" t="s">
        <v>78</v>
      </c>
      <c r="Q832" s="23" t="s">
        <v>2388</v>
      </c>
      <c r="R832" s="23" t="s">
        <v>2389</v>
      </c>
      <c r="T832" s="23" t="s">
        <v>2390</v>
      </c>
      <c r="U832" s="23" t="s">
        <v>2391</v>
      </c>
      <c r="Z832" s="83" t="s">
        <v>62</v>
      </c>
      <c r="AA832" s="6">
        <v>12</v>
      </c>
      <c r="AD832" s="5" t="s">
        <v>79</v>
      </c>
      <c r="AI832" s="5">
        <v>19</v>
      </c>
      <c r="AJ832" s="5">
        <v>55</v>
      </c>
      <c r="BB832" s="6" t="s">
        <v>366</v>
      </c>
      <c r="BG832" s="6">
        <v>18.5</v>
      </c>
      <c r="BH832" s="6">
        <v>32</v>
      </c>
      <c r="BQ832" s="6" t="s">
        <v>213</v>
      </c>
      <c r="BR832" s="5" t="s">
        <v>2392</v>
      </c>
    </row>
    <row r="833" spans="1:70" x14ac:dyDescent="0.2">
      <c r="A833" s="257">
        <v>1097</v>
      </c>
      <c r="B833" s="229" t="s">
        <v>2383</v>
      </c>
      <c r="C833" s="259" t="s">
        <v>2384</v>
      </c>
      <c r="D833" s="229" t="s">
        <v>2393</v>
      </c>
      <c r="E833" s="3" t="s">
        <v>101</v>
      </c>
      <c r="F833" s="26" t="s">
        <v>102</v>
      </c>
      <c r="G833" s="26" t="s">
        <v>55</v>
      </c>
      <c r="H833" s="26" t="s">
        <v>2386</v>
      </c>
      <c r="I833" s="26" t="s">
        <v>2387</v>
      </c>
      <c r="J833" s="22">
        <v>10</v>
      </c>
      <c r="L833" s="28" t="s">
        <v>448</v>
      </c>
      <c r="M833" s="22" t="s">
        <v>58</v>
      </c>
      <c r="N833" s="22">
        <v>72</v>
      </c>
      <c r="O833" s="22" t="s">
        <v>59</v>
      </c>
      <c r="P833" s="22" t="s">
        <v>78</v>
      </c>
      <c r="Q833" s="23" t="s">
        <v>2388</v>
      </c>
      <c r="R833" s="23" t="s">
        <v>2389</v>
      </c>
      <c r="T833" s="23" t="s">
        <v>2390</v>
      </c>
      <c r="U833" s="23" t="s">
        <v>2391</v>
      </c>
      <c r="Z833" s="83" t="s">
        <v>62</v>
      </c>
      <c r="AA833" s="6">
        <v>8</v>
      </c>
      <c r="AD833" s="5" t="s">
        <v>79</v>
      </c>
      <c r="AI833" s="5">
        <v>19</v>
      </c>
      <c r="AJ833" s="5">
        <v>55</v>
      </c>
      <c r="BB833" s="6" t="s">
        <v>366</v>
      </c>
      <c r="BG833" s="6">
        <v>18.5</v>
      </c>
      <c r="BH833" s="6">
        <v>32</v>
      </c>
      <c r="BQ833" s="6" t="s">
        <v>213</v>
      </c>
      <c r="BR833" s="5" t="s">
        <v>2392</v>
      </c>
    </row>
    <row r="834" spans="1:70" x14ac:dyDescent="0.2">
      <c r="A834" s="257">
        <v>1098</v>
      </c>
      <c r="B834" s="229" t="s">
        <v>2383</v>
      </c>
      <c r="C834" s="259" t="s">
        <v>2384</v>
      </c>
      <c r="D834" s="229" t="s">
        <v>2394</v>
      </c>
      <c r="E834" s="3" t="s">
        <v>101</v>
      </c>
      <c r="F834" s="26" t="s">
        <v>102</v>
      </c>
      <c r="G834" s="26" t="s">
        <v>55</v>
      </c>
      <c r="H834" s="26" t="s">
        <v>2386</v>
      </c>
      <c r="I834" s="26" t="s">
        <v>2387</v>
      </c>
      <c r="J834" s="22">
        <v>10</v>
      </c>
      <c r="L834" s="28" t="s">
        <v>448</v>
      </c>
      <c r="M834" s="22" t="s">
        <v>58</v>
      </c>
      <c r="N834" s="22">
        <v>0</v>
      </c>
      <c r="O834" s="22" t="s">
        <v>59</v>
      </c>
      <c r="P834" s="22" t="s">
        <v>78</v>
      </c>
      <c r="Q834" s="23" t="s">
        <v>2388</v>
      </c>
      <c r="R834" s="23" t="s">
        <v>2389</v>
      </c>
      <c r="T834" s="23" t="s">
        <v>2390</v>
      </c>
      <c r="U834" s="23" t="s">
        <v>2391</v>
      </c>
      <c r="Z834" s="83" t="s">
        <v>62</v>
      </c>
      <c r="AA834" s="6">
        <v>8</v>
      </c>
      <c r="AD834" s="5" t="s">
        <v>79</v>
      </c>
      <c r="AI834" s="5">
        <v>19</v>
      </c>
      <c r="AJ834" s="5">
        <v>55</v>
      </c>
      <c r="BB834" s="6" t="s">
        <v>366</v>
      </c>
      <c r="BG834" s="6">
        <v>18.5</v>
      </c>
      <c r="BH834" s="6">
        <v>32</v>
      </c>
      <c r="BQ834" s="6" t="s">
        <v>213</v>
      </c>
      <c r="BR834" s="5" t="s">
        <v>2395</v>
      </c>
    </row>
    <row r="835" spans="1:70" x14ac:dyDescent="0.2">
      <c r="A835" s="257">
        <v>1099</v>
      </c>
      <c r="B835" s="229" t="s">
        <v>2383</v>
      </c>
      <c r="C835" s="259" t="s">
        <v>2384</v>
      </c>
      <c r="D835" s="229" t="s">
        <v>2396</v>
      </c>
      <c r="E835" s="3" t="s">
        <v>101</v>
      </c>
      <c r="F835" s="26" t="s">
        <v>102</v>
      </c>
      <c r="G835" s="26" t="s">
        <v>55</v>
      </c>
      <c r="H835" s="26" t="s">
        <v>2386</v>
      </c>
      <c r="I835" s="26" t="s">
        <v>2387</v>
      </c>
      <c r="J835" s="22">
        <v>10</v>
      </c>
      <c r="L835" s="28" t="s">
        <v>448</v>
      </c>
      <c r="M835" s="22" t="s">
        <v>58</v>
      </c>
      <c r="N835" s="22">
        <v>72</v>
      </c>
      <c r="O835" s="22" t="s">
        <v>59</v>
      </c>
      <c r="P835" s="22" t="s">
        <v>78</v>
      </c>
      <c r="Q835" s="23" t="s">
        <v>2388</v>
      </c>
      <c r="R835" s="23" t="s">
        <v>2389</v>
      </c>
      <c r="T835" s="23" t="s">
        <v>2390</v>
      </c>
      <c r="U835" s="23" t="s">
        <v>2391</v>
      </c>
      <c r="Z835" s="83" t="s">
        <v>62</v>
      </c>
      <c r="AA835" s="6">
        <v>8</v>
      </c>
      <c r="AD835" s="5" t="s">
        <v>79</v>
      </c>
      <c r="AI835" s="5">
        <v>19</v>
      </c>
      <c r="AJ835" s="5">
        <v>55</v>
      </c>
      <c r="BB835" s="6" t="s">
        <v>366</v>
      </c>
      <c r="BG835" s="6">
        <v>18.5</v>
      </c>
      <c r="BH835" s="6">
        <v>32</v>
      </c>
      <c r="BQ835" s="6" t="s">
        <v>213</v>
      </c>
      <c r="BR835" s="5" t="s">
        <v>2392</v>
      </c>
    </row>
    <row r="836" spans="1:70" x14ac:dyDescent="0.2">
      <c r="A836" s="254">
        <v>1102</v>
      </c>
      <c r="B836" s="229" t="s">
        <v>2170</v>
      </c>
      <c r="C836" s="259" t="s">
        <v>1972</v>
      </c>
      <c r="D836" s="229" t="s">
        <v>2812</v>
      </c>
      <c r="E836" s="3" t="s">
        <v>1956</v>
      </c>
      <c r="F836" s="26" t="s">
        <v>102</v>
      </c>
      <c r="G836" s="26" t="s">
        <v>55</v>
      </c>
      <c r="H836" s="26" t="s">
        <v>2397</v>
      </c>
      <c r="J836" s="22">
        <v>0.125</v>
      </c>
      <c r="L836" s="28" t="s">
        <v>57</v>
      </c>
      <c r="M836" s="22" t="s">
        <v>58</v>
      </c>
      <c r="N836" s="22">
        <v>25</v>
      </c>
      <c r="O836" s="22" t="s">
        <v>59</v>
      </c>
      <c r="P836" s="22" t="s">
        <v>78</v>
      </c>
      <c r="R836" s="23" t="s">
        <v>2398</v>
      </c>
      <c r="U836" s="23" t="s">
        <v>1974</v>
      </c>
      <c r="V836" s="25" t="s">
        <v>642</v>
      </c>
      <c r="W836" s="65" t="s">
        <v>2399</v>
      </c>
      <c r="X836" s="106" t="s">
        <v>2401</v>
      </c>
      <c r="Z836" s="83" t="s">
        <v>62</v>
      </c>
      <c r="AA836" s="6">
        <v>12</v>
      </c>
      <c r="AB836" s="6">
        <v>6</v>
      </c>
      <c r="AD836" s="5" t="s">
        <v>79</v>
      </c>
      <c r="AI836" s="5">
        <v>21</v>
      </c>
      <c r="AJ836" s="5">
        <v>39</v>
      </c>
      <c r="BQ836" s="6" t="s">
        <v>213</v>
      </c>
      <c r="BR836" s="5" t="s">
        <v>2400</v>
      </c>
    </row>
    <row r="837" spans="1:70" x14ac:dyDescent="0.2">
      <c r="A837" s="254">
        <v>1103</v>
      </c>
      <c r="B837" s="229" t="s">
        <v>2402</v>
      </c>
      <c r="C837" s="259" t="s">
        <v>2403</v>
      </c>
      <c r="D837" s="229" t="s">
        <v>2091</v>
      </c>
      <c r="E837" s="3" t="s">
        <v>2035</v>
      </c>
      <c r="F837" s="26" t="s">
        <v>102</v>
      </c>
      <c r="G837" s="26" t="s">
        <v>55</v>
      </c>
      <c r="H837" s="26" t="s">
        <v>56</v>
      </c>
      <c r="J837" s="22">
        <v>1</v>
      </c>
      <c r="L837" s="28" t="s">
        <v>57</v>
      </c>
      <c r="M837" s="22" t="s">
        <v>58</v>
      </c>
      <c r="N837" s="22" t="s">
        <v>2404</v>
      </c>
      <c r="O837" s="22" t="s">
        <v>59</v>
      </c>
      <c r="P837" s="22" t="s">
        <v>2813</v>
      </c>
      <c r="R837" s="23" t="s">
        <v>2814</v>
      </c>
      <c r="V837" s="25" t="s">
        <v>642</v>
      </c>
      <c r="Y837" s="25" t="s">
        <v>2406</v>
      </c>
      <c r="Z837" s="83" t="s">
        <v>62</v>
      </c>
      <c r="AA837" s="6">
        <v>20</v>
      </c>
      <c r="AB837" s="6">
        <v>0</v>
      </c>
      <c r="AD837" s="5" t="s">
        <v>79</v>
      </c>
      <c r="AI837" s="5">
        <v>20</v>
      </c>
      <c r="AJ837" s="5">
        <v>44</v>
      </c>
      <c r="AL837" s="6" t="s">
        <v>80</v>
      </c>
      <c r="AQ837" s="6">
        <v>59</v>
      </c>
      <c r="AR837" s="6">
        <v>100</v>
      </c>
      <c r="BQ837" s="6" t="s">
        <v>213</v>
      </c>
      <c r="BR837" s="5" t="s">
        <v>2815</v>
      </c>
    </row>
    <row r="838" spans="1:70" x14ac:dyDescent="0.2">
      <c r="A838" s="254">
        <v>1104</v>
      </c>
      <c r="B838" s="229" t="s">
        <v>2402</v>
      </c>
      <c r="C838" s="259" t="s">
        <v>2403</v>
      </c>
      <c r="D838" s="229" t="s">
        <v>2407</v>
      </c>
      <c r="E838" s="3" t="s">
        <v>2035</v>
      </c>
      <c r="F838" s="26" t="s">
        <v>102</v>
      </c>
      <c r="G838" s="26" t="s">
        <v>55</v>
      </c>
      <c r="H838" s="26" t="s">
        <v>56</v>
      </c>
      <c r="J838" s="22">
        <v>1</v>
      </c>
      <c r="L838" s="28" t="s">
        <v>57</v>
      </c>
      <c r="M838" s="22" t="s">
        <v>58</v>
      </c>
      <c r="N838" s="22" t="s">
        <v>2408</v>
      </c>
      <c r="O838" s="22" t="s">
        <v>59</v>
      </c>
      <c r="P838" s="22" t="s">
        <v>2813</v>
      </c>
      <c r="R838" s="23" t="s">
        <v>2814</v>
      </c>
      <c r="V838" s="25" t="s">
        <v>642</v>
      </c>
      <c r="Y838" s="25" t="s">
        <v>2406</v>
      </c>
      <c r="Z838" s="83" t="s">
        <v>62</v>
      </c>
      <c r="AA838" s="6">
        <v>20</v>
      </c>
      <c r="AB838" s="6">
        <v>0</v>
      </c>
      <c r="AD838" s="5" t="s">
        <v>79</v>
      </c>
      <c r="AI838" s="5">
        <v>20</v>
      </c>
      <c r="AJ838" s="5">
        <v>44</v>
      </c>
      <c r="AL838" s="6" t="s">
        <v>80</v>
      </c>
      <c r="AQ838" s="6">
        <v>59</v>
      </c>
      <c r="AR838" s="6">
        <v>100</v>
      </c>
      <c r="BQ838" s="6" t="s">
        <v>213</v>
      </c>
      <c r="BR838" s="5" t="s">
        <v>2815</v>
      </c>
    </row>
    <row r="839" spans="1:70" x14ac:dyDescent="0.2">
      <c r="A839" s="254">
        <v>1105</v>
      </c>
      <c r="B839" s="229" t="s">
        <v>2402</v>
      </c>
      <c r="C839" s="259" t="s">
        <v>2403</v>
      </c>
      <c r="D839" s="229" t="s">
        <v>2409</v>
      </c>
      <c r="E839" s="3" t="s">
        <v>1091</v>
      </c>
      <c r="F839" s="26" t="s">
        <v>102</v>
      </c>
      <c r="G839" s="26" t="s">
        <v>55</v>
      </c>
      <c r="H839" s="26" t="s">
        <v>156</v>
      </c>
      <c r="J839" s="22" t="s">
        <v>2816</v>
      </c>
      <c r="L839" s="28" t="s">
        <v>57</v>
      </c>
      <c r="M839" s="22" t="s">
        <v>58</v>
      </c>
      <c r="N839" s="22" t="s">
        <v>2620</v>
      </c>
      <c r="O839" s="22" t="s">
        <v>59</v>
      </c>
      <c r="P839" s="22" t="s">
        <v>2410</v>
      </c>
      <c r="Q839" s="23" t="s">
        <v>2411</v>
      </c>
      <c r="R839" s="23" t="s">
        <v>2412</v>
      </c>
      <c r="V839" s="25" t="s">
        <v>642</v>
      </c>
      <c r="Y839" s="25" t="s">
        <v>2406</v>
      </c>
      <c r="Z839" s="83" t="s">
        <v>62</v>
      </c>
      <c r="AA839" s="6">
        <v>20</v>
      </c>
      <c r="AB839" s="6">
        <v>0</v>
      </c>
      <c r="AD839" s="5" t="s">
        <v>79</v>
      </c>
      <c r="AI839" s="5">
        <v>20</v>
      </c>
      <c r="AJ839" s="5">
        <v>44</v>
      </c>
      <c r="AL839" s="6" t="s">
        <v>80</v>
      </c>
      <c r="AQ839" s="6">
        <v>59</v>
      </c>
      <c r="AR839" s="6">
        <v>100</v>
      </c>
      <c r="BQ839" s="6" t="s">
        <v>213</v>
      </c>
      <c r="BR839" s="5" t="s">
        <v>2815</v>
      </c>
    </row>
    <row r="840" spans="1:70" x14ac:dyDescent="0.2">
      <c r="A840" s="254">
        <v>1106</v>
      </c>
      <c r="B840" s="229" t="s">
        <v>2402</v>
      </c>
      <c r="C840" s="259" t="s">
        <v>2403</v>
      </c>
      <c r="D840" s="229" t="s">
        <v>2413</v>
      </c>
      <c r="E840" s="3" t="s">
        <v>1091</v>
      </c>
      <c r="F840" s="26" t="s">
        <v>102</v>
      </c>
      <c r="G840" s="26" t="s">
        <v>55</v>
      </c>
      <c r="H840" s="26" t="s">
        <v>156</v>
      </c>
      <c r="J840" s="22" t="s">
        <v>2816</v>
      </c>
      <c r="L840" s="28" t="s">
        <v>57</v>
      </c>
      <c r="M840" s="22" t="s">
        <v>58</v>
      </c>
      <c r="N840" s="22" t="s">
        <v>2620</v>
      </c>
      <c r="O840" s="22" t="s">
        <v>59</v>
      </c>
      <c r="P840" s="22" t="s">
        <v>2410</v>
      </c>
      <c r="Q840" s="23" t="s">
        <v>2411</v>
      </c>
      <c r="R840" s="23" t="s">
        <v>2412</v>
      </c>
      <c r="V840" s="25" t="s">
        <v>642</v>
      </c>
      <c r="Y840" s="25" t="s">
        <v>2406</v>
      </c>
      <c r="Z840" s="83" t="s">
        <v>62</v>
      </c>
      <c r="AA840" s="6">
        <v>20</v>
      </c>
      <c r="AB840" s="6">
        <v>0</v>
      </c>
      <c r="AD840" s="5" t="s">
        <v>79</v>
      </c>
      <c r="AI840" s="5">
        <v>20</v>
      </c>
      <c r="AJ840" s="5">
        <v>44</v>
      </c>
      <c r="AL840" s="6" t="s">
        <v>80</v>
      </c>
      <c r="AQ840" s="6">
        <v>59</v>
      </c>
      <c r="AR840" s="6">
        <v>100</v>
      </c>
      <c r="BQ840" s="6" t="s">
        <v>213</v>
      </c>
      <c r="BR840" s="5" t="s">
        <v>2815</v>
      </c>
    </row>
    <row r="841" spans="1:70" x14ac:dyDescent="0.2">
      <c r="A841" s="257">
        <v>1107</v>
      </c>
      <c r="B841" s="229" t="s">
        <v>2414</v>
      </c>
      <c r="C841" s="259" t="s">
        <v>2415</v>
      </c>
      <c r="D841" s="229" t="s">
        <v>2416</v>
      </c>
      <c r="E841" s="3" t="s">
        <v>101</v>
      </c>
      <c r="F841" s="26" t="s">
        <v>102</v>
      </c>
      <c r="G841" s="26" t="s">
        <v>55</v>
      </c>
      <c r="H841" s="26" t="s">
        <v>2417</v>
      </c>
      <c r="J841" s="22">
        <v>15</v>
      </c>
      <c r="L841" s="28" t="s">
        <v>57</v>
      </c>
      <c r="M841" s="22" t="s">
        <v>58</v>
      </c>
      <c r="N841" s="22">
        <v>0</v>
      </c>
      <c r="O841" s="22" t="s">
        <v>59</v>
      </c>
      <c r="P841" s="22" t="s">
        <v>78</v>
      </c>
      <c r="Q841" s="23" t="s">
        <v>2418</v>
      </c>
      <c r="R841" s="23" t="s">
        <v>2419</v>
      </c>
      <c r="T841" s="23">
        <v>150</v>
      </c>
      <c r="V841" s="25" t="s">
        <v>613</v>
      </c>
      <c r="W841" s="65">
        <v>3</v>
      </c>
      <c r="X841" s="106" t="s">
        <v>202</v>
      </c>
      <c r="Y841" s="25" t="s">
        <v>2420</v>
      </c>
      <c r="Z841" s="83" t="s">
        <v>62</v>
      </c>
      <c r="AA841" s="6">
        <v>9</v>
      </c>
      <c r="AB841" s="6">
        <v>9</v>
      </c>
      <c r="AD841" s="5" t="s">
        <v>79</v>
      </c>
      <c r="AI841" s="5">
        <v>19</v>
      </c>
      <c r="AJ841" s="5">
        <v>28</v>
      </c>
      <c r="AL841" s="6" t="s">
        <v>80</v>
      </c>
      <c r="AQ841" s="6">
        <v>55</v>
      </c>
      <c r="AR841" s="6">
        <v>80</v>
      </c>
      <c r="BQ841" s="6" t="s">
        <v>353</v>
      </c>
      <c r="BR841" s="5" t="s">
        <v>2421</v>
      </c>
    </row>
    <row r="842" spans="1:70" x14ac:dyDescent="0.2">
      <c r="A842" s="257">
        <v>1108</v>
      </c>
      <c r="B842" s="229" t="s">
        <v>2414</v>
      </c>
      <c r="C842" s="259" t="s">
        <v>2415</v>
      </c>
      <c r="D842" s="229" t="s">
        <v>2422</v>
      </c>
      <c r="E842" s="3" t="s">
        <v>101</v>
      </c>
      <c r="F842" s="26" t="s">
        <v>102</v>
      </c>
      <c r="G842" s="26" t="s">
        <v>55</v>
      </c>
      <c r="H842" s="26" t="s">
        <v>2417</v>
      </c>
      <c r="J842" s="22">
        <v>15</v>
      </c>
      <c r="L842" s="28" t="s">
        <v>57</v>
      </c>
      <c r="M842" s="22" t="s">
        <v>58</v>
      </c>
      <c r="N842" s="22">
        <v>25</v>
      </c>
      <c r="O842" s="22" t="s">
        <v>59</v>
      </c>
      <c r="P842" s="22" t="s">
        <v>78</v>
      </c>
      <c r="Q842" s="23" t="s">
        <v>2418</v>
      </c>
      <c r="R842" s="23" t="s">
        <v>2423</v>
      </c>
      <c r="T842" s="23">
        <v>150</v>
      </c>
      <c r="V842" s="25" t="s">
        <v>613</v>
      </c>
      <c r="W842" s="65">
        <v>3</v>
      </c>
      <c r="X842" s="106" t="s">
        <v>202</v>
      </c>
      <c r="Y842" s="25" t="s">
        <v>2420</v>
      </c>
      <c r="Z842" s="83" t="s">
        <v>62</v>
      </c>
      <c r="AA842" s="6">
        <v>9</v>
      </c>
      <c r="AB842" s="6">
        <v>9</v>
      </c>
      <c r="AD842" s="5" t="s">
        <v>79</v>
      </c>
      <c r="AI842" s="5">
        <v>19</v>
      </c>
      <c r="AJ842" s="5">
        <v>28</v>
      </c>
      <c r="AL842" s="6" t="s">
        <v>80</v>
      </c>
      <c r="AQ842" s="6">
        <v>55</v>
      </c>
      <c r="AR842" s="6">
        <v>80</v>
      </c>
      <c r="BQ842" s="6" t="s">
        <v>353</v>
      </c>
      <c r="BR842" s="5" t="s">
        <v>2421</v>
      </c>
    </row>
    <row r="843" spans="1:70" x14ac:dyDescent="0.2">
      <c r="A843" s="257">
        <v>1109</v>
      </c>
      <c r="B843" s="229" t="s">
        <v>2414</v>
      </c>
      <c r="C843" s="259" t="s">
        <v>2415</v>
      </c>
      <c r="D843" s="229" t="s">
        <v>382</v>
      </c>
      <c r="E843" s="3" t="s">
        <v>382</v>
      </c>
      <c r="F843" s="26" t="s">
        <v>102</v>
      </c>
      <c r="G843" s="26" t="s">
        <v>55</v>
      </c>
      <c r="H843" s="26" t="s">
        <v>56</v>
      </c>
      <c r="J843" s="22">
        <v>80</v>
      </c>
      <c r="L843" s="28" t="s">
        <v>57</v>
      </c>
      <c r="M843" s="22" t="s">
        <v>58</v>
      </c>
      <c r="N843" s="22" t="s">
        <v>2424</v>
      </c>
      <c r="O843" s="22" t="s">
        <v>59</v>
      </c>
      <c r="P843" s="22" t="s">
        <v>91</v>
      </c>
      <c r="Q843" s="23" t="s">
        <v>2425</v>
      </c>
      <c r="R843" s="23" t="s">
        <v>2426</v>
      </c>
      <c r="Z843" s="83" t="s">
        <v>62</v>
      </c>
      <c r="AA843" s="6">
        <v>9</v>
      </c>
      <c r="AB843" s="6">
        <v>9</v>
      </c>
      <c r="AD843" s="5" t="s">
        <v>79</v>
      </c>
      <c r="AI843" s="5">
        <v>19</v>
      </c>
      <c r="AJ843" s="5">
        <v>28</v>
      </c>
      <c r="AL843" s="6" t="s">
        <v>80</v>
      </c>
      <c r="AQ843" s="6">
        <v>55</v>
      </c>
      <c r="AR843" s="6">
        <v>80</v>
      </c>
      <c r="BQ843" s="6" t="s">
        <v>353</v>
      </c>
      <c r="BR843" s="5" t="s">
        <v>2421</v>
      </c>
    </row>
    <row r="844" spans="1:70" x14ac:dyDescent="0.2">
      <c r="A844" s="257">
        <v>1110</v>
      </c>
      <c r="B844" s="229" t="s">
        <v>2427</v>
      </c>
      <c r="C844" s="259" t="s">
        <v>2428</v>
      </c>
      <c r="D844" s="229" t="s">
        <v>2429</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2427</v>
      </c>
      <c r="C845" s="259" t="s">
        <v>2428</v>
      </c>
      <c r="D845" s="229" t="s">
        <v>2430</v>
      </c>
      <c r="E845" s="3" t="s">
        <v>101</v>
      </c>
      <c r="F845" s="26" t="s">
        <v>102</v>
      </c>
      <c r="H845" s="26" t="s">
        <v>1949</v>
      </c>
      <c r="J845" s="22">
        <v>0.05</v>
      </c>
      <c r="L845" s="28" t="s">
        <v>106</v>
      </c>
      <c r="M845" s="22" t="s">
        <v>77</v>
      </c>
      <c r="N845" s="22">
        <v>144</v>
      </c>
      <c r="O845" s="22" t="s">
        <v>59</v>
      </c>
      <c r="P845" s="22" t="s">
        <v>78</v>
      </c>
      <c r="S845" s="24">
        <v>30</v>
      </c>
      <c r="Z845" s="83" t="s">
        <v>62</v>
      </c>
      <c r="AA845" s="6">
        <v>18</v>
      </c>
    </row>
    <row r="846" spans="1:70" x14ac:dyDescent="0.2">
      <c r="A846" s="91">
        <v>1112</v>
      </c>
      <c r="B846" s="229" t="s">
        <v>2431</v>
      </c>
      <c r="C846" s="259" t="s">
        <v>2432</v>
      </c>
      <c r="D846" s="229" t="s">
        <v>2433</v>
      </c>
    </row>
    <row r="847" spans="1:70" x14ac:dyDescent="0.2">
      <c r="A847" s="91">
        <v>1113</v>
      </c>
      <c r="B847" s="229" t="s">
        <v>2402</v>
      </c>
      <c r="C847" s="259" t="s">
        <v>2403</v>
      </c>
      <c r="D847" s="229" t="s">
        <v>2820</v>
      </c>
      <c r="E847" s="3" t="s">
        <v>2035</v>
      </c>
      <c r="F847" s="26" t="s">
        <v>102</v>
      </c>
      <c r="G847" s="26" t="s">
        <v>55</v>
      </c>
      <c r="H847" s="26" t="s">
        <v>56</v>
      </c>
      <c r="J847" s="22">
        <v>1</v>
      </c>
      <c r="L847" s="28" t="s">
        <v>57</v>
      </c>
      <c r="M847" s="22" t="s">
        <v>58</v>
      </c>
      <c r="N847" s="22" t="s">
        <v>2408</v>
      </c>
      <c r="O847" s="22" t="s">
        <v>59</v>
      </c>
      <c r="P847" s="22" t="s">
        <v>2813</v>
      </c>
      <c r="R847" s="23" t="s">
        <v>2814</v>
      </c>
      <c r="V847" s="25" t="s">
        <v>642</v>
      </c>
      <c r="Y847" s="25" t="s">
        <v>2406</v>
      </c>
      <c r="Z847" s="83" t="s">
        <v>62</v>
      </c>
      <c r="AA847" s="6">
        <v>20</v>
      </c>
      <c r="AB847" s="6">
        <v>0</v>
      </c>
      <c r="AD847" s="5" t="s">
        <v>79</v>
      </c>
      <c r="AI847" s="5">
        <v>20</v>
      </c>
      <c r="AJ847" s="5">
        <v>44</v>
      </c>
      <c r="AL847" s="6" t="s">
        <v>80</v>
      </c>
      <c r="AQ847" s="6">
        <v>59</v>
      </c>
      <c r="AR847" s="6">
        <v>100</v>
      </c>
      <c r="BQ847" s="6" t="s">
        <v>213</v>
      </c>
      <c r="BR847" s="5" t="s">
        <v>2815</v>
      </c>
    </row>
    <row r="848" spans="1:70" x14ac:dyDescent="0.2">
      <c r="A848" s="91">
        <v>1114</v>
      </c>
      <c r="B848" s="229" t="s">
        <v>2402</v>
      </c>
      <c r="C848" s="259" t="s">
        <v>2403</v>
      </c>
      <c r="D848" s="229" t="s">
        <v>2821</v>
      </c>
      <c r="E848" s="3" t="s">
        <v>1091</v>
      </c>
      <c r="F848" s="26" t="s">
        <v>102</v>
      </c>
      <c r="G848" s="26" t="s">
        <v>55</v>
      </c>
      <c r="H848" s="26" t="s">
        <v>156</v>
      </c>
      <c r="J848" s="22" t="s">
        <v>2816</v>
      </c>
      <c r="L848" s="28" t="s">
        <v>57</v>
      </c>
      <c r="M848" s="22" t="s">
        <v>58</v>
      </c>
      <c r="N848" s="22" t="s">
        <v>2620</v>
      </c>
      <c r="O848" s="22" t="s">
        <v>59</v>
      </c>
      <c r="P848" s="22" t="s">
        <v>2410</v>
      </c>
      <c r="Q848" s="23" t="s">
        <v>2411</v>
      </c>
      <c r="R848" s="23" t="s">
        <v>2412</v>
      </c>
      <c r="V848" s="25" t="s">
        <v>642</v>
      </c>
      <c r="Y848" s="25" t="s">
        <v>2406</v>
      </c>
      <c r="Z848" s="83" t="s">
        <v>62</v>
      </c>
      <c r="AA848" s="6">
        <v>20</v>
      </c>
      <c r="AB848" s="6">
        <v>0</v>
      </c>
      <c r="AD848" s="5" t="s">
        <v>79</v>
      </c>
      <c r="AI848" s="5">
        <v>20</v>
      </c>
      <c r="AJ848" s="5">
        <v>44</v>
      </c>
      <c r="AL848" s="6" t="s">
        <v>80</v>
      </c>
      <c r="AQ848" s="6">
        <v>59</v>
      </c>
      <c r="AR848" s="6">
        <v>100</v>
      </c>
      <c r="BQ848" s="6" t="s">
        <v>213</v>
      </c>
      <c r="BR848" s="5" t="s">
        <v>2815</v>
      </c>
    </row>
    <row r="849" spans="1:70" x14ac:dyDescent="0.2">
      <c r="A849" s="257">
        <v>1115</v>
      </c>
      <c r="B849" s="229" t="s">
        <v>2427</v>
      </c>
      <c r="C849" s="259" t="s">
        <v>2428</v>
      </c>
      <c r="D849" s="229" t="s">
        <v>2429</v>
      </c>
      <c r="E849" s="3" t="s">
        <v>101</v>
      </c>
      <c r="F849" s="26" t="s">
        <v>102</v>
      </c>
      <c r="H849" s="26" t="s">
        <v>1949</v>
      </c>
      <c r="J849" s="22">
        <v>4</v>
      </c>
      <c r="L849" s="28" t="s">
        <v>57</v>
      </c>
      <c r="M849" s="22" t="s">
        <v>58</v>
      </c>
      <c r="N849" s="22">
        <v>0</v>
      </c>
      <c r="O849" s="22" t="s">
        <v>59</v>
      </c>
      <c r="P849" s="22" t="s">
        <v>78</v>
      </c>
      <c r="Z849" s="83" t="s">
        <v>62</v>
      </c>
      <c r="AA849" s="6">
        <v>18</v>
      </c>
    </row>
    <row r="850" spans="1:70" x14ac:dyDescent="0.2">
      <c r="A850" s="257">
        <v>1116</v>
      </c>
      <c r="B850" s="229" t="s">
        <v>2427</v>
      </c>
      <c r="C850" s="259" t="s">
        <v>2428</v>
      </c>
      <c r="D850" s="229" t="s">
        <v>2430</v>
      </c>
      <c r="E850" s="3" t="s">
        <v>101</v>
      </c>
      <c r="F850" s="26" t="s">
        <v>102</v>
      </c>
      <c r="H850" s="26" t="s">
        <v>1949</v>
      </c>
      <c r="J850" s="22">
        <v>4</v>
      </c>
      <c r="L850" s="28" t="s">
        <v>57</v>
      </c>
      <c r="M850" s="22" t="s">
        <v>58</v>
      </c>
      <c r="N850" s="22">
        <v>168</v>
      </c>
      <c r="O850" s="22" t="s">
        <v>59</v>
      </c>
      <c r="P850" s="22" t="s">
        <v>78</v>
      </c>
      <c r="Z850" s="83" t="s">
        <v>62</v>
      </c>
      <c r="AA850" s="6">
        <v>18</v>
      </c>
    </row>
    <row r="851" spans="1:70" x14ac:dyDescent="0.2">
      <c r="A851" s="257">
        <v>2000</v>
      </c>
      <c r="B851" s="229" t="s">
        <v>2434</v>
      </c>
      <c r="C851" s="259" t="s">
        <v>2789</v>
      </c>
      <c r="D851" s="229" t="s">
        <v>2435</v>
      </c>
      <c r="E851" s="3" t="s">
        <v>101</v>
      </c>
      <c r="F851" s="26" t="s">
        <v>102</v>
      </c>
      <c r="G851" s="26" t="s">
        <v>55</v>
      </c>
      <c r="H851" s="26" t="s">
        <v>2255</v>
      </c>
      <c r="J851" s="22">
        <v>1</v>
      </c>
      <c r="L851" s="28" t="s">
        <v>57</v>
      </c>
      <c r="M851" s="22" t="s">
        <v>58</v>
      </c>
      <c r="N851" s="22">
        <v>0</v>
      </c>
      <c r="O851" s="22" t="s">
        <v>59</v>
      </c>
      <c r="P851" s="22" t="s">
        <v>78</v>
      </c>
      <c r="Q851" s="23" t="s">
        <v>2436</v>
      </c>
      <c r="R851" s="23" t="s">
        <v>2437</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2438</v>
      </c>
      <c r="BR851" s="5" t="s">
        <v>2439</v>
      </c>
    </row>
    <row r="852" spans="1:70" x14ac:dyDescent="0.2">
      <c r="A852" s="257">
        <v>2001</v>
      </c>
      <c r="B852" s="229" t="s">
        <v>2434</v>
      </c>
      <c r="C852" s="259" t="s">
        <v>2789</v>
      </c>
      <c r="D852" s="229" t="s">
        <v>2724</v>
      </c>
      <c r="E852" s="3" t="s">
        <v>101</v>
      </c>
      <c r="F852" s="26" t="s">
        <v>102</v>
      </c>
      <c r="G852" s="26" t="s">
        <v>55</v>
      </c>
      <c r="H852" s="26" t="s">
        <v>2255</v>
      </c>
      <c r="J852" s="22">
        <v>1</v>
      </c>
      <c r="L852" s="28" t="s">
        <v>57</v>
      </c>
      <c r="M852" s="22" t="s">
        <v>58</v>
      </c>
      <c r="N852" s="22">
        <v>0</v>
      </c>
      <c r="O852" s="22" t="s">
        <v>59</v>
      </c>
      <c r="P852" s="22" t="s">
        <v>78</v>
      </c>
      <c r="Q852" s="23" t="s">
        <v>2436</v>
      </c>
      <c r="R852" s="23" t="s">
        <v>2437</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2440</v>
      </c>
      <c r="BR852" s="5" t="s">
        <v>2439</v>
      </c>
    </row>
    <row r="853" spans="1:70" x14ac:dyDescent="0.2">
      <c r="A853" s="257">
        <v>2002</v>
      </c>
      <c r="B853" s="229" t="s">
        <v>2434</v>
      </c>
      <c r="C853" s="259" t="s">
        <v>2789</v>
      </c>
      <c r="D853" s="229" t="s">
        <v>2441</v>
      </c>
      <c r="E853" s="3" t="s">
        <v>101</v>
      </c>
      <c r="F853" s="26" t="s">
        <v>102</v>
      </c>
      <c r="G853" s="26" t="s">
        <v>55</v>
      </c>
      <c r="H853" s="26" t="s">
        <v>2442</v>
      </c>
      <c r="J853" s="22">
        <v>1</v>
      </c>
      <c r="L853" s="28" t="s">
        <v>57</v>
      </c>
      <c r="M853" s="22" t="s">
        <v>58</v>
      </c>
      <c r="N853" s="22">
        <v>156</v>
      </c>
      <c r="O853" s="22" t="s">
        <v>59</v>
      </c>
      <c r="P853" s="22" t="s">
        <v>78</v>
      </c>
      <c r="Q853" s="23" t="s">
        <v>2436</v>
      </c>
      <c r="R853" s="23" t="s">
        <v>2437</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2438</v>
      </c>
      <c r="BR853" s="5" t="s">
        <v>2439</v>
      </c>
    </row>
    <row r="854" spans="1:70" x14ac:dyDescent="0.2">
      <c r="A854" s="257">
        <v>2003</v>
      </c>
      <c r="B854" s="229" t="s">
        <v>2434</v>
      </c>
      <c r="C854" s="259" t="s">
        <v>2789</v>
      </c>
      <c r="D854" s="229" t="s">
        <v>2725</v>
      </c>
      <c r="E854" s="3" t="s">
        <v>101</v>
      </c>
      <c r="F854" s="26" t="s">
        <v>102</v>
      </c>
      <c r="G854" s="26" t="s">
        <v>55</v>
      </c>
      <c r="H854" s="26" t="s">
        <v>2442</v>
      </c>
      <c r="J854" s="22">
        <v>1</v>
      </c>
      <c r="L854" s="28" t="s">
        <v>57</v>
      </c>
      <c r="M854" s="22" t="s">
        <v>58</v>
      </c>
      <c r="N854" s="22">
        <v>156</v>
      </c>
      <c r="O854" s="22" t="s">
        <v>59</v>
      </c>
      <c r="P854" s="22" t="s">
        <v>78</v>
      </c>
      <c r="Q854" s="23" t="s">
        <v>2436</v>
      </c>
      <c r="R854" s="23" t="s">
        <v>2437</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2440</v>
      </c>
      <c r="BR854" s="5" t="s">
        <v>2439</v>
      </c>
    </row>
    <row r="855" spans="1:70" x14ac:dyDescent="0.2">
      <c r="A855" s="257">
        <v>2004</v>
      </c>
      <c r="B855" s="229" t="s">
        <v>2434</v>
      </c>
      <c r="C855" s="259" t="s">
        <v>2789</v>
      </c>
      <c r="D855" s="229" t="s">
        <v>2443</v>
      </c>
      <c r="E855" s="3" t="s">
        <v>101</v>
      </c>
      <c r="F855" s="26" t="s">
        <v>102</v>
      </c>
      <c r="G855" s="26" t="s">
        <v>55</v>
      </c>
      <c r="H855" s="26" t="s">
        <v>2442</v>
      </c>
      <c r="J855" s="22">
        <v>1</v>
      </c>
      <c r="L855" s="28" t="s">
        <v>57</v>
      </c>
      <c r="M855" s="22" t="s">
        <v>58</v>
      </c>
      <c r="N855" s="22">
        <v>324</v>
      </c>
      <c r="O855" s="22" t="s">
        <v>59</v>
      </c>
      <c r="P855" s="22" t="s">
        <v>78</v>
      </c>
      <c r="Q855" s="23" t="s">
        <v>2436</v>
      </c>
      <c r="R855" s="23" t="s">
        <v>2437</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2438</v>
      </c>
      <c r="BR855" s="5" t="s">
        <v>2439</v>
      </c>
    </row>
    <row r="856" spans="1:70" x14ac:dyDescent="0.2">
      <c r="A856" s="257">
        <v>2005</v>
      </c>
      <c r="B856" s="229" t="s">
        <v>2434</v>
      </c>
      <c r="C856" s="259" t="s">
        <v>2789</v>
      </c>
      <c r="D856" s="229" t="s">
        <v>2726</v>
      </c>
      <c r="E856" s="3" t="s">
        <v>101</v>
      </c>
      <c r="F856" s="26" t="s">
        <v>102</v>
      </c>
      <c r="G856" s="26" t="s">
        <v>55</v>
      </c>
      <c r="H856" s="26" t="s">
        <v>2442</v>
      </c>
      <c r="J856" s="22">
        <v>1</v>
      </c>
      <c r="L856" s="28" t="s">
        <v>57</v>
      </c>
      <c r="M856" s="22" t="s">
        <v>58</v>
      </c>
      <c r="N856" s="22">
        <v>324</v>
      </c>
      <c r="O856" s="22" t="s">
        <v>59</v>
      </c>
      <c r="P856" s="22" t="s">
        <v>78</v>
      </c>
      <c r="Q856" s="23" t="s">
        <v>2436</v>
      </c>
      <c r="R856" s="23" t="s">
        <v>2437</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2440</v>
      </c>
      <c r="BR856" s="5" t="s">
        <v>2439</v>
      </c>
    </row>
    <row r="857" spans="1:70" x14ac:dyDescent="0.2">
      <c r="A857" s="256">
        <v>2006</v>
      </c>
      <c r="B857" s="229" t="s">
        <v>2444</v>
      </c>
      <c r="C857" s="259" t="s">
        <v>2790</v>
      </c>
      <c r="D857" s="229" t="s">
        <v>2445</v>
      </c>
      <c r="E857" s="3" t="s">
        <v>101</v>
      </c>
      <c r="F857" s="26" t="s">
        <v>102</v>
      </c>
      <c r="G857" s="26" t="s">
        <v>75</v>
      </c>
      <c r="H857" s="26" t="s">
        <v>2446</v>
      </c>
      <c r="I857" s="26" t="s">
        <v>2447</v>
      </c>
      <c r="J857" s="22">
        <v>2.5000000000000001E-2</v>
      </c>
      <c r="L857" s="28" t="s">
        <v>106</v>
      </c>
      <c r="M857" s="22" t="s">
        <v>77</v>
      </c>
      <c r="N857" s="22">
        <v>0</v>
      </c>
      <c r="O857" s="22" t="s">
        <v>59</v>
      </c>
      <c r="P857" s="22" t="s">
        <v>2448</v>
      </c>
      <c r="Q857" s="23" t="s">
        <v>619</v>
      </c>
      <c r="R857" s="23" t="s">
        <v>2449</v>
      </c>
      <c r="S857" s="24">
        <v>1</v>
      </c>
      <c r="Z857" s="83" t="s">
        <v>62</v>
      </c>
      <c r="AA857" s="6">
        <v>20</v>
      </c>
      <c r="AB857" s="6">
        <v>10</v>
      </c>
      <c r="AC857" s="5" t="s">
        <v>2450</v>
      </c>
      <c r="AD857" s="5" t="s">
        <v>79</v>
      </c>
      <c r="AE857" s="5" t="s">
        <v>334</v>
      </c>
      <c r="AF857" s="5" t="s">
        <v>2451</v>
      </c>
      <c r="AG857" s="5" t="s">
        <v>79</v>
      </c>
      <c r="AH857" s="5" t="s">
        <v>116</v>
      </c>
      <c r="AK857" s="6" t="s">
        <v>2452</v>
      </c>
      <c r="AL857" s="6" t="s">
        <v>80</v>
      </c>
      <c r="AM857" s="6" t="s">
        <v>334</v>
      </c>
      <c r="AN857" s="6" t="s">
        <v>2453</v>
      </c>
      <c r="AO857" s="6" t="s">
        <v>80</v>
      </c>
      <c r="AP857" s="6" t="s">
        <v>116</v>
      </c>
      <c r="BQ857" s="6" t="s">
        <v>2454</v>
      </c>
      <c r="BR857" s="5" t="s">
        <v>2455</v>
      </c>
    </row>
    <row r="858" spans="1:70" x14ac:dyDescent="0.2">
      <c r="A858" s="256">
        <v>2007</v>
      </c>
      <c r="B858" s="229" t="s">
        <v>2444</v>
      </c>
      <c r="C858" s="259" t="s">
        <v>2790</v>
      </c>
      <c r="D858" s="229" t="s">
        <v>2365</v>
      </c>
      <c r="E858" s="3" t="s">
        <v>101</v>
      </c>
      <c r="F858" s="26" t="s">
        <v>102</v>
      </c>
      <c r="G858" s="26" t="s">
        <v>75</v>
      </c>
      <c r="H858" s="26" t="s">
        <v>2446</v>
      </c>
      <c r="I858" s="26" t="s">
        <v>2447</v>
      </c>
      <c r="J858" s="22">
        <v>2.5000000000000001E-2</v>
      </c>
      <c r="L858" s="28" t="s">
        <v>106</v>
      </c>
      <c r="M858" s="22" t="s">
        <v>77</v>
      </c>
      <c r="N858" s="22">
        <v>339</v>
      </c>
      <c r="O858" s="22" t="s">
        <v>59</v>
      </c>
      <c r="P858" s="22" t="s">
        <v>2456</v>
      </c>
      <c r="Q858" s="23" t="s">
        <v>619</v>
      </c>
      <c r="R858" s="23" t="s">
        <v>2449</v>
      </c>
      <c r="S858" s="24">
        <v>1</v>
      </c>
      <c r="Z858" s="83" t="s">
        <v>62</v>
      </c>
      <c r="AA858" s="6">
        <v>20</v>
      </c>
      <c r="AB858" s="6">
        <v>10</v>
      </c>
      <c r="AC858" s="5" t="s">
        <v>2450</v>
      </c>
      <c r="AD858" s="5" t="s">
        <v>79</v>
      </c>
      <c r="AE858" s="5" t="s">
        <v>334</v>
      </c>
      <c r="AF858" s="5" t="s">
        <v>2451</v>
      </c>
      <c r="AG858" s="5" t="s">
        <v>79</v>
      </c>
      <c r="AH858" s="5" t="s">
        <v>116</v>
      </c>
      <c r="AK858" s="6" t="s">
        <v>2452</v>
      </c>
      <c r="AL858" s="6" t="s">
        <v>80</v>
      </c>
      <c r="AM858" s="6" t="s">
        <v>334</v>
      </c>
      <c r="AN858" s="6" t="s">
        <v>2453</v>
      </c>
      <c r="AO858" s="6" t="s">
        <v>80</v>
      </c>
      <c r="AP858" s="6" t="s">
        <v>116</v>
      </c>
      <c r="BQ858" s="6" t="s">
        <v>2454</v>
      </c>
      <c r="BR858" s="5" t="s">
        <v>2455</v>
      </c>
    </row>
    <row r="859" spans="1:70" x14ac:dyDescent="0.2">
      <c r="A859" s="254">
        <v>2008</v>
      </c>
      <c r="B859" s="229" t="s">
        <v>2457</v>
      </c>
      <c r="C859" s="259" t="s">
        <v>2822</v>
      </c>
      <c r="D859" s="229" t="s">
        <v>2458</v>
      </c>
      <c r="E859" s="3" t="s">
        <v>2035</v>
      </c>
      <c r="F859" s="26" t="s">
        <v>102</v>
      </c>
      <c r="G859" s="26" t="s">
        <v>55</v>
      </c>
      <c r="H859" s="26" t="s">
        <v>398</v>
      </c>
      <c r="J859" s="22">
        <v>1</v>
      </c>
      <c r="L859" s="28" t="s">
        <v>57</v>
      </c>
      <c r="M859" s="22" t="s">
        <v>58</v>
      </c>
      <c r="N859" s="22">
        <v>0</v>
      </c>
      <c r="O859" s="22" t="s">
        <v>59</v>
      </c>
      <c r="P859" s="22" t="s">
        <v>78</v>
      </c>
      <c r="R859" s="23" t="s">
        <v>2459</v>
      </c>
      <c r="V859" s="25" t="s">
        <v>613</v>
      </c>
      <c r="W859" s="65">
        <v>1.5</v>
      </c>
      <c r="X859" s="106" t="s">
        <v>2460</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2461</v>
      </c>
    </row>
    <row r="860" spans="1:70" x14ac:dyDescent="0.2">
      <c r="A860" s="254">
        <v>2009</v>
      </c>
      <c r="B860" s="229" t="s">
        <v>2457</v>
      </c>
      <c r="C860" s="259" t="s">
        <v>2822</v>
      </c>
      <c r="D860" s="229" t="s">
        <v>2462</v>
      </c>
      <c r="E860" s="3" t="s">
        <v>2035</v>
      </c>
      <c r="F860" s="26" t="s">
        <v>102</v>
      </c>
      <c r="G860" s="26" t="s">
        <v>55</v>
      </c>
      <c r="H860" s="26" t="s">
        <v>398</v>
      </c>
      <c r="J860" s="22">
        <v>1</v>
      </c>
      <c r="L860" s="28" t="s">
        <v>57</v>
      </c>
      <c r="M860" s="22" t="s">
        <v>58</v>
      </c>
      <c r="N860" s="22">
        <v>100</v>
      </c>
      <c r="O860" s="22" t="s">
        <v>59</v>
      </c>
      <c r="P860" s="22" t="s">
        <v>78</v>
      </c>
      <c r="R860" s="23" t="s">
        <v>2459</v>
      </c>
      <c r="V860" s="25" t="s">
        <v>613</v>
      </c>
      <c r="W860" s="65">
        <v>1.5</v>
      </c>
      <c r="X860" s="106" t="s">
        <v>2460</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2461</v>
      </c>
    </row>
    <row r="861" spans="1:70" x14ac:dyDescent="0.2">
      <c r="A861" s="254">
        <v>2010</v>
      </c>
      <c r="B861" s="229" t="s">
        <v>2457</v>
      </c>
      <c r="C861" s="259" t="s">
        <v>2822</v>
      </c>
      <c r="D861" s="229" t="s">
        <v>2463</v>
      </c>
      <c r="E861" s="3" t="s">
        <v>2035</v>
      </c>
      <c r="F861" s="26" t="s">
        <v>102</v>
      </c>
      <c r="G861" s="26" t="s">
        <v>55</v>
      </c>
      <c r="H861" s="26" t="s">
        <v>398</v>
      </c>
      <c r="J861" s="22">
        <v>1</v>
      </c>
      <c r="L861" s="28" t="s">
        <v>57</v>
      </c>
      <c r="M861" s="22" t="s">
        <v>58</v>
      </c>
      <c r="N861" s="22">
        <v>436</v>
      </c>
      <c r="O861" s="22" t="s">
        <v>59</v>
      </c>
      <c r="P861" s="22" t="s">
        <v>78</v>
      </c>
      <c r="R861" s="23" t="s">
        <v>2459</v>
      </c>
      <c r="V861" s="25" t="s">
        <v>613</v>
      </c>
      <c r="W861" s="65">
        <v>1.5</v>
      </c>
      <c r="X861" s="106" t="s">
        <v>2460</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2461</v>
      </c>
    </row>
    <row r="862" spans="1:70" x14ac:dyDescent="0.2">
      <c r="A862" s="257">
        <v>2011</v>
      </c>
      <c r="B862" s="229" t="s">
        <v>2464</v>
      </c>
      <c r="C862" s="259" t="s">
        <v>2791</v>
      </c>
      <c r="D862" s="229" t="s">
        <v>2465</v>
      </c>
      <c r="E862" s="3" t="s">
        <v>101</v>
      </c>
      <c r="F862" s="26" t="s">
        <v>102</v>
      </c>
      <c r="G862" s="26" t="s">
        <v>55</v>
      </c>
      <c r="H862" s="26" t="s">
        <v>2466</v>
      </c>
      <c r="I862" s="26" t="s">
        <v>2467</v>
      </c>
      <c r="J862" s="22">
        <v>2.5000000000000001E-2</v>
      </c>
      <c r="L862" s="28" t="s">
        <v>106</v>
      </c>
      <c r="M862" s="22" t="s">
        <v>77</v>
      </c>
      <c r="N862" s="22">
        <v>0</v>
      </c>
      <c r="O862" s="22" t="s">
        <v>59</v>
      </c>
      <c r="P862" s="22" t="s">
        <v>2468</v>
      </c>
      <c r="Q862" s="23" t="s">
        <v>619</v>
      </c>
      <c r="R862" s="23" t="s">
        <v>2469</v>
      </c>
      <c r="S862" s="24">
        <v>1</v>
      </c>
      <c r="Z862" s="83" t="s">
        <v>62</v>
      </c>
      <c r="AA862" s="164">
        <v>20</v>
      </c>
      <c r="AB862" s="164">
        <v>10</v>
      </c>
      <c r="BQ862" s="6" t="s">
        <v>2470</v>
      </c>
      <c r="BR862" s="5" t="s">
        <v>2471</v>
      </c>
    </row>
    <row r="863" spans="1:70" x14ac:dyDescent="0.2">
      <c r="A863" s="257">
        <v>2012</v>
      </c>
      <c r="B863" s="229" t="s">
        <v>2464</v>
      </c>
      <c r="C863" s="259" t="s">
        <v>2791</v>
      </c>
      <c r="D863" s="229" t="s">
        <v>2472</v>
      </c>
      <c r="E863" s="3" t="s">
        <v>101</v>
      </c>
      <c r="F863" s="26" t="s">
        <v>102</v>
      </c>
      <c r="G863" s="26" t="s">
        <v>55</v>
      </c>
      <c r="H863" s="26" t="s">
        <v>2466</v>
      </c>
      <c r="I863" s="26" t="s">
        <v>2467</v>
      </c>
      <c r="J863" s="22">
        <v>2.5000000000000001E-2</v>
      </c>
      <c r="L863" s="28" t="s">
        <v>106</v>
      </c>
      <c r="M863" s="22" t="s">
        <v>77</v>
      </c>
      <c r="N863" s="22">
        <v>336</v>
      </c>
      <c r="O863" s="22" t="s">
        <v>59</v>
      </c>
      <c r="P863" s="22" t="s">
        <v>2473</v>
      </c>
      <c r="Q863" s="23" t="s">
        <v>619</v>
      </c>
      <c r="R863" s="23" t="s">
        <v>2469</v>
      </c>
      <c r="S863" s="24">
        <v>1</v>
      </c>
      <c r="Z863" s="83" t="s">
        <v>62</v>
      </c>
      <c r="AA863" s="6">
        <v>20</v>
      </c>
      <c r="AB863" s="6">
        <v>10</v>
      </c>
      <c r="BQ863" s="6" t="s">
        <v>2470</v>
      </c>
      <c r="BR863" s="5" t="s">
        <v>2471</v>
      </c>
    </row>
    <row r="864" spans="1:70" x14ac:dyDescent="0.2">
      <c r="A864" s="257">
        <v>2013</v>
      </c>
      <c r="B864" s="229" t="s">
        <v>2464</v>
      </c>
      <c r="C864" s="259" t="s">
        <v>2791</v>
      </c>
      <c r="D864" s="229" t="s">
        <v>2474</v>
      </c>
      <c r="E864" s="3" t="s">
        <v>101</v>
      </c>
      <c r="F864" s="26" t="s">
        <v>102</v>
      </c>
      <c r="G864" s="26" t="s">
        <v>55</v>
      </c>
      <c r="H864" s="26" t="s">
        <v>2466</v>
      </c>
      <c r="I864" s="179" t="s">
        <v>2467</v>
      </c>
      <c r="J864" s="22">
        <v>2.5000000000000001E-2</v>
      </c>
      <c r="L864" s="28" t="s">
        <v>106</v>
      </c>
      <c r="M864" s="22" t="s">
        <v>77</v>
      </c>
      <c r="N864" s="22">
        <v>0</v>
      </c>
      <c r="O864" s="22" t="s">
        <v>59</v>
      </c>
      <c r="P864" s="22" t="s">
        <v>2468</v>
      </c>
      <c r="Q864" s="23" t="s">
        <v>619</v>
      </c>
      <c r="R864" s="23" t="s">
        <v>2469</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2470</v>
      </c>
      <c r="BR864" s="5" t="s">
        <v>2471</v>
      </c>
    </row>
    <row r="865" spans="1:70" x14ac:dyDescent="0.2">
      <c r="A865" s="257">
        <v>2014</v>
      </c>
      <c r="B865" s="229" t="s">
        <v>2464</v>
      </c>
      <c r="C865" s="259" t="s">
        <v>2791</v>
      </c>
      <c r="D865" s="229" t="s">
        <v>2475</v>
      </c>
      <c r="E865" s="3" t="s">
        <v>101</v>
      </c>
      <c r="F865" s="26" t="s">
        <v>102</v>
      </c>
      <c r="G865" s="26" t="s">
        <v>55</v>
      </c>
      <c r="H865" s="26" t="s">
        <v>2466</v>
      </c>
      <c r="I865" s="179" t="s">
        <v>2467</v>
      </c>
      <c r="J865" s="22">
        <v>2.5000000000000001E-2</v>
      </c>
      <c r="L865" s="28" t="s">
        <v>106</v>
      </c>
      <c r="M865" s="22" t="s">
        <v>77</v>
      </c>
      <c r="N865" s="22">
        <v>336</v>
      </c>
      <c r="O865" s="22" t="s">
        <v>59</v>
      </c>
      <c r="P865" s="22" t="s">
        <v>2473</v>
      </c>
      <c r="Q865" s="23" t="s">
        <v>619</v>
      </c>
      <c r="R865" s="23" t="s">
        <v>2469</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2470</v>
      </c>
      <c r="BR865" s="5" t="s">
        <v>2471</v>
      </c>
    </row>
    <row r="866" spans="1:70" x14ac:dyDescent="0.2">
      <c r="A866" s="257">
        <v>2015</v>
      </c>
      <c r="B866" s="229" t="s">
        <v>2464</v>
      </c>
      <c r="C866" s="259" t="s">
        <v>2791</v>
      </c>
      <c r="D866" s="229" t="s">
        <v>2476</v>
      </c>
      <c r="E866" s="3" t="s">
        <v>101</v>
      </c>
      <c r="F866" s="26" t="s">
        <v>102</v>
      </c>
      <c r="G866" s="26" t="s">
        <v>55</v>
      </c>
      <c r="H866" s="26" t="s">
        <v>2466</v>
      </c>
      <c r="I866" s="26" t="s">
        <v>2467</v>
      </c>
      <c r="J866" s="22">
        <v>2.5000000000000001E-2</v>
      </c>
      <c r="L866" s="28" t="s">
        <v>106</v>
      </c>
      <c r="M866" s="22" t="s">
        <v>77</v>
      </c>
      <c r="N866" s="22">
        <v>0</v>
      </c>
      <c r="O866" s="22" t="s">
        <v>59</v>
      </c>
      <c r="P866" s="22" t="s">
        <v>2468</v>
      </c>
      <c r="Q866" s="23" t="s">
        <v>619</v>
      </c>
      <c r="R866" s="23" t="s">
        <v>2469</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2470</v>
      </c>
      <c r="BR866" s="5" t="s">
        <v>2477</v>
      </c>
    </row>
    <row r="867" spans="1:70" x14ac:dyDescent="0.2">
      <c r="A867" s="257">
        <v>2016</v>
      </c>
      <c r="B867" s="229" t="s">
        <v>2464</v>
      </c>
      <c r="C867" s="259" t="s">
        <v>2791</v>
      </c>
      <c r="D867" s="229" t="s">
        <v>2478</v>
      </c>
      <c r="E867" s="3" t="s">
        <v>101</v>
      </c>
      <c r="F867" s="26" t="s">
        <v>102</v>
      </c>
      <c r="G867" s="26" t="s">
        <v>55</v>
      </c>
      <c r="H867" s="26" t="s">
        <v>2466</v>
      </c>
      <c r="I867" s="26" t="s">
        <v>2467</v>
      </c>
      <c r="J867" s="22">
        <v>2.5000000000000001E-2</v>
      </c>
      <c r="L867" s="28" t="s">
        <v>106</v>
      </c>
      <c r="M867" s="22" t="s">
        <v>77</v>
      </c>
      <c r="N867" s="22">
        <v>336</v>
      </c>
      <c r="O867" s="22" t="s">
        <v>59</v>
      </c>
      <c r="P867" s="22" t="s">
        <v>2473</v>
      </c>
      <c r="Q867" s="23" t="s">
        <v>619</v>
      </c>
      <c r="R867" s="23" t="s">
        <v>2469</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2470</v>
      </c>
      <c r="BR867" s="5" t="s">
        <v>2477</v>
      </c>
    </row>
    <row r="868" spans="1:70" ht="14.25" x14ac:dyDescent="0.2">
      <c r="A868" s="252">
        <v>2017</v>
      </c>
      <c r="B868" s="229" t="s">
        <v>2479</v>
      </c>
      <c r="C868" s="263" t="s">
        <v>2720</v>
      </c>
      <c r="D868" s="229" t="s">
        <v>2480</v>
      </c>
      <c r="E868" s="3" t="s">
        <v>2035</v>
      </c>
      <c r="F868" s="26" t="s">
        <v>102</v>
      </c>
      <c r="G868" s="26" t="s">
        <v>55</v>
      </c>
      <c r="H868" s="26" t="s">
        <v>1949</v>
      </c>
      <c r="I868" s="26" t="s">
        <v>2481</v>
      </c>
      <c r="J868" s="22" t="s">
        <v>2482</v>
      </c>
      <c r="L868" s="28" t="s">
        <v>57</v>
      </c>
      <c r="M868" s="22" t="s">
        <v>58</v>
      </c>
      <c r="N868" s="22" t="s">
        <v>2483</v>
      </c>
      <c r="O868" s="22" t="s">
        <v>59</v>
      </c>
      <c r="P868" s="22" t="s">
        <v>2484</v>
      </c>
      <c r="Q868" s="23" t="s">
        <v>2273</v>
      </c>
      <c r="R868" s="23" t="s">
        <v>2485</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2486</v>
      </c>
    </row>
    <row r="869" spans="1:70" ht="14.25" x14ac:dyDescent="0.2">
      <c r="A869" s="252">
        <v>2018</v>
      </c>
      <c r="B869" s="229" t="s">
        <v>2479</v>
      </c>
      <c r="C869" s="263" t="s">
        <v>2720</v>
      </c>
      <c r="D869" s="229" t="s">
        <v>2487</v>
      </c>
      <c r="E869" s="3" t="s">
        <v>2035</v>
      </c>
      <c r="F869" s="26" t="s">
        <v>102</v>
      </c>
      <c r="G869" s="26" t="s">
        <v>55</v>
      </c>
      <c r="H869" s="26" t="s">
        <v>1949</v>
      </c>
      <c r="I869" s="26" t="s">
        <v>2481</v>
      </c>
      <c r="J869" s="22" t="s">
        <v>2482</v>
      </c>
      <c r="L869" s="28" t="s">
        <v>57</v>
      </c>
      <c r="M869" s="22" t="s">
        <v>58</v>
      </c>
      <c r="N869" s="22" t="s">
        <v>2483</v>
      </c>
      <c r="O869" s="22" t="s">
        <v>59</v>
      </c>
      <c r="P869" s="22" t="s">
        <v>2484</v>
      </c>
      <c r="Q869" s="23" t="s">
        <v>2273</v>
      </c>
      <c r="R869" s="23" t="s">
        <v>2485</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2486</v>
      </c>
    </row>
    <row r="870" spans="1:70" ht="14.25" x14ac:dyDescent="0.2">
      <c r="A870" s="252">
        <v>2019</v>
      </c>
      <c r="B870" s="229" t="s">
        <v>2488</v>
      </c>
      <c r="C870" s="263" t="s">
        <v>2685</v>
      </c>
      <c r="D870" s="229" t="s">
        <v>2489</v>
      </c>
      <c r="E870" s="3" t="s">
        <v>101</v>
      </c>
      <c r="F870" s="26" t="s">
        <v>682</v>
      </c>
      <c r="G870" s="26" t="s">
        <v>55</v>
      </c>
      <c r="H870" s="26" t="s">
        <v>2490</v>
      </c>
      <c r="I870" s="26" t="s">
        <v>2491</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2454</v>
      </c>
      <c r="BR870" s="5" t="s">
        <v>2492</v>
      </c>
    </row>
    <row r="871" spans="1:70" ht="14.25" x14ac:dyDescent="0.2">
      <c r="A871" s="252">
        <v>2020</v>
      </c>
      <c r="B871" s="229" t="s">
        <v>2488</v>
      </c>
      <c r="C871" s="263" t="s">
        <v>2685</v>
      </c>
      <c r="D871" s="229" t="s">
        <v>2493</v>
      </c>
      <c r="E871" s="3" t="s">
        <v>101</v>
      </c>
      <c r="F871" s="26" t="s">
        <v>682</v>
      </c>
      <c r="G871" s="26" t="s">
        <v>55</v>
      </c>
      <c r="H871" s="26" t="s">
        <v>2490</v>
      </c>
      <c r="I871" s="26" t="s">
        <v>2491</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2454</v>
      </c>
      <c r="BR871" s="5" t="s">
        <v>2492</v>
      </c>
    </row>
    <row r="872" spans="1:70" ht="14.25" x14ac:dyDescent="0.2">
      <c r="A872" s="252">
        <v>2021</v>
      </c>
      <c r="B872" s="229" t="s">
        <v>2488</v>
      </c>
      <c r="C872" s="263" t="s">
        <v>2685</v>
      </c>
      <c r="D872" s="229" t="s">
        <v>2494</v>
      </c>
      <c r="E872" s="3" t="s">
        <v>101</v>
      </c>
      <c r="F872" s="26" t="s">
        <v>682</v>
      </c>
      <c r="G872" s="26" t="s">
        <v>55</v>
      </c>
      <c r="H872" s="26" t="s">
        <v>2490</v>
      </c>
      <c r="I872" s="26" t="s">
        <v>2491</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2454</v>
      </c>
      <c r="BR872" s="5" t="s">
        <v>2492</v>
      </c>
    </row>
    <row r="873" spans="1:70" ht="14.25" x14ac:dyDescent="0.2">
      <c r="A873" s="252">
        <v>2022</v>
      </c>
      <c r="B873" s="229" t="s">
        <v>2488</v>
      </c>
      <c r="C873" s="263" t="s">
        <v>2685</v>
      </c>
      <c r="D873" s="229" t="s">
        <v>2495</v>
      </c>
      <c r="E873" s="3" t="s">
        <v>101</v>
      </c>
      <c r="F873" s="26" t="s">
        <v>682</v>
      </c>
      <c r="G873" s="26" t="s">
        <v>55</v>
      </c>
      <c r="H873" s="26" t="s">
        <v>2490</v>
      </c>
      <c r="I873" s="26" t="s">
        <v>2491</v>
      </c>
      <c r="J873" s="22" t="s">
        <v>2496</v>
      </c>
      <c r="L873" s="28" t="s">
        <v>57</v>
      </c>
      <c r="M873" s="22" t="s">
        <v>58</v>
      </c>
      <c r="N873" s="22">
        <v>0</v>
      </c>
      <c r="O873" s="22" t="s">
        <v>59</v>
      </c>
      <c r="P873" s="22" t="s">
        <v>2497</v>
      </c>
      <c r="Q873" s="23" t="s">
        <v>2498</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2454</v>
      </c>
      <c r="BR873" s="5" t="s">
        <v>2492</v>
      </c>
    </row>
    <row r="874" spans="1:70" ht="14.25" x14ac:dyDescent="0.2">
      <c r="A874" s="252">
        <v>2023</v>
      </c>
      <c r="B874" s="229" t="s">
        <v>2488</v>
      </c>
      <c r="C874" s="263" t="s">
        <v>2685</v>
      </c>
      <c r="D874" s="229" t="s">
        <v>2499</v>
      </c>
      <c r="E874" s="3" t="s">
        <v>101</v>
      </c>
      <c r="F874" s="26" t="s">
        <v>682</v>
      </c>
      <c r="G874" s="26" t="s">
        <v>55</v>
      </c>
      <c r="H874" s="26" t="s">
        <v>2490</v>
      </c>
      <c r="I874" s="26" t="s">
        <v>2491</v>
      </c>
      <c r="J874" s="22" t="s">
        <v>2496</v>
      </c>
      <c r="L874" s="28" t="s">
        <v>57</v>
      </c>
      <c r="M874" s="22" t="s">
        <v>58</v>
      </c>
      <c r="N874" s="22">
        <v>0</v>
      </c>
      <c r="O874" s="22" t="s">
        <v>59</v>
      </c>
      <c r="P874" s="22" t="s">
        <v>2497</v>
      </c>
      <c r="Q874" s="23" t="s">
        <v>2498</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2454</v>
      </c>
      <c r="BR874" s="5" t="s">
        <v>2492</v>
      </c>
    </row>
    <row r="875" spans="1:70" ht="14.25" x14ac:dyDescent="0.2">
      <c r="A875" s="252">
        <v>2024</v>
      </c>
      <c r="B875" s="229" t="s">
        <v>2488</v>
      </c>
      <c r="C875" s="263" t="s">
        <v>2685</v>
      </c>
      <c r="D875" s="229" t="s">
        <v>2500</v>
      </c>
      <c r="E875" s="3" t="s">
        <v>101</v>
      </c>
      <c r="F875" s="26" t="s">
        <v>682</v>
      </c>
      <c r="G875" s="26" t="s">
        <v>55</v>
      </c>
      <c r="H875" s="26" t="s">
        <v>2490</v>
      </c>
      <c r="I875" s="26" t="s">
        <v>2491</v>
      </c>
      <c r="J875" s="22" t="s">
        <v>2496</v>
      </c>
      <c r="L875" s="28" t="s">
        <v>57</v>
      </c>
      <c r="M875" s="22" t="s">
        <v>58</v>
      </c>
      <c r="N875" s="22">
        <v>0</v>
      </c>
      <c r="O875" s="22" t="s">
        <v>59</v>
      </c>
      <c r="P875" s="22" t="s">
        <v>2497</v>
      </c>
      <c r="Q875" s="23" t="s">
        <v>2498</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2454</v>
      </c>
      <c r="BR875" s="5" t="s">
        <v>2492</v>
      </c>
    </row>
    <row r="876" spans="1:70" ht="14.25" x14ac:dyDescent="0.2">
      <c r="A876" s="252">
        <v>2025</v>
      </c>
      <c r="B876" s="229" t="s">
        <v>2488</v>
      </c>
      <c r="C876" s="263" t="s">
        <v>2685</v>
      </c>
      <c r="D876" s="229" t="s">
        <v>2501</v>
      </c>
      <c r="E876" s="3" t="s">
        <v>101</v>
      </c>
      <c r="F876" s="26" t="s">
        <v>682</v>
      </c>
      <c r="G876" s="26" t="s">
        <v>55</v>
      </c>
      <c r="H876" s="26" t="s">
        <v>2490</v>
      </c>
      <c r="I876" s="26" t="s">
        <v>2491</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2454</v>
      </c>
      <c r="BR876" s="5" t="s">
        <v>2492</v>
      </c>
    </row>
    <row r="877" spans="1:70" ht="14.25" x14ac:dyDescent="0.2">
      <c r="A877" s="252">
        <v>2026</v>
      </c>
      <c r="B877" s="229" t="s">
        <v>2488</v>
      </c>
      <c r="C877" s="263" t="s">
        <v>2685</v>
      </c>
      <c r="D877" s="229" t="s">
        <v>2502</v>
      </c>
      <c r="E877" s="3" t="s">
        <v>101</v>
      </c>
      <c r="F877" s="26" t="s">
        <v>682</v>
      </c>
      <c r="G877" s="26" t="s">
        <v>55</v>
      </c>
      <c r="H877" s="26" t="s">
        <v>2490</v>
      </c>
      <c r="I877" s="26" t="s">
        <v>2491</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2454</v>
      </c>
      <c r="BR877" s="5" t="s">
        <v>2492</v>
      </c>
    </row>
    <row r="878" spans="1:70" ht="14.25" x14ac:dyDescent="0.2">
      <c r="A878" s="252">
        <v>2027</v>
      </c>
      <c r="B878" s="229" t="s">
        <v>2488</v>
      </c>
      <c r="C878" s="263" t="s">
        <v>2685</v>
      </c>
      <c r="D878" s="229" t="s">
        <v>2503</v>
      </c>
      <c r="E878" s="3" t="s">
        <v>101</v>
      </c>
      <c r="F878" s="26" t="s">
        <v>682</v>
      </c>
      <c r="G878" s="26" t="s">
        <v>55</v>
      </c>
      <c r="H878" s="26" t="s">
        <v>2490</v>
      </c>
      <c r="I878" s="26" t="s">
        <v>2491</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2454</v>
      </c>
      <c r="BR878" s="5" t="s">
        <v>2492</v>
      </c>
    </row>
    <row r="879" spans="1:70" ht="14.25" x14ac:dyDescent="0.2">
      <c r="A879" s="252">
        <v>2028</v>
      </c>
      <c r="B879" s="229" t="s">
        <v>2488</v>
      </c>
      <c r="C879" s="263" t="s">
        <v>2685</v>
      </c>
      <c r="D879" s="229" t="s">
        <v>2504</v>
      </c>
      <c r="E879" s="3" t="s">
        <v>101</v>
      </c>
      <c r="F879" s="26" t="s">
        <v>682</v>
      </c>
      <c r="G879" s="26" t="s">
        <v>55</v>
      </c>
      <c r="H879" s="26" t="s">
        <v>2490</v>
      </c>
      <c r="I879" s="26" t="s">
        <v>2491</v>
      </c>
      <c r="J879" s="22" t="s">
        <v>2496</v>
      </c>
      <c r="L879" s="28" t="s">
        <v>57</v>
      </c>
      <c r="M879" s="22" t="s">
        <v>58</v>
      </c>
      <c r="N879" s="22">
        <v>170</v>
      </c>
      <c r="O879" s="22" t="s">
        <v>59</v>
      </c>
      <c r="P879" s="22" t="s">
        <v>2497</v>
      </c>
      <c r="Q879" s="23" t="s">
        <v>2498</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2454</v>
      </c>
      <c r="BR879" s="5" t="s">
        <v>2492</v>
      </c>
    </row>
    <row r="880" spans="1:70" ht="14.25" x14ac:dyDescent="0.2">
      <c r="A880" s="252">
        <v>2029</v>
      </c>
      <c r="B880" s="229" t="s">
        <v>2488</v>
      </c>
      <c r="C880" s="263" t="s">
        <v>2685</v>
      </c>
      <c r="D880" s="229" t="s">
        <v>2505</v>
      </c>
      <c r="E880" s="3" t="s">
        <v>101</v>
      </c>
      <c r="F880" s="26" t="s">
        <v>682</v>
      </c>
      <c r="G880" s="26" t="s">
        <v>55</v>
      </c>
      <c r="H880" s="26" t="s">
        <v>2490</v>
      </c>
      <c r="I880" s="26" t="s">
        <v>2491</v>
      </c>
      <c r="J880" s="22" t="s">
        <v>2496</v>
      </c>
      <c r="L880" s="28" t="s">
        <v>57</v>
      </c>
      <c r="M880" s="22" t="s">
        <v>58</v>
      </c>
      <c r="N880" s="22">
        <v>170</v>
      </c>
      <c r="O880" s="22" t="s">
        <v>59</v>
      </c>
      <c r="P880" s="22" t="s">
        <v>2497</v>
      </c>
      <c r="Q880" s="23" t="s">
        <v>2498</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2454</v>
      </c>
      <c r="BR880" s="5" t="s">
        <v>2492</v>
      </c>
    </row>
    <row r="881" spans="1:70" ht="14.25" x14ac:dyDescent="0.2">
      <c r="A881" s="252">
        <v>2030</v>
      </c>
      <c r="B881" s="229" t="s">
        <v>2488</v>
      </c>
      <c r="C881" s="263" t="s">
        <v>2685</v>
      </c>
      <c r="D881" s="229" t="s">
        <v>2506</v>
      </c>
      <c r="E881" s="3" t="s">
        <v>101</v>
      </c>
      <c r="F881" s="26" t="s">
        <v>682</v>
      </c>
      <c r="G881" s="26" t="s">
        <v>55</v>
      </c>
      <c r="H881" s="26" t="s">
        <v>2490</v>
      </c>
      <c r="I881" s="26" t="s">
        <v>2491</v>
      </c>
      <c r="J881" s="22" t="s">
        <v>2496</v>
      </c>
      <c r="L881" s="28" t="s">
        <v>57</v>
      </c>
      <c r="M881" s="22" t="s">
        <v>58</v>
      </c>
      <c r="N881" s="22">
        <v>170</v>
      </c>
      <c r="O881" s="22" t="s">
        <v>59</v>
      </c>
      <c r="P881" s="22" t="s">
        <v>2497</v>
      </c>
      <c r="Q881" s="23" t="s">
        <v>2498</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2454</v>
      </c>
      <c r="BR881" s="5" t="s">
        <v>2492</v>
      </c>
    </row>
    <row r="882" spans="1:70" ht="14.25" x14ac:dyDescent="0.2">
      <c r="A882" s="252">
        <v>2031</v>
      </c>
      <c r="B882" s="229" t="s">
        <v>2488</v>
      </c>
      <c r="C882" s="263" t="s">
        <v>2685</v>
      </c>
      <c r="D882" s="229" t="s">
        <v>1110</v>
      </c>
      <c r="E882" s="3" t="s">
        <v>1110</v>
      </c>
      <c r="F882" s="26" t="s">
        <v>54</v>
      </c>
      <c r="G882" s="26" t="s">
        <v>55</v>
      </c>
      <c r="H882" s="26" t="s">
        <v>2507</v>
      </c>
      <c r="I882" s="26" t="s">
        <v>2508</v>
      </c>
      <c r="J882" s="22">
        <v>500</v>
      </c>
      <c r="L882" s="28" t="s">
        <v>57</v>
      </c>
      <c r="M882" s="22" t="s">
        <v>58</v>
      </c>
      <c r="N882" s="22" t="s">
        <v>2686</v>
      </c>
      <c r="O882" s="22" t="s">
        <v>59</v>
      </c>
      <c r="P882" s="22" t="s">
        <v>2509</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2454</v>
      </c>
      <c r="BR882" s="5" t="s">
        <v>2492</v>
      </c>
    </row>
    <row r="883" spans="1:70" ht="14.25" x14ac:dyDescent="0.2">
      <c r="A883" s="252">
        <v>2032</v>
      </c>
      <c r="B883" s="229" t="s">
        <v>2488</v>
      </c>
      <c r="C883" s="263" t="s">
        <v>2685</v>
      </c>
      <c r="D883" s="229" t="s">
        <v>2510</v>
      </c>
      <c r="E883" s="3" t="s">
        <v>2510</v>
      </c>
      <c r="F883" s="26" t="s">
        <v>54</v>
      </c>
      <c r="G883" s="26" t="s">
        <v>55</v>
      </c>
      <c r="H883" s="26" t="s">
        <v>2507</v>
      </c>
      <c r="I883" s="26" t="s">
        <v>2508</v>
      </c>
      <c r="J883" s="22">
        <v>500</v>
      </c>
      <c r="L883" s="28" t="s">
        <v>57</v>
      </c>
      <c r="M883" s="22" t="s">
        <v>58</v>
      </c>
      <c r="N883" s="22" t="s">
        <v>2686</v>
      </c>
      <c r="O883" s="22" t="s">
        <v>59</v>
      </c>
      <c r="P883" s="22" t="s">
        <v>2509</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2454</v>
      </c>
      <c r="BR883" s="5" t="s">
        <v>2492</v>
      </c>
    </row>
    <row r="884" spans="1:70" ht="14.25" x14ac:dyDescent="0.2">
      <c r="A884" s="252">
        <v>2033</v>
      </c>
      <c r="B884" s="229" t="s">
        <v>2488</v>
      </c>
      <c r="C884" s="263" t="s">
        <v>2685</v>
      </c>
      <c r="D884" s="229" t="s">
        <v>2511</v>
      </c>
      <c r="E884" s="3" t="s">
        <v>2511</v>
      </c>
      <c r="F884" s="26" t="s">
        <v>54</v>
      </c>
      <c r="G884" s="26" t="s">
        <v>55</v>
      </c>
      <c r="H884" s="26" t="s">
        <v>2507</v>
      </c>
      <c r="I884" s="26" t="s">
        <v>2508</v>
      </c>
      <c r="J884" s="22">
        <v>500</v>
      </c>
      <c r="L884" s="28" t="s">
        <v>57</v>
      </c>
      <c r="M884" s="22" t="s">
        <v>58</v>
      </c>
      <c r="N884" s="22" t="s">
        <v>2686</v>
      </c>
      <c r="O884" s="22" t="s">
        <v>59</v>
      </c>
      <c r="P884" s="22" t="s">
        <v>2509</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2454</v>
      </c>
      <c r="BR884" s="5" t="s">
        <v>2492</v>
      </c>
    </row>
    <row r="885" spans="1:70" ht="14.25" x14ac:dyDescent="0.2">
      <c r="A885" s="252">
        <v>2034</v>
      </c>
      <c r="B885" s="229" t="s">
        <v>2512</v>
      </c>
      <c r="C885" s="263" t="s">
        <v>2684</v>
      </c>
      <c r="D885" s="229" t="s">
        <v>2513</v>
      </c>
      <c r="E885" s="3" t="s">
        <v>101</v>
      </c>
      <c r="F885" s="26" t="s">
        <v>102</v>
      </c>
      <c r="G885" s="26" t="s">
        <v>55</v>
      </c>
      <c r="H885" s="26" t="s">
        <v>76</v>
      </c>
      <c r="I885" s="26" t="s">
        <v>2682</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2370</v>
      </c>
      <c r="BR885" s="5" t="s">
        <v>2514</v>
      </c>
    </row>
    <row r="886" spans="1:70" ht="14.25" x14ac:dyDescent="0.2">
      <c r="A886" s="252">
        <v>2035</v>
      </c>
      <c r="B886" s="229" t="s">
        <v>2512</v>
      </c>
      <c r="C886" s="263" t="s">
        <v>2684</v>
      </c>
      <c r="D886" s="229" t="s">
        <v>2515</v>
      </c>
      <c r="E886" s="3" t="s">
        <v>101</v>
      </c>
      <c r="F886" s="26" t="s">
        <v>102</v>
      </c>
      <c r="G886" s="26" t="s">
        <v>55</v>
      </c>
      <c r="H886" s="26" t="s">
        <v>76</v>
      </c>
      <c r="I886" s="26" t="s">
        <v>2682</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2370</v>
      </c>
      <c r="BR886" s="5" t="s">
        <v>2514</v>
      </c>
    </row>
    <row r="887" spans="1:70" ht="14.25" x14ac:dyDescent="0.2">
      <c r="A887" s="252">
        <v>2036</v>
      </c>
      <c r="B887" s="229" t="s">
        <v>2512</v>
      </c>
      <c r="C887" s="263" t="s">
        <v>2684</v>
      </c>
      <c r="D887" s="229" t="s">
        <v>2516</v>
      </c>
      <c r="E887" s="3" t="s">
        <v>101</v>
      </c>
      <c r="F887" s="26" t="s">
        <v>102</v>
      </c>
      <c r="G887" s="26" t="s">
        <v>55</v>
      </c>
      <c r="H887" s="26" t="s">
        <v>76</v>
      </c>
      <c r="I887" s="26" t="s">
        <v>2682</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2370</v>
      </c>
      <c r="BR887" s="5" t="s">
        <v>2514</v>
      </c>
    </row>
    <row r="888" spans="1:70" ht="14.25" x14ac:dyDescent="0.2">
      <c r="A888" s="252">
        <v>2037</v>
      </c>
      <c r="B888" s="229" t="s">
        <v>2512</v>
      </c>
      <c r="C888" s="263" t="s">
        <v>2684</v>
      </c>
      <c r="D888" s="229" t="s">
        <v>2517</v>
      </c>
      <c r="E888" s="3" t="s">
        <v>101</v>
      </c>
      <c r="F888" s="26" t="s">
        <v>102</v>
      </c>
      <c r="G888" s="26" t="s">
        <v>55</v>
      </c>
      <c r="H888" s="26" t="s">
        <v>76</v>
      </c>
      <c r="I888" s="26" t="s">
        <v>2682</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2370</v>
      </c>
      <c r="BR888" s="5" t="s">
        <v>2518</v>
      </c>
    </row>
    <row r="889" spans="1:70" ht="14.25" x14ac:dyDescent="0.2">
      <c r="A889" s="252">
        <v>2038</v>
      </c>
      <c r="B889" s="229" t="s">
        <v>2512</v>
      </c>
      <c r="C889" s="263" t="s">
        <v>2684</v>
      </c>
      <c r="D889" s="229" t="s">
        <v>2519</v>
      </c>
      <c r="E889" s="3" t="s">
        <v>101</v>
      </c>
      <c r="F889" s="26" t="s">
        <v>102</v>
      </c>
      <c r="G889" s="26" t="s">
        <v>55</v>
      </c>
      <c r="H889" s="26" t="s">
        <v>76</v>
      </c>
      <c r="I889" s="26" t="s">
        <v>2682</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2370</v>
      </c>
      <c r="BR889" s="5" t="s">
        <v>2518</v>
      </c>
    </row>
    <row r="890" spans="1:70" ht="14.25" x14ac:dyDescent="0.2">
      <c r="A890" s="252">
        <v>2039</v>
      </c>
      <c r="B890" s="229" t="s">
        <v>2512</v>
      </c>
      <c r="C890" s="263" t="s">
        <v>2684</v>
      </c>
      <c r="D890" s="229" t="s">
        <v>2520</v>
      </c>
      <c r="E890" s="3" t="s">
        <v>101</v>
      </c>
      <c r="F890" s="26" t="s">
        <v>102</v>
      </c>
      <c r="G890" s="26" t="s">
        <v>55</v>
      </c>
      <c r="H890" s="26" t="s">
        <v>76</v>
      </c>
      <c r="I890" s="26" t="s">
        <v>2682</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2370</v>
      </c>
      <c r="BR890" s="5" t="s">
        <v>2518</v>
      </c>
    </row>
    <row r="891" spans="1:70" x14ac:dyDescent="0.2">
      <c r="A891" s="252">
        <v>2040</v>
      </c>
      <c r="B891" s="229" t="s">
        <v>2730</v>
      </c>
      <c r="C891" s="259" t="s">
        <v>2688</v>
      </c>
      <c r="D891" s="229" t="s">
        <v>2689</v>
      </c>
      <c r="E891" s="3" t="s">
        <v>101</v>
      </c>
      <c r="F891" s="26" t="s">
        <v>102</v>
      </c>
      <c r="G891" s="26" t="s">
        <v>55</v>
      </c>
      <c r="H891" s="26" t="s">
        <v>1955</v>
      </c>
      <c r="J891" s="22">
        <v>3</v>
      </c>
      <c r="L891" s="28" t="s">
        <v>57</v>
      </c>
      <c r="M891" s="22" t="s">
        <v>58</v>
      </c>
      <c r="N891" s="22">
        <v>0</v>
      </c>
      <c r="O891" s="22" t="s">
        <v>59</v>
      </c>
      <c r="P891" s="22" t="s">
        <v>78</v>
      </c>
      <c r="Q891" s="23" t="s">
        <v>101</v>
      </c>
      <c r="R891" s="23" t="s">
        <v>2690</v>
      </c>
      <c r="T891" s="23">
        <v>100</v>
      </c>
      <c r="V891" s="25" t="s">
        <v>613</v>
      </c>
      <c r="W891" s="65" t="s">
        <v>653</v>
      </c>
      <c r="Z891" s="83" t="s">
        <v>62</v>
      </c>
      <c r="AA891" s="6">
        <v>12</v>
      </c>
      <c r="BQ891" s="6" t="s">
        <v>194</v>
      </c>
    </row>
    <row r="892" spans="1:70" x14ac:dyDescent="0.2">
      <c r="A892" s="252">
        <v>2041</v>
      </c>
      <c r="B892" s="229" t="s">
        <v>2730</v>
      </c>
      <c r="C892" s="259" t="s">
        <v>2688</v>
      </c>
      <c r="D892" s="229" t="s">
        <v>2691</v>
      </c>
      <c r="E892" s="3" t="s">
        <v>101</v>
      </c>
      <c r="F892" s="26" t="s">
        <v>102</v>
      </c>
      <c r="G892" s="26" t="s">
        <v>55</v>
      </c>
      <c r="H892" s="26" t="s">
        <v>1955</v>
      </c>
      <c r="J892" s="22">
        <v>3</v>
      </c>
      <c r="L892" s="28" t="s">
        <v>57</v>
      </c>
      <c r="M892" s="22" t="s">
        <v>58</v>
      </c>
      <c r="N892" s="22">
        <v>336</v>
      </c>
      <c r="O892" s="22" t="s">
        <v>59</v>
      </c>
      <c r="P892" s="22" t="s">
        <v>78</v>
      </c>
      <c r="Q892" s="23" t="s">
        <v>101</v>
      </c>
      <c r="R892" s="23" t="s">
        <v>2690</v>
      </c>
      <c r="T892" s="23">
        <v>100</v>
      </c>
      <c r="V892" s="25" t="s">
        <v>613</v>
      </c>
      <c r="W892" s="65" t="s">
        <v>653</v>
      </c>
      <c r="Z892" s="83" t="s">
        <v>62</v>
      </c>
      <c r="AA892" s="6">
        <v>12</v>
      </c>
      <c r="BQ892" s="6" t="s">
        <v>194</v>
      </c>
    </row>
    <row r="893" spans="1:70" x14ac:dyDescent="0.2">
      <c r="A893" s="91">
        <v>2042</v>
      </c>
      <c r="B893" s="229" t="s">
        <v>2746</v>
      </c>
      <c r="C893" s="259" t="s">
        <v>2747</v>
      </c>
      <c r="D893" s="229" t="s">
        <v>2748</v>
      </c>
      <c r="E893" s="3" t="s">
        <v>101</v>
      </c>
      <c r="F893" s="26" t="s">
        <v>102</v>
      </c>
      <c r="G893" s="26" t="s">
        <v>55</v>
      </c>
      <c r="H893" s="26" t="s">
        <v>2786</v>
      </c>
      <c r="J893" s="22">
        <v>4</v>
      </c>
      <c r="L893" s="28" t="s">
        <v>57</v>
      </c>
      <c r="M893" s="22" t="s">
        <v>58</v>
      </c>
      <c r="N893" s="22">
        <v>0</v>
      </c>
      <c r="O893" s="22" t="s">
        <v>59</v>
      </c>
      <c r="P893" s="22" t="s">
        <v>78</v>
      </c>
      <c r="Q893" s="23" t="s">
        <v>101</v>
      </c>
      <c r="R893" s="23" t="s">
        <v>2690</v>
      </c>
      <c r="Z893" s="83" t="s">
        <v>62</v>
      </c>
      <c r="AA893" s="6">
        <v>12</v>
      </c>
      <c r="AB893" s="6">
        <v>6</v>
      </c>
      <c r="AI893" s="5">
        <v>21</v>
      </c>
      <c r="AJ893" s="5">
        <v>34</v>
      </c>
      <c r="BQ893" s="6" t="s">
        <v>194</v>
      </c>
    </row>
    <row r="894" spans="1:70" x14ac:dyDescent="0.2">
      <c r="A894" s="91">
        <v>2043</v>
      </c>
      <c r="B894" s="229" t="s">
        <v>2746</v>
      </c>
      <c r="C894" s="259" t="s">
        <v>2747</v>
      </c>
      <c r="D894" s="229" t="s">
        <v>2749</v>
      </c>
      <c r="E894" s="3" t="s">
        <v>101</v>
      </c>
      <c r="F894" s="26" t="s">
        <v>102</v>
      </c>
      <c r="G894" s="26" t="s">
        <v>55</v>
      </c>
      <c r="H894" s="26" t="s">
        <v>2786</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2746</v>
      </c>
      <c r="C895" s="259" t="s">
        <v>2747</v>
      </c>
      <c r="D895" s="229" t="s">
        <v>2750</v>
      </c>
      <c r="E895" s="3" t="s">
        <v>101</v>
      </c>
      <c r="F895" s="26" t="s">
        <v>102</v>
      </c>
      <c r="G895" s="26" t="s">
        <v>55</v>
      </c>
      <c r="H895" s="26" t="s">
        <v>2786</v>
      </c>
      <c r="J895" s="22">
        <v>4</v>
      </c>
      <c r="L895" s="28" t="s">
        <v>57</v>
      </c>
      <c r="M895" s="22" t="s">
        <v>58</v>
      </c>
      <c r="N895" s="22">
        <v>12</v>
      </c>
      <c r="O895" s="22" t="s">
        <v>59</v>
      </c>
      <c r="P895" s="22" t="s">
        <v>78</v>
      </c>
      <c r="Q895" s="23" t="s">
        <v>101</v>
      </c>
      <c r="R895" s="23" t="s">
        <v>2690</v>
      </c>
      <c r="Z895" s="83" t="s">
        <v>62</v>
      </c>
      <c r="AA895" s="6">
        <v>12</v>
      </c>
      <c r="AB895" s="6">
        <v>6</v>
      </c>
      <c r="AI895" s="5">
        <v>21</v>
      </c>
      <c r="AJ895" s="5">
        <v>34</v>
      </c>
      <c r="BQ895" s="6" t="s">
        <v>194</v>
      </c>
    </row>
    <row r="896" spans="1:70" x14ac:dyDescent="0.2">
      <c r="A896" s="91">
        <v>2045</v>
      </c>
      <c r="B896" s="229" t="s">
        <v>2746</v>
      </c>
      <c r="C896" s="259" t="s">
        <v>2747</v>
      </c>
      <c r="D896" s="229" t="s">
        <v>2751</v>
      </c>
      <c r="E896" s="3" t="s">
        <v>101</v>
      </c>
      <c r="F896" s="26" t="s">
        <v>102</v>
      </c>
      <c r="G896" s="26" t="s">
        <v>55</v>
      </c>
      <c r="H896" s="26" t="s">
        <v>2786</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2746</v>
      </c>
      <c r="C897" s="259" t="s">
        <v>2747</v>
      </c>
      <c r="D897" s="229" t="s">
        <v>2691</v>
      </c>
      <c r="E897" s="3" t="s">
        <v>2183</v>
      </c>
      <c r="F897" s="26" t="s">
        <v>102</v>
      </c>
      <c r="G897" s="26" t="s">
        <v>55</v>
      </c>
      <c r="H897" s="26" t="s">
        <v>2787</v>
      </c>
      <c r="J897" s="22">
        <v>400</v>
      </c>
      <c r="L897" s="28" t="s">
        <v>57</v>
      </c>
      <c r="M897" s="22" t="s">
        <v>58</v>
      </c>
      <c r="N897" s="22">
        <v>0</v>
      </c>
      <c r="O897" s="22" t="s">
        <v>59</v>
      </c>
      <c r="P897" s="22" t="s">
        <v>78</v>
      </c>
      <c r="Q897" s="23" t="s">
        <v>2183</v>
      </c>
      <c r="R897" s="23" t="s">
        <v>2788</v>
      </c>
      <c r="Z897" s="83" t="s">
        <v>62</v>
      </c>
      <c r="AA897" s="6">
        <v>12</v>
      </c>
      <c r="AB897" s="6">
        <v>6</v>
      </c>
      <c r="AI897" s="5">
        <v>21</v>
      </c>
      <c r="AJ897" s="5">
        <v>34</v>
      </c>
      <c r="BQ897" s="6" t="s">
        <v>194</v>
      </c>
    </row>
    <row r="898" spans="1:70" x14ac:dyDescent="0.2">
      <c r="A898" s="91">
        <v>2047</v>
      </c>
      <c r="B898" s="229" t="s">
        <v>2746</v>
      </c>
      <c r="C898" s="259" t="s">
        <v>2747</v>
      </c>
      <c r="D898" s="229" t="s">
        <v>2754</v>
      </c>
      <c r="E898" s="3" t="s">
        <v>101</v>
      </c>
      <c r="F898" s="26" t="s">
        <v>102</v>
      </c>
      <c r="G898" s="26" t="s">
        <v>55</v>
      </c>
      <c r="H898" s="26" t="s">
        <v>76</v>
      </c>
      <c r="J898" s="22">
        <v>4</v>
      </c>
      <c r="L898" s="28" t="s">
        <v>57</v>
      </c>
      <c r="M898" s="22" t="s">
        <v>58</v>
      </c>
      <c r="N898" s="22">
        <v>132</v>
      </c>
      <c r="O898" s="22" t="s">
        <v>59</v>
      </c>
      <c r="P898" s="22" t="s">
        <v>78</v>
      </c>
      <c r="Q898" s="23" t="s">
        <v>101</v>
      </c>
      <c r="R898" s="23" t="s">
        <v>2690</v>
      </c>
      <c r="Z898" s="83" t="s">
        <v>62</v>
      </c>
      <c r="AA898" s="6">
        <v>12</v>
      </c>
      <c r="AB898" s="6">
        <v>6</v>
      </c>
      <c r="AI898" s="5">
        <v>21</v>
      </c>
      <c r="AJ898" s="5">
        <v>34</v>
      </c>
      <c r="BQ898" s="6" t="s">
        <v>194</v>
      </c>
    </row>
    <row r="899" spans="1:70" x14ac:dyDescent="0.2">
      <c r="A899" s="91">
        <v>2048</v>
      </c>
      <c r="B899" s="229" t="s">
        <v>2746</v>
      </c>
      <c r="C899" s="259" t="s">
        <v>2747</v>
      </c>
      <c r="D899" s="229" t="s">
        <v>2755</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2746</v>
      </c>
      <c r="C900" s="259" t="s">
        <v>2747</v>
      </c>
      <c r="D900" s="229" t="s">
        <v>2756</v>
      </c>
      <c r="E900" s="3" t="s">
        <v>101</v>
      </c>
      <c r="F900" s="26" t="s">
        <v>102</v>
      </c>
      <c r="G900" s="26" t="s">
        <v>55</v>
      </c>
      <c r="H900" s="26" t="s">
        <v>76</v>
      </c>
      <c r="J900" s="22">
        <v>4</v>
      </c>
      <c r="L900" s="28" t="s">
        <v>57</v>
      </c>
      <c r="M900" s="22" t="s">
        <v>58</v>
      </c>
      <c r="N900" s="22">
        <v>252</v>
      </c>
      <c r="O900" s="22" t="s">
        <v>59</v>
      </c>
      <c r="P900" s="22" t="s">
        <v>78</v>
      </c>
      <c r="Q900" s="23" t="s">
        <v>101</v>
      </c>
      <c r="R900" s="23" t="s">
        <v>2690</v>
      </c>
      <c r="Z900" s="83" t="s">
        <v>62</v>
      </c>
      <c r="AA900" s="6">
        <v>12</v>
      </c>
      <c r="AB900" s="6">
        <v>6</v>
      </c>
      <c r="AI900" s="5">
        <v>21</v>
      </c>
      <c r="AJ900" s="5">
        <v>34</v>
      </c>
      <c r="BQ900" s="6" t="s">
        <v>194</v>
      </c>
    </row>
    <row r="901" spans="1:70" x14ac:dyDescent="0.2">
      <c r="A901" s="91">
        <v>2050</v>
      </c>
      <c r="B901" s="229" t="s">
        <v>2746</v>
      </c>
      <c r="C901" s="259" t="s">
        <v>2747</v>
      </c>
      <c r="D901" s="229" t="s">
        <v>2757</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2746</v>
      </c>
      <c r="C902" s="259" t="s">
        <v>2747</v>
      </c>
      <c r="D902" s="229" t="s">
        <v>2758</v>
      </c>
      <c r="E902" s="3" t="s">
        <v>101</v>
      </c>
      <c r="F902" s="26" t="s">
        <v>102</v>
      </c>
      <c r="G902" s="26" t="s">
        <v>55</v>
      </c>
      <c r="H902" s="26" t="s">
        <v>76</v>
      </c>
      <c r="J902" s="22">
        <v>4</v>
      </c>
      <c r="L902" s="28" t="s">
        <v>57</v>
      </c>
      <c r="M902" s="22" t="s">
        <v>58</v>
      </c>
      <c r="N902" s="22">
        <v>372</v>
      </c>
      <c r="O902" s="22" t="s">
        <v>59</v>
      </c>
      <c r="P902" s="22" t="s">
        <v>78</v>
      </c>
      <c r="Q902" s="23" t="s">
        <v>101</v>
      </c>
      <c r="R902" s="23" t="s">
        <v>2690</v>
      </c>
      <c r="Z902" s="83" t="s">
        <v>62</v>
      </c>
      <c r="AA902" s="6">
        <v>12</v>
      </c>
      <c r="AB902" s="6">
        <v>6</v>
      </c>
      <c r="AI902" s="5">
        <v>21</v>
      </c>
      <c r="AJ902" s="5">
        <v>34</v>
      </c>
      <c r="BQ902" s="6" t="s">
        <v>194</v>
      </c>
    </row>
    <row r="903" spans="1:70" x14ac:dyDescent="0.2">
      <c r="A903" s="91">
        <v>2052</v>
      </c>
      <c r="B903" s="229" t="s">
        <v>2746</v>
      </c>
      <c r="C903" s="259" t="s">
        <v>2747</v>
      </c>
      <c r="D903" s="229" t="s">
        <v>2759</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2746</v>
      </c>
      <c r="C904" s="259" t="s">
        <v>2747</v>
      </c>
      <c r="D904" s="229" t="s">
        <v>2760</v>
      </c>
      <c r="E904" s="3" t="s">
        <v>101</v>
      </c>
      <c r="F904" s="26" t="s">
        <v>102</v>
      </c>
      <c r="G904" s="26" t="s">
        <v>55</v>
      </c>
      <c r="H904" s="26" t="s">
        <v>76</v>
      </c>
      <c r="J904" s="22">
        <v>4</v>
      </c>
      <c r="L904" s="28" t="s">
        <v>57</v>
      </c>
      <c r="M904" s="22" t="s">
        <v>58</v>
      </c>
      <c r="N904" s="22">
        <v>516</v>
      </c>
      <c r="O904" s="22" t="s">
        <v>59</v>
      </c>
      <c r="P904" s="22" t="s">
        <v>78</v>
      </c>
      <c r="Q904" s="23" t="s">
        <v>101</v>
      </c>
      <c r="R904" s="23" t="s">
        <v>2690</v>
      </c>
      <c r="Z904" s="83" t="s">
        <v>62</v>
      </c>
      <c r="AA904" s="6">
        <v>12</v>
      </c>
      <c r="AB904" s="6">
        <v>6</v>
      </c>
      <c r="AI904" s="5">
        <v>21</v>
      </c>
      <c r="AJ904" s="5">
        <v>34</v>
      </c>
      <c r="BQ904" s="6" t="s">
        <v>194</v>
      </c>
    </row>
    <row r="905" spans="1:70" x14ac:dyDescent="0.2">
      <c r="A905" s="91">
        <v>2054</v>
      </c>
      <c r="B905" s="229" t="s">
        <v>2746</v>
      </c>
      <c r="C905" s="259" t="s">
        <v>2747</v>
      </c>
      <c r="D905" s="229" t="s">
        <v>2761</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2936</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2936</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2936</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2936</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2825</v>
      </c>
      <c r="E943" s="3" t="s">
        <v>355</v>
      </c>
      <c r="F943" s="26" t="s">
        <v>102</v>
      </c>
      <c r="G943" s="26" t="s">
        <v>55</v>
      </c>
      <c r="H943" s="26" t="s">
        <v>1949</v>
      </c>
      <c r="J943" s="22">
        <v>500</v>
      </c>
      <c r="L943" s="28" t="s">
        <v>57</v>
      </c>
      <c r="M943" s="22" t="s">
        <v>58</v>
      </c>
      <c r="N943" s="22" t="s">
        <v>2826</v>
      </c>
      <c r="O943" s="22" t="s">
        <v>59</v>
      </c>
      <c r="P943" s="22" t="s">
        <v>1116</v>
      </c>
      <c r="R943" s="23" t="s">
        <v>2827</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2828</v>
      </c>
      <c r="E944" s="3" t="s">
        <v>355</v>
      </c>
      <c r="F944" s="26" t="s">
        <v>102</v>
      </c>
      <c r="G944" s="26" t="s">
        <v>75</v>
      </c>
      <c r="H944" s="26" t="s">
        <v>429</v>
      </c>
      <c r="J944" s="22">
        <v>500</v>
      </c>
      <c r="L944" s="28" t="s">
        <v>57</v>
      </c>
      <c r="M944" s="22" t="s">
        <v>58</v>
      </c>
      <c r="N944" s="22" t="s">
        <v>2826</v>
      </c>
      <c r="O944" s="22" t="s">
        <v>59</v>
      </c>
      <c r="P944" s="22" t="s">
        <v>1116</v>
      </c>
      <c r="R944" s="23" t="s">
        <v>2827</v>
      </c>
      <c r="V944" s="25" t="s">
        <v>61</v>
      </c>
      <c r="Z944" s="83" t="s">
        <v>62</v>
      </c>
      <c r="AA944" s="6">
        <v>1</v>
      </c>
      <c r="BQ944" s="6" t="s">
        <v>353</v>
      </c>
      <c r="BR944" s="5" t="s">
        <v>822</v>
      </c>
    </row>
    <row r="945" spans="1:70" x14ac:dyDescent="0.2">
      <c r="A945" s="91">
        <v>808</v>
      </c>
      <c r="B945" s="229" t="s">
        <v>819</v>
      </c>
      <c r="C945" s="259" t="s">
        <v>820</v>
      </c>
      <c r="D945" s="229" t="s">
        <v>2829</v>
      </c>
      <c r="E945" s="3" t="s">
        <v>355</v>
      </c>
      <c r="F945" s="26" t="s">
        <v>102</v>
      </c>
      <c r="G945" s="26" t="s">
        <v>75</v>
      </c>
      <c r="H945" s="26" t="s">
        <v>429</v>
      </c>
      <c r="J945" s="22">
        <v>500</v>
      </c>
      <c r="L945" s="28" t="s">
        <v>57</v>
      </c>
      <c r="M945" s="22" t="s">
        <v>58</v>
      </c>
      <c r="N945" s="22" t="s">
        <v>2826</v>
      </c>
      <c r="O945" s="22" t="s">
        <v>59</v>
      </c>
      <c r="P945" s="22" t="s">
        <v>1116</v>
      </c>
      <c r="R945" s="23" t="s">
        <v>2827</v>
      </c>
      <c r="V945" s="25" t="s">
        <v>61</v>
      </c>
      <c r="Z945" s="83" t="s">
        <v>62</v>
      </c>
      <c r="AA945" s="6">
        <v>1</v>
      </c>
      <c r="BQ945" s="6" t="s">
        <v>353</v>
      </c>
      <c r="BR945" s="5" t="s">
        <v>822</v>
      </c>
    </row>
    <row r="946" spans="1:70" x14ac:dyDescent="0.2">
      <c r="A946" s="91">
        <v>809</v>
      </c>
      <c r="B946" s="229" t="s">
        <v>819</v>
      </c>
      <c r="C946" s="259" t="s">
        <v>820</v>
      </c>
      <c r="D946" s="229" t="s">
        <v>2830</v>
      </c>
      <c r="E946" s="3" t="s">
        <v>355</v>
      </c>
      <c r="F946" s="26" t="s">
        <v>102</v>
      </c>
      <c r="G946" s="26" t="s">
        <v>75</v>
      </c>
      <c r="H946" s="26" t="s">
        <v>429</v>
      </c>
      <c r="J946" s="22">
        <v>500</v>
      </c>
      <c r="L946" s="28" t="s">
        <v>57</v>
      </c>
      <c r="M946" s="22" t="s">
        <v>58</v>
      </c>
      <c r="N946" s="22" t="s">
        <v>2826</v>
      </c>
      <c r="O946" s="22" t="s">
        <v>59</v>
      </c>
      <c r="P946" s="22" t="s">
        <v>1116</v>
      </c>
      <c r="R946" s="23" t="s">
        <v>2827</v>
      </c>
      <c r="V946" s="25" t="s">
        <v>61</v>
      </c>
      <c r="Z946" s="83" t="s">
        <v>62</v>
      </c>
      <c r="AA946" s="6">
        <v>1</v>
      </c>
      <c r="BQ946" s="6" t="s">
        <v>353</v>
      </c>
      <c r="BR946" s="5" t="s">
        <v>822</v>
      </c>
    </row>
    <row r="947" spans="1:70" x14ac:dyDescent="0.2">
      <c r="A947" s="91">
        <v>810</v>
      </c>
      <c r="B947" s="229" t="s">
        <v>819</v>
      </c>
      <c r="C947" s="259" t="s">
        <v>820</v>
      </c>
      <c r="D947" s="229" t="s">
        <v>2831</v>
      </c>
      <c r="E947" s="3" t="s">
        <v>355</v>
      </c>
      <c r="F947" s="26" t="s">
        <v>102</v>
      </c>
      <c r="G947" s="26" t="s">
        <v>75</v>
      </c>
      <c r="H947" s="26" t="s">
        <v>429</v>
      </c>
      <c r="J947" s="22">
        <v>500</v>
      </c>
      <c r="L947" s="28" t="s">
        <v>57</v>
      </c>
      <c r="M947" s="22" t="s">
        <v>58</v>
      </c>
      <c r="N947" s="22" t="s">
        <v>2826</v>
      </c>
      <c r="O947" s="22" t="s">
        <v>59</v>
      </c>
      <c r="P947" s="22" t="s">
        <v>1116</v>
      </c>
      <c r="R947" s="23" t="s">
        <v>2827</v>
      </c>
      <c r="V947" s="25" t="s">
        <v>61</v>
      </c>
      <c r="Z947" s="83" t="s">
        <v>62</v>
      </c>
      <c r="AA947" s="6">
        <v>1</v>
      </c>
      <c r="BQ947" s="6" t="s">
        <v>353</v>
      </c>
      <c r="BR947" s="5" t="s">
        <v>822</v>
      </c>
    </row>
    <row r="948" spans="1:70" x14ac:dyDescent="0.2">
      <c r="A948" s="91">
        <v>811</v>
      </c>
      <c r="B948" s="229" t="s">
        <v>819</v>
      </c>
      <c r="C948" s="259" t="s">
        <v>820</v>
      </c>
      <c r="D948" s="229" t="s">
        <v>2832</v>
      </c>
      <c r="E948" s="3" t="s">
        <v>355</v>
      </c>
      <c r="F948" s="26" t="s">
        <v>102</v>
      </c>
      <c r="G948" s="26" t="s">
        <v>75</v>
      </c>
      <c r="H948" s="26" t="s">
        <v>429</v>
      </c>
      <c r="J948" s="22">
        <v>500</v>
      </c>
      <c r="L948" s="28" t="s">
        <v>57</v>
      </c>
      <c r="M948" s="22" t="s">
        <v>58</v>
      </c>
      <c r="N948" s="22" t="s">
        <v>2826</v>
      </c>
      <c r="O948" s="22" t="s">
        <v>59</v>
      </c>
      <c r="P948" s="22" t="s">
        <v>1116</v>
      </c>
      <c r="R948" s="23" t="s">
        <v>2827</v>
      </c>
      <c r="V948" s="25" t="s">
        <v>61</v>
      </c>
      <c r="Z948" s="83" t="s">
        <v>62</v>
      </c>
      <c r="AA948" s="6">
        <v>1</v>
      </c>
      <c r="BQ948" s="6" t="s">
        <v>353</v>
      </c>
      <c r="BR948" s="5" t="s">
        <v>822</v>
      </c>
    </row>
    <row r="949" spans="1:70" x14ac:dyDescent="0.2">
      <c r="A949" s="91">
        <v>812</v>
      </c>
      <c r="B949" s="229" t="s">
        <v>819</v>
      </c>
      <c r="C949" s="259" t="s">
        <v>820</v>
      </c>
      <c r="D949" s="229" t="s">
        <v>2833</v>
      </c>
      <c r="E949" s="3" t="s">
        <v>355</v>
      </c>
      <c r="F949" s="26" t="s">
        <v>102</v>
      </c>
      <c r="G949" s="26" t="s">
        <v>75</v>
      </c>
      <c r="H949" s="26" t="s">
        <v>429</v>
      </c>
      <c r="J949" s="22">
        <v>500</v>
      </c>
      <c r="L949" s="28" t="s">
        <v>57</v>
      </c>
      <c r="M949" s="22" t="s">
        <v>58</v>
      </c>
      <c r="N949" s="22" t="s">
        <v>2826</v>
      </c>
      <c r="O949" s="22" t="s">
        <v>59</v>
      </c>
      <c r="P949" s="22" t="s">
        <v>1116</v>
      </c>
      <c r="R949" s="23" t="s">
        <v>2827</v>
      </c>
      <c r="V949" s="25" t="s">
        <v>61</v>
      </c>
      <c r="Z949" s="83" t="s">
        <v>62</v>
      </c>
      <c r="AA949" s="6">
        <v>1</v>
      </c>
      <c r="BQ949" s="6" t="s">
        <v>353</v>
      </c>
      <c r="BR949" s="5" t="s">
        <v>822</v>
      </c>
    </row>
    <row r="950" spans="1:70" x14ac:dyDescent="0.2">
      <c r="A950" s="91">
        <v>813</v>
      </c>
      <c r="B950" s="229" t="s">
        <v>819</v>
      </c>
      <c r="C950" s="259" t="s">
        <v>820</v>
      </c>
      <c r="D950" s="229" t="s">
        <v>2834</v>
      </c>
      <c r="E950" s="3" t="s">
        <v>355</v>
      </c>
      <c r="F950" s="26" t="s">
        <v>102</v>
      </c>
      <c r="G950" s="26" t="s">
        <v>55</v>
      </c>
      <c r="H950" s="26" t="s">
        <v>1949</v>
      </c>
      <c r="J950" s="22">
        <v>500</v>
      </c>
      <c r="L950" s="28" t="s">
        <v>57</v>
      </c>
      <c r="M950" s="22" t="s">
        <v>58</v>
      </c>
      <c r="N950" s="22" t="s">
        <v>2826</v>
      </c>
      <c r="O950" s="22" t="s">
        <v>59</v>
      </c>
      <c r="P950" s="22" t="s">
        <v>1116</v>
      </c>
      <c r="R950" s="23" t="s">
        <v>2827</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2835</v>
      </c>
      <c r="D951" s="229" t="s">
        <v>2836</v>
      </c>
      <c r="E951" s="3" t="s">
        <v>355</v>
      </c>
      <c r="F951" s="26" t="s">
        <v>102</v>
      </c>
      <c r="G951" s="26" t="s">
        <v>75</v>
      </c>
      <c r="H951" s="26" t="s">
        <v>429</v>
      </c>
      <c r="J951" s="22">
        <v>500</v>
      </c>
      <c r="L951" s="28" t="s">
        <v>57</v>
      </c>
      <c r="M951" s="22" t="s">
        <v>58</v>
      </c>
      <c r="N951" s="22" t="s">
        <v>2826</v>
      </c>
      <c r="O951" s="22" t="s">
        <v>59</v>
      </c>
      <c r="P951" s="22" t="s">
        <v>1116</v>
      </c>
      <c r="R951" s="23" t="s">
        <v>2827</v>
      </c>
      <c r="V951" s="25" t="s">
        <v>61</v>
      </c>
      <c r="Z951" s="83" t="s">
        <v>62</v>
      </c>
      <c r="AA951" s="6">
        <v>1</v>
      </c>
      <c r="BQ951" s="6" t="s">
        <v>353</v>
      </c>
      <c r="BR951" s="5" t="s">
        <v>822</v>
      </c>
    </row>
    <row r="952" spans="1:70" x14ac:dyDescent="0.2">
      <c r="A952" s="91">
        <v>815</v>
      </c>
      <c r="B952" s="229" t="s">
        <v>819</v>
      </c>
      <c r="C952" s="259" t="s">
        <v>2837</v>
      </c>
      <c r="D952" s="229" t="s">
        <v>2838</v>
      </c>
      <c r="E952" s="3" t="s">
        <v>355</v>
      </c>
      <c r="F952" s="26" t="s">
        <v>102</v>
      </c>
      <c r="G952" s="26" t="s">
        <v>75</v>
      </c>
      <c r="H952" s="26" t="s">
        <v>429</v>
      </c>
      <c r="J952" s="22">
        <v>500</v>
      </c>
      <c r="L952" s="28" t="s">
        <v>57</v>
      </c>
      <c r="M952" s="22" t="s">
        <v>58</v>
      </c>
      <c r="N952" s="22" t="s">
        <v>2826</v>
      </c>
      <c r="O952" s="22" t="s">
        <v>59</v>
      </c>
      <c r="P952" s="22" t="s">
        <v>1116</v>
      </c>
      <c r="R952" s="23" t="s">
        <v>2827</v>
      </c>
      <c r="V952" s="25" t="s">
        <v>61</v>
      </c>
      <c r="Z952" s="83" t="s">
        <v>62</v>
      </c>
      <c r="AA952" s="6">
        <v>1</v>
      </c>
      <c r="BQ952" s="6" t="s">
        <v>353</v>
      </c>
      <c r="BR952" s="5" t="s">
        <v>822</v>
      </c>
    </row>
    <row r="953" spans="1:70" x14ac:dyDescent="0.2">
      <c r="A953" s="91">
        <v>816</v>
      </c>
      <c r="B953" s="229" t="s">
        <v>819</v>
      </c>
      <c r="C953" s="259" t="s">
        <v>2839</v>
      </c>
      <c r="D953" s="229" t="s">
        <v>2840</v>
      </c>
      <c r="E953" s="3" t="s">
        <v>355</v>
      </c>
      <c r="F953" s="26" t="s">
        <v>102</v>
      </c>
      <c r="G953" s="26" t="s">
        <v>75</v>
      </c>
      <c r="H953" s="26" t="s">
        <v>429</v>
      </c>
      <c r="J953" s="22">
        <v>500</v>
      </c>
      <c r="L953" s="28" t="s">
        <v>57</v>
      </c>
      <c r="M953" s="22" t="s">
        <v>58</v>
      </c>
      <c r="N953" s="22" t="s">
        <v>2826</v>
      </c>
      <c r="O953" s="22" t="s">
        <v>59</v>
      </c>
      <c r="P953" s="22" t="s">
        <v>1116</v>
      </c>
      <c r="R953" s="23" t="s">
        <v>2827</v>
      </c>
      <c r="V953" s="25" t="s">
        <v>61</v>
      </c>
      <c r="Z953" s="83" t="s">
        <v>62</v>
      </c>
      <c r="AA953" s="6">
        <v>1</v>
      </c>
      <c r="BQ953" s="6" t="s">
        <v>353</v>
      </c>
      <c r="BR953" s="5" t="s">
        <v>822</v>
      </c>
    </row>
    <row r="954" spans="1:70" x14ac:dyDescent="0.2">
      <c r="A954" s="91">
        <v>817</v>
      </c>
      <c r="B954" s="229" t="s">
        <v>819</v>
      </c>
      <c r="C954" s="259" t="s">
        <v>2841</v>
      </c>
      <c r="D954" s="229" t="s">
        <v>2842</v>
      </c>
      <c r="E954" s="3" t="s">
        <v>355</v>
      </c>
      <c r="F954" s="26" t="s">
        <v>102</v>
      </c>
      <c r="G954" s="26" t="s">
        <v>75</v>
      </c>
      <c r="H954" s="26" t="s">
        <v>429</v>
      </c>
      <c r="J954" s="22">
        <v>500</v>
      </c>
      <c r="L954" s="28" t="s">
        <v>57</v>
      </c>
      <c r="M954" s="22" t="s">
        <v>58</v>
      </c>
      <c r="N954" s="22" t="s">
        <v>2826</v>
      </c>
      <c r="O954" s="22" t="s">
        <v>59</v>
      </c>
      <c r="P954" s="22" t="s">
        <v>1116</v>
      </c>
      <c r="R954" s="23" t="s">
        <v>2827</v>
      </c>
      <c r="V954" s="25" t="s">
        <v>61</v>
      </c>
      <c r="Z954" s="83" t="s">
        <v>62</v>
      </c>
      <c r="AA954" s="6">
        <v>1</v>
      </c>
      <c r="BQ954" s="6" t="s">
        <v>353</v>
      </c>
      <c r="BR954" s="5" t="s">
        <v>822</v>
      </c>
    </row>
    <row r="955" spans="1:70" x14ac:dyDescent="0.2">
      <c r="A955" s="91">
        <v>818</v>
      </c>
      <c r="B955" s="229" t="s">
        <v>819</v>
      </c>
      <c r="C955" s="259" t="s">
        <v>2843</v>
      </c>
      <c r="D955" s="229" t="s">
        <v>2844</v>
      </c>
      <c r="E955" s="3" t="s">
        <v>355</v>
      </c>
      <c r="F955" s="26" t="s">
        <v>102</v>
      </c>
      <c r="G955" s="26" t="s">
        <v>75</v>
      </c>
      <c r="H955" s="26" t="s">
        <v>429</v>
      </c>
      <c r="J955" s="22">
        <v>500</v>
      </c>
      <c r="L955" s="28" t="s">
        <v>57</v>
      </c>
      <c r="M955" s="22" t="s">
        <v>58</v>
      </c>
      <c r="N955" s="22" t="s">
        <v>2826</v>
      </c>
      <c r="O955" s="22" t="s">
        <v>59</v>
      </c>
      <c r="P955" s="22" t="s">
        <v>1116</v>
      </c>
      <c r="R955" s="23" t="s">
        <v>2827</v>
      </c>
      <c r="V955" s="25" t="s">
        <v>61</v>
      </c>
      <c r="Z955" s="83" t="s">
        <v>62</v>
      </c>
      <c r="AA955" s="6">
        <v>1</v>
      </c>
      <c r="BQ955" s="6" t="s">
        <v>353</v>
      </c>
      <c r="BR955" s="5" t="s">
        <v>822</v>
      </c>
    </row>
    <row r="956" spans="1:70" x14ac:dyDescent="0.2">
      <c r="A956" s="91">
        <v>819</v>
      </c>
      <c r="B956" s="229" t="s">
        <v>819</v>
      </c>
      <c r="C956" s="259" t="s">
        <v>2845</v>
      </c>
      <c r="D956" s="229" t="s">
        <v>2846</v>
      </c>
      <c r="E956" s="3" t="s">
        <v>355</v>
      </c>
      <c r="F956" s="26" t="s">
        <v>102</v>
      </c>
      <c r="G956" s="26" t="s">
        <v>75</v>
      </c>
      <c r="H956" s="26" t="s">
        <v>429</v>
      </c>
      <c r="J956" s="22">
        <v>500</v>
      </c>
      <c r="L956" s="28" t="s">
        <v>57</v>
      </c>
      <c r="M956" s="22" t="s">
        <v>58</v>
      </c>
      <c r="N956" s="22" t="s">
        <v>2826</v>
      </c>
      <c r="O956" s="22" t="s">
        <v>59</v>
      </c>
      <c r="P956" s="22" t="s">
        <v>1116</v>
      </c>
      <c r="R956" s="23" t="s">
        <v>2827</v>
      </c>
      <c r="V956" s="25" t="s">
        <v>61</v>
      </c>
      <c r="Z956" s="83" t="s">
        <v>62</v>
      </c>
      <c r="AA956" s="6">
        <v>1</v>
      </c>
      <c r="BQ956" s="6" t="s">
        <v>353</v>
      </c>
      <c r="BR956" s="5" t="s">
        <v>822</v>
      </c>
    </row>
    <row r="957" spans="1:70" x14ac:dyDescent="0.2">
      <c r="A957" s="91">
        <v>820</v>
      </c>
      <c r="B957" s="229" t="s">
        <v>819</v>
      </c>
      <c r="C957" s="259" t="s">
        <v>2847</v>
      </c>
      <c r="D957" s="229" t="s">
        <v>2848</v>
      </c>
      <c r="E957" s="3" t="s">
        <v>355</v>
      </c>
      <c r="F957" s="26" t="s">
        <v>102</v>
      </c>
      <c r="G957" s="26" t="s">
        <v>75</v>
      </c>
      <c r="H957" s="26" t="s">
        <v>429</v>
      </c>
      <c r="J957" s="22">
        <v>500</v>
      </c>
      <c r="L957" s="28" t="s">
        <v>57</v>
      </c>
      <c r="M957" s="22" t="s">
        <v>58</v>
      </c>
      <c r="N957" s="22" t="s">
        <v>2826</v>
      </c>
      <c r="O957" s="22" t="s">
        <v>59</v>
      </c>
      <c r="P957" s="22" t="s">
        <v>1116</v>
      </c>
      <c r="R957" s="23" t="s">
        <v>2827</v>
      </c>
      <c r="V957" s="25" t="s">
        <v>61</v>
      </c>
      <c r="Z957" s="83" t="s">
        <v>62</v>
      </c>
      <c r="AA957" s="6">
        <v>1</v>
      </c>
      <c r="BQ957" s="6" t="s">
        <v>353</v>
      </c>
      <c r="BR957" s="5" t="s">
        <v>822</v>
      </c>
    </row>
    <row r="958" spans="1:70" x14ac:dyDescent="0.2">
      <c r="A958" s="91">
        <v>821</v>
      </c>
      <c r="B958" s="229" t="s">
        <v>819</v>
      </c>
      <c r="C958" s="259" t="s">
        <v>2849</v>
      </c>
      <c r="D958" s="229" t="s">
        <v>2850</v>
      </c>
      <c r="E958" s="3" t="s">
        <v>355</v>
      </c>
      <c r="F958" s="26" t="s">
        <v>102</v>
      </c>
      <c r="G958" s="26" t="s">
        <v>75</v>
      </c>
      <c r="H958" s="26" t="s">
        <v>429</v>
      </c>
      <c r="J958" s="22">
        <v>500</v>
      </c>
      <c r="L958" s="28" t="s">
        <v>57</v>
      </c>
      <c r="M958" s="22" t="s">
        <v>58</v>
      </c>
      <c r="N958" s="22" t="s">
        <v>2826</v>
      </c>
      <c r="O958" s="22" t="s">
        <v>59</v>
      </c>
      <c r="P958" s="22" t="s">
        <v>1116</v>
      </c>
      <c r="R958" s="23" t="s">
        <v>2827</v>
      </c>
      <c r="V958" s="25" t="s">
        <v>61</v>
      </c>
      <c r="Z958" s="83" t="s">
        <v>62</v>
      </c>
      <c r="AA958" s="6">
        <v>1</v>
      </c>
      <c r="BQ958" s="6" t="s">
        <v>353</v>
      </c>
      <c r="BR958" s="5" t="s">
        <v>822</v>
      </c>
    </row>
    <row r="959" spans="1:70" x14ac:dyDescent="0.2">
      <c r="A959" s="91">
        <v>822</v>
      </c>
      <c r="B959" s="229" t="s">
        <v>819</v>
      </c>
      <c r="C959" s="259" t="s">
        <v>2851</v>
      </c>
      <c r="D959" s="229" t="s">
        <v>2852</v>
      </c>
      <c r="E959" s="3" t="s">
        <v>355</v>
      </c>
      <c r="F959" s="26" t="s">
        <v>102</v>
      </c>
      <c r="G959" s="26" t="s">
        <v>75</v>
      </c>
      <c r="H959" s="26" t="s">
        <v>429</v>
      </c>
      <c r="J959" s="22">
        <v>500</v>
      </c>
      <c r="L959" s="28" t="s">
        <v>57</v>
      </c>
      <c r="M959" s="22" t="s">
        <v>58</v>
      </c>
      <c r="N959" s="22" t="s">
        <v>2826</v>
      </c>
      <c r="O959" s="22" t="s">
        <v>59</v>
      </c>
      <c r="P959" s="22" t="s">
        <v>1116</v>
      </c>
      <c r="R959" s="23" t="s">
        <v>2827</v>
      </c>
      <c r="V959" s="25" t="s">
        <v>61</v>
      </c>
      <c r="Z959" s="83" t="s">
        <v>62</v>
      </c>
      <c r="AA959" s="6">
        <v>1</v>
      </c>
      <c r="BQ959" s="6" t="s">
        <v>353</v>
      </c>
      <c r="BR959" s="5" t="s">
        <v>822</v>
      </c>
    </row>
    <row r="960" spans="1:70" x14ac:dyDescent="0.2">
      <c r="A960" s="91">
        <v>823</v>
      </c>
      <c r="B960" s="229" t="s">
        <v>819</v>
      </c>
      <c r="C960" s="259" t="s">
        <v>2853</v>
      </c>
      <c r="D960" s="229" t="s">
        <v>2854</v>
      </c>
      <c r="E960" s="3" t="s">
        <v>355</v>
      </c>
      <c r="F960" s="26" t="s">
        <v>102</v>
      </c>
      <c r="G960" s="26" t="s">
        <v>75</v>
      </c>
      <c r="H960" s="26" t="s">
        <v>429</v>
      </c>
      <c r="J960" s="22">
        <v>500</v>
      </c>
      <c r="L960" s="28" t="s">
        <v>57</v>
      </c>
      <c r="M960" s="22" t="s">
        <v>58</v>
      </c>
      <c r="N960" s="22" t="s">
        <v>2826</v>
      </c>
      <c r="O960" s="22" t="s">
        <v>59</v>
      </c>
      <c r="P960" s="22" t="s">
        <v>1116</v>
      </c>
      <c r="R960" s="23" t="s">
        <v>2827</v>
      </c>
      <c r="V960" s="25" t="s">
        <v>61</v>
      </c>
      <c r="Z960" s="83" t="s">
        <v>62</v>
      </c>
      <c r="AA960" s="6">
        <v>1</v>
      </c>
      <c r="BQ960" s="6" t="s">
        <v>353</v>
      </c>
      <c r="BR960" s="5" t="s">
        <v>822</v>
      </c>
    </row>
    <row r="961" spans="1:70" x14ac:dyDescent="0.2">
      <c r="A961" s="91">
        <v>824</v>
      </c>
      <c r="B961" s="229" t="s">
        <v>819</v>
      </c>
      <c r="C961" s="259" t="s">
        <v>2855</v>
      </c>
      <c r="D961" s="229" t="s">
        <v>2856</v>
      </c>
      <c r="E961" s="3" t="s">
        <v>355</v>
      </c>
      <c r="F961" s="26" t="s">
        <v>102</v>
      </c>
      <c r="G961" s="26" t="s">
        <v>75</v>
      </c>
      <c r="H961" s="26" t="s">
        <v>429</v>
      </c>
      <c r="J961" s="22">
        <v>500</v>
      </c>
      <c r="L961" s="28" t="s">
        <v>57</v>
      </c>
      <c r="M961" s="22" t="s">
        <v>58</v>
      </c>
      <c r="N961" s="22" t="s">
        <v>2826</v>
      </c>
      <c r="O961" s="22" t="s">
        <v>59</v>
      </c>
      <c r="P961" s="22" t="s">
        <v>1116</v>
      </c>
      <c r="R961" s="23" t="s">
        <v>2827</v>
      </c>
      <c r="V961" s="25" t="s">
        <v>61</v>
      </c>
      <c r="Z961" s="83" t="s">
        <v>62</v>
      </c>
      <c r="AA961" s="6">
        <v>1</v>
      </c>
      <c r="BQ961" s="6" t="s">
        <v>353</v>
      </c>
      <c r="BR961" s="5" t="s">
        <v>822</v>
      </c>
    </row>
    <row r="962" spans="1:70" x14ac:dyDescent="0.2">
      <c r="A962" s="91">
        <v>825</v>
      </c>
      <c r="B962" s="229" t="s">
        <v>819</v>
      </c>
      <c r="C962" s="259" t="s">
        <v>2857</v>
      </c>
      <c r="D962" s="229" t="s">
        <v>2858</v>
      </c>
      <c r="E962" s="3" t="s">
        <v>355</v>
      </c>
      <c r="F962" s="26" t="s">
        <v>102</v>
      </c>
      <c r="G962" s="26" t="s">
        <v>75</v>
      </c>
      <c r="H962" s="26" t="s">
        <v>429</v>
      </c>
      <c r="J962" s="22">
        <v>500</v>
      </c>
      <c r="L962" s="28" t="s">
        <v>57</v>
      </c>
      <c r="M962" s="22" t="s">
        <v>58</v>
      </c>
      <c r="N962" s="22" t="s">
        <v>2826</v>
      </c>
      <c r="O962" s="22" t="s">
        <v>59</v>
      </c>
      <c r="P962" s="22" t="s">
        <v>1116</v>
      </c>
      <c r="R962" s="23" t="s">
        <v>2827</v>
      </c>
      <c r="V962" s="25" t="s">
        <v>61</v>
      </c>
      <c r="Z962" s="83" t="s">
        <v>62</v>
      </c>
      <c r="AA962" s="6">
        <v>1</v>
      </c>
      <c r="BQ962" s="6" t="s">
        <v>353</v>
      </c>
      <c r="BR962" s="5" t="s">
        <v>822</v>
      </c>
    </row>
    <row r="963" spans="1:70" ht="14.25" x14ac:dyDescent="0.2">
      <c r="A963" s="91">
        <v>826</v>
      </c>
      <c r="B963" s="229" t="s">
        <v>2882</v>
      </c>
      <c r="C963" s="266" t="s">
        <v>2883</v>
      </c>
      <c r="D963" s="229" t="s">
        <v>2886</v>
      </c>
      <c r="E963" s="3" t="s">
        <v>355</v>
      </c>
      <c r="F963" s="26" t="s">
        <v>102</v>
      </c>
      <c r="G963" s="26" t="s">
        <v>55</v>
      </c>
      <c r="H963" s="26" t="s">
        <v>156</v>
      </c>
      <c r="J963" s="22">
        <v>250</v>
      </c>
      <c r="L963" s="28" t="s">
        <v>57</v>
      </c>
      <c r="M963" s="22" t="s">
        <v>58</v>
      </c>
      <c r="N963" s="22">
        <v>0</v>
      </c>
      <c r="O963" s="22" t="s">
        <v>59</v>
      </c>
      <c r="P963" s="22" t="s">
        <v>78</v>
      </c>
      <c r="Q963" s="177" t="s">
        <v>1855</v>
      </c>
      <c r="R963" s="23" t="s">
        <v>2884</v>
      </c>
      <c r="Z963" s="83" t="s">
        <v>62</v>
      </c>
      <c r="AA963" s="6">
        <v>8</v>
      </c>
      <c r="AC963" s="5">
        <v>28</v>
      </c>
      <c r="AD963" s="163" t="s">
        <v>79</v>
      </c>
      <c r="AE963" s="163" t="s">
        <v>334</v>
      </c>
      <c r="AF963" s="163">
        <v>7</v>
      </c>
      <c r="AG963" s="163" t="s">
        <v>79</v>
      </c>
      <c r="AH963" s="163" t="s">
        <v>116</v>
      </c>
      <c r="BQ963" s="6" t="s">
        <v>194</v>
      </c>
      <c r="BR963" s="163" t="s">
        <v>2885</v>
      </c>
    </row>
    <row r="964" spans="1:70" ht="14.25" x14ac:dyDescent="0.2">
      <c r="A964" s="91">
        <v>827</v>
      </c>
      <c r="B964" s="229" t="s">
        <v>2882</v>
      </c>
      <c r="C964" s="266" t="s">
        <v>2883</v>
      </c>
      <c r="D964" s="229" t="s">
        <v>2887</v>
      </c>
      <c r="E964" s="3" t="s">
        <v>355</v>
      </c>
      <c r="F964" s="26" t="s">
        <v>102</v>
      </c>
      <c r="G964" s="26" t="s">
        <v>55</v>
      </c>
      <c r="H964" s="179" t="s">
        <v>156</v>
      </c>
      <c r="J964" s="22">
        <v>1000</v>
      </c>
      <c r="L964" s="28" t="s">
        <v>57</v>
      </c>
      <c r="M964" s="22" t="s">
        <v>58</v>
      </c>
      <c r="N964" s="22">
        <v>0</v>
      </c>
      <c r="O964" s="22" t="s">
        <v>59</v>
      </c>
      <c r="P964" s="22" t="s">
        <v>78</v>
      </c>
      <c r="Q964" s="177" t="s">
        <v>1855</v>
      </c>
      <c r="R964" s="177" t="s">
        <v>2884</v>
      </c>
      <c r="Z964" s="83" t="s">
        <v>62</v>
      </c>
      <c r="AA964" s="6">
        <v>8</v>
      </c>
      <c r="AC964" s="5">
        <v>28</v>
      </c>
      <c r="AD964" s="163" t="s">
        <v>79</v>
      </c>
      <c r="AE964" s="163" t="s">
        <v>334</v>
      </c>
      <c r="AF964" s="163">
        <v>7</v>
      </c>
      <c r="AG964" s="163" t="s">
        <v>79</v>
      </c>
      <c r="AH964" s="163" t="s">
        <v>116</v>
      </c>
      <c r="BQ964" s="164" t="s">
        <v>194</v>
      </c>
      <c r="BR964" s="163" t="s">
        <v>2885</v>
      </c>
    </row>
    <row r="965" spans="1:70" ht="14.25" x14ac:dyDescent="0.2">
      <c r="A965" s="91">
        <v>828</v>
      </c>
      <c r="B965" s="229" t="s">
        <v>2882</v>
      </c>
      <c r="C965" s="266" t="s">
        <v>2883</v>
      </c>
      <c r="D965" s="229" t="s">
        <v>2888</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2885</v>
      </c>
    </row>
    <row r="966" spans="1:70" ht="14.25" x14ac:dyDescent="0.2">
      <c r="A966" s="91">
        <v>829</v>
      </c>
      <c r="B966" s="229" t="s">
        <v>2882</v>
      </c>
      <c r="C966" s="266" t="s">
        <v>2883</v>
      </c>
      <c r="D966" s="229" t="s">
        <v>2889</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2885</v>
      </c>
    </row>
    <row r="967" spans="1:70" ht="14.25" x14ac:dyDescent="0.2">
      <c r="A967" s="91">
        <v>830</v>
      </c>
      <c r="B967" s="229" t="s">
        <v>2891</v>
      </c>
      <c r="C967" s="266" t="s">
        <v>2892</v>
      </c>
      <c r="D967" s="229" t="s">
        <v>2893</v>
      </c>
      <c r="E967" s="3" t="s">
        <v>355</v>
      </c>
      <c r="F967" s="26" t="s">
        <v>54</v>
      </c>
      <c r="G967" s="26" t="s">
        <v>55</v>
      </c>
      <c r="H967" s="26" t="s">
        <v>237</v>
      </c>
      <c r="J967" s="22">
        <v>1500</v>
      </c>
      <c r="L967" s="28" t="s">
        <v>57</v>
      </c>
      <c r="M967" s="22" t="s">
        <v>58</v>
      </c>
      <c r="N967" s="22">
        <v>0</v>
      </c>
      <c r="O967" s="22" t="s">
        <v>59</v>
      </c>
      <c r="P967" s="22" t="s">
        <v>78</v>
      </c>
      <c r="Q967" s="177" t="s">
        <v>1855</v>
      </c>
      <c r="R967" s="23" t="s">
        <v>2894</v>
      </c>
      <c r="V967" s="25" t="s">
        <v>2895</v>
      </c>
      <c r="W967" s="65">
        <v>1</v>
      </c>
      <c r="Y967" s="25" t="s">
        <v>2896</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2897</v>
      </c>
      <c r="BR967" s="5" t="s">
        <v>2898</v>
      </c>
    </row>
    <row r="968" spans="1:70" ht="14.25" x14ac:dyDescent="0.2">
      <c r="A968" s="91">
        <v>831</v>
      </c>
      <c r="B968" s="229" t="s">
        <v>2899</v>
      </c>
      <c r="C968" s="266" t="s">
        <v>2900</v>
      </c>
      <c r="D968" s="229" t="s">
        <v>2902</v>
      </c>
      <c r="E968" s="3" t="s">
        <v>355</v>
      </c>
      <c r="F968" s="26" t="s">
        <v>102</v>
      </c>
      <c r="G968" s="26" t="s">
        <v>55</v>
      </c>
      <c r="H968" s="26" t="s">
        <v>156</v>
      </c>
      <c r="J968" s="22">
        <v>500</v>
      </c>
      <c r="L968" s="28" t="s">
        <v>57</v>
      </c>
      <c r="M968" s="22" t="s">
        <v>58</v>
      </c>
      <c r="N968" s="22">
        <v>0</v>
      </c>
      <c r="O968" s="22" t="s">
        <v>59</v>
      </c>
      <c r="P968" s="22" t="s">
        <v>78</v>
      </c>
      <c r="Q968" s="177" t="s">
        <v>1855</v>
      </c>
      <c r="R968" s="23" t="s">
        <v>2901</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2897</v>
      </c>
    </row>
    <row r="969" spans="1:70" s="122" customFormat="1" ht="14.25" x14ac:dyDescent="0.2">
      <c r="A969" s="91">
        <v>832</v>
      </c>
      <c r="B969" s="229" t="s">
        <v>2899</v>
      </c>
      <c r="C969" s="266" t="s">
        <v>2900</v>
      </c>
      <c r="D969" s="229" t="s">
        <v>2902</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2901</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2897</v>
      </c>
      <c r="BR969" s="163"/>
    </row>
    <row r="970" spans="1:70" ht="14.25" x14ac:dyDescent="0.2">
      <c r="A970" s="91">
        <v>833</v>
      </c>
      <c r="B970" s="229" t="s">
        <v>2899</v>
      </c>
      <c r="C970" s="266" t="s">
        <v>2900</v>
      </c>
      <c r="D970" s="229" t="s">
        <v>2903</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2901</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2897</v>
      </c>
    </row>
    <row r="971" spans="1:70" ht="14.25" x14ac:dyDescent="0.2">
      <c r="A971" s="91">
        <v>834</v>
      </c>
      <c r="B971" s="229" t="s">
        <v>2899</v>
      </c>
      <c r="C971" s="266" t="s">
        <v>2900</v>
      </c>
      <c r="D971" s="229" t="s">
        <v>2903</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2901</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2897</v>
      </c>
    </row>
    <row r="972" spans="1:70" ht="14.25" x14ac:dyDescent="0.2">
      <c r="A972" s="91">
        <v>835</v>
      </c>
      <c r="B972" s="229" t="s">
        <v>2905</v>
      </c>
      <c r="C972" s="266" t="s">
        <v>2904</v>
      </c>
      <c r="D972" s="229" t="s">
        <v>2893</v>
      </c>
      <c r="E972" s="3" t="s">
        <v>355</v>
      </c>
      <c r="F972" s="26" t="s">
        <v>102</v>
      </c>
      <c r="G972" s="26" t="s">
        <v>55</v>
      </c>
      <c r="H972" s="26" t="s">
        <v>56</v>
      </c>
      <c r="J972" s="22">
        <v>500</v>
      </c>
      <c r="L972" s="180" t="s">
        <v>57</v>
      </c>
      <c r="M972" s="176" t="s">
        <v>58</v>
      </c>
      <c r="N972" s="176">
        <v>0</v>
      </c>
      <c r="O972" s="176" t="s">
        <v>59</v>
      </c>
      <c r="P972" s="176" t="s">
        <v>78</v>
      </c>
      <c r="Q972" s="177" t="s">
        <v>1855</v>
      </c>
      <c r="R972" s="23" t="s">
        <v>2906</v>
      </c>
      <c r="V972" s="165" t="s">
        <v>2895</v>
      </c>
      <c r="W972" s="65">
        <v>2</v>
      </c>
      <c r="X972" s="106" t="s">
        <v>415</v>
      </c>
      <c r="Y972" s="25" t="s">
        <v>516</v>
      </c>
      <c r="Z972" s="83" t="s">
        <v>62</v>
      </c>
      <c r="AA972" s="6">
        <v>6</v>
      </c>
      <c r="AB972" s="6">
        <v>3</v>
      </c>
      <c r="AD972" s="163" t="s">
        <v>79</v>
      </c>
      <c r="AI972" s="5">
        <v>20</v>
      </c>
      <c r="AJ972" s="5">
        <v>30</v>
      </c>
      <c r="BQ972" s="6" t="s">
        <v>2897</v>
      </c>
    </row>
    <row r="973" spans="1:70" ht="14.25" x14ac:dyDescent="0.2">
      <c r="A973" s="91">
        <v>836</v>
      </c>
      <c r="B973" s="229" t="s">
        <v>2908</v>
      </c>
      <c r="C973" s="266" t="s">
        <v>2909</v>
      </c>
      <c r="D973" s="229" t="s">
        <v>2893</v>
      </c>
      <c r="E973" s="3" t="s">
        <v>355</v>
      </c>
      <c r="F973" s="26" t="s">
        <v>102</v>
      </c>
      <c r="G973" s="26" t="s">
        <v>55</v>
      </c>
      <c r="H973" s="179" t="s">
        <v>56</v>
      </c>
      <c r="I973" s="179"/>
      <c r="J973" s="176">
        <v>500</v>
      </c>
      <c r="K973" s="180"/>
      <c r="L973" s="180" t="s">
        <v>57</v>
      </c>
      <c r="M973" s="176" t="s">
        <v>58</v>
      </c>
      <c r="N973" s="176" t="s">
        <v>2910</v>
      </c>
      <c r="O973" s="176" t="s">
        <v>59</v>
      </c>
      <c r="P973" s="176" t="s">
        <v>78</v>
      </c>
      <c r="Q973" s="177" t="s">
        <v>1855</v>
      </c>
      <c r="R973" s="177" t="s">
        <v>2907</v>
      </c>
      <c r="V973" s="25" t="s">
        <v>435</v>
      </c>
      <c r="Y973" s="25" t="s">
        <v>2911</v>
      </c>
      <c r="Z973" s="83" t="s">
        <v>62</v>
      </c>
      <c r="AA973" s="6">
        <v>10</v>
      </c>
      <c r="AB973" s="6">
        <v>5</v>
      </c>
      <c r="AD973" s="5" t="s">
        <v>79</v>
      </c>
      <c r="AI973" s="5">
        <v>21</v>
      </c>
      <c r="AJ973" s="5">
        <v>30</v>
      </c>
      <c r="BQ973" s="6" t="s">
        <v>1829</v>
      </c>
    </row>
    <row r="974" spans="1:70" ht="14.25" x14ac:dyDescent="0.2">
      <c r="A974" s="91">
        <v>837</v>
      </c>
      <c r="B974" s="229" t="s">
        <v>2912</v>
      </c>
      <c r="C974" s="266" t="s">
        <v>2913</v>
      </c>
      <c r="D974" s="229" t="s">
        <v>2916</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2912</v>
      </c>
      <c r="C975" s="266" t="s">
        <v>2913</v>
      </c>
      <c r="D975" s="229" t="s">
        <v>2914</v>
      </c>
      <c r="E975" s="3" t="s">
        <v>355</v>
      </c>
      <c r="F975" s="26" t="s">
        <v>54</v>
      </c>
      <c r="G975" s="26" t="s">
        <v>55</v>
      </c>
      <c r="H975" s="26" t="s">
        <v>2915</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2917</v>
      </c>
      <c r="C976" s="266" t="s">
        <v>2918</v>
      </c>
      <c r="D976" s="229" t="s">
        <v>2931</v>
      </c>
      <c r="E976" s="3" t="s">
        <v>355</v>
      </c>
      <c r="F976" s="26" t="s">
        <v>54</v>
      </c>
      <c r="G976" s="26" t="s">
        <v>55</v>
      </c>
      <c r="H976" s="26" t="s">
        <v>323</v>
      </c>
      <c r="J976" s="22">
        <v>250</v>
      </c>
      <c r="L976" s="28" t="s">
        <v>57</v>
      </c>
      <c r="M976" s="22" t="s">
        <v>58</v>
      </c>
      <c r="N976" s="22">
        <v>0</v>
      </c>
      <c r="O976" s="22" t="s">
        <v>59</v>
      </c>
      <c r="P976" s="22" t="s">
        <v>78</v>
      </c>
      <c r="Q976" s="177" t="s">
        <v>1855</v>
      </c>
      <c r="R976" s="23" t="s">
        <v>2920</v>
      </c>
      <c r="T976" s="23">
        <v>100</v>
      </c>
      <c r="V976" s="25" t="s">
        <v>61</v>
      </c>
      <c r="W976" s="65">
        <v>12</v>
      </c>
      <c r="X976" s="106" t="s">
        <v>202</v>
      </c>
      <c r="Z976" s="83" t="s">
        <v>62</v>
      </c>
      <c r="AA976" s="6">
        <v>10</v>
      </c>
      <c r="AB976" s="6">
        <v>0</v>
      </c>
      <c r="AD976" s="5" t="s">
        <v>79</v>
      </c>
      <c r="AI976" s="5">
        <v>21</v>
      </c>
      <c r="AJ976" s="5">
        <v>40</v>
      </c>
      <c r="BQ976" s="6" t="s">
        <v>213</v>
      </c>
      <c r="BR976" s="5" t="s">
        <v>2924</v>
      </c>
    </row>
    <row r="977" spans="1:71" ht="14.25" x14ac:dyDescent="0.2">
      <c r="A977" s="91">
        <v>840</v>
      </c>
      <c r="B977" s="229" t="s">
        <v>2917</v>
      </c>
      <c r="C977" s="266" t="s">
        <v>2918</v>
      </c>
      <c r="D977" s="229" t="s">
        <v>2932</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2919</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2924</v>
      </c>
    </row>
    <row r="978" spans="1:71" ht="14.25" x14ac:dyDescent="0.2">
      <c r="A978" s="91">
        <v>841</v>
      </c>
      <c r="B978" s="229" t="s">
        <v>2917</v>
      </c>
      <c r="C978" s="266" t="s">
        <v>2918</v>
      </c>
      <c r="D978" s="229" t="s">
        <v>2933</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2921</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2924</v>
      </c>
    </row>
    <row r="979" spans="1:71" ht="14.25" x14ac:dyDescent="0.2">
      <c r="A979" s="91">
        <v>842</v>
      </c>
      <c r="B979" s="229" t="s">
        <v>2917</v>
      </c>
      <c r="C979" s="266" t="s">
        <v>2918</v>
      </c>
      <c r="D979" s="229" t="s">
        <v>2934</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2922</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2924</v>
      </c>
    </row>
    <row r="980" spans="1:71" ht="14.25" x14ac:dyDescent="0.2">
      <c r="A980" s="91">
        <v>843</v>
      </c>
      <c r="B980" s="229" t="s">
        <v>2917</v>
      </c>
      <c r="C980" s="266" t="s">
        <v>2918</v>
      </c>
      <c r="D980" s="229" t="s">
        <v>2935</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2923</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2924</v>
      </c>
    </row>
    <row r="981" spans="1:71" ht="14.25" x14ac:dyDescent="0.2">
      <c r="A981" s="91">
        <v>844</v>
      </c>
      <c r="B981" s="229" t="s">
        <v>2925</v>
      </c>
      <c r="C981" s="266" t="s">
        <v>2926</v>
      </c>
      <c r="D981" s="229" t="s">
        <v>2930</v>
      </c>
      <c r="E981" s="3" t="s">
        <v>355</v>
      </c>
      <c r="F981" s="26" t="s">
        <v>102</v>
      </c>
      <c r="G981" s="26" t="s">
        <v>55</v>
      </c>
      <c r="H981" s="26" t="s">
        <v>156</v>
      </c>
      <c r="J981" s="22">
        <v>500</v>
      </c>
      <c r="L981" s="28" t="s">
        <v>57</v>
      </c>
      <c r="M981" s="22" t="s">
        <v>58</v>
      </c>
      <c r="N981" s="22" t="s">
        <v>2927</v>
      </c>
      <c r="O981" s="22" t="s">
        <v>59</v>
      </c>
      <c r="P981" s="22" t="s">
        <v>2928</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2929</v>
      </c>
    </row>
    <row r="982" spans="1:71" ht="14.25" x14ac:dyDescent="0.2">
      <c r="A982" s="91">
        <v>845</v>
      </c>
      <c r="B982" s="229" t="s">
        <v>2995</v>
      </c>
      <c r="C982" s="266" t="s">
        <v>2996</v>
      </c>
      <c r="D982" s="229" t="s">
        <v>2997</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2998</v>
      </c>
    </row>
    <row r="983" spans="1:71" ht="14.25" x14ac:dyDescent="0.2">
      <c r="A983" s="91">
        <v>846</v>
      </c>
      <c r="B983" s="229" t="s">
        <v>3001</v>
      </c>
      <c r="C983" s="270" t="s">
        <v>3002</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3001</v>
      </c>
      <c r="C984" s="270" t="s">
        <v>3002</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3001</v>
      </c>
      <c r="C985" s="270" t="s">
        <v>3002</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3004</v>
      </c>
      <c r="C986" s="266" t="s">
        <v>3005</v>
      </c>
      <c r="D986" s="229" t="s">
        <v>3006</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3016</v>
      </c>
    </row>
    <row r="987" spans="1:71" ht="14.25" x14ac:dyDescent="0.2">
      <c r="A987" s="91">
        <v>195</v>
      </c>
      <c r="B987" s="229" t="s">
        <v>3004</v>
      </c>
      <c r="C987" s="266" t="s">
        <v>3005</v>
      </c>
      <c r="D987" s="229" t="s">
        <v>3007</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3017</v>
      </c>
    </row>
    <row r="988" spans="1:71" ht="14.25" x14ac:dyDescent="0.2">
      <c r="A988" s="91">
        <v>196</v>
      </c>
      <c r="B988" s="229" t="s">
        <v>3004</v>
      </c>
      <c r="C988" s="266" t="s">
        <v>3005</v>
      </c>
      <c r="D988" s="229" t="s">
        <v>3008</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3015</v>
      </c>
    </row>
    <row r="989" spans="1:71" ht="14.25" x14ac:dyDescent="0.2">
      <c r="A989" s="91">
        <v>197</v>
      </c>
      <c r="B989" s="229" t="s">
        <v>3004</v>
      </c>
      <c r="C989" s="266" t="s">
        <v>3005</v>
      </c>
      <c r="D989" s="229" t="s">
        <v>3009</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3016</v>
      </c>
    </row>
    <row r="990" spans="1:71" ht="14.25" x14ac:dyDescent="0.2">
      <c r="A990" s="91">
        <v>198</v>
      </c>
      <c r="B990" s="229" t="s">
        <v>3004</v>
      </c>
      <c r="C990" s="266" t="s">
        <v>3005</v>
      </c>
      <c r="D990" s="229" t="s">
        <v>3010</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3017</v>
      </c>
    </row>
    <row r="991" spans="1:71" ht="14.25" x14ac:dyDescent="0.2">
      <c r="A991" s="91">
        <v>199</v>
      </c>
      <c r="B991" s="229" t="s">
        <v>3004</v>
      </c>
      <c r="C991" s="266" t="s">
        <v>3005</v>
      </c>
      <c r="D991" s="229" t="s">
        <v>3011</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3015</v>
      </c>
    </row>
    <row r="992" spans="1:71" ht="14.25" x14ac:dyDescent="0.2">
      <c r="A992" s="91">
        <v>200</v>
      </c>
      <c r="B992" s="229" t="s">
        <v>3004</v>
      </c>
      <c r="C992" s="266" t="s">
        <v>3005</v>
      </c>
      <c r="D992" s="229" t="s">
        <v>3012</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3016</v>
      </c>
    </row>
    <row r="993" spans="1:70" ht="14.25" x14ac:dyDescent="0.2">
      <c r="A993" s="91">
        <v>201</v>
      </c>
      <c r="B993" s="229" t="s">
        <v>3004</v>
      </c>
      <c r="C993" s="266" t="s">
        <v>3005</v>
      </c>
      <c r="D993" s="229" t="s">
        <v>3013</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3017</v>
      </c>
    </row>
    <row r="994" spans="1:70" ht="14.25" x14ac:dyDescent="0.2">
      <c r="A994" s="91">
        <v>202</v>
      </c>
      <c r="B994" s="229" t="s">
        <v>3004</v>
      </c>
      <c r="C994" s="266" t="s">
        <v>3005</v>
      </c>
      <c r="D994" s="229" t="s">
        <v>3014</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66.900000000000006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3015</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s>
  <pageMargins left="0.7" right="0.7" top="0.75" bottom="0.75" header="0.3" footer="0.3"/>
  <pageSetup paperSize="9" orientation="portrait" r:id="rId34"/>
  <legacyDrawing r:id="rId3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54"/>
  <sheetViews>
    <sheetView zoomScale="90" zoomScaleNormal="90" workbookViewId="0">
      <pane xSplit="5" ySplit="1" topLeftCell="F636" activePane="bottomRight" state="frozen"/>
      <selection pane="topRight" activeCell="F1" sqref="F1"/>
      <selection pane="bottomLeft" activeCell="A2" sqref="A2"/>
      <selection pane="bottomRight" activeCell="A654" sqref="A649:A654"/>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2521</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2522</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2521</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2683</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2683</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2683</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2683</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2683</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2683</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2523</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2524</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2525</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2526</v>
      </c>
      <c r="M511" s="47" t="s">
        <v>964</v>
      </c>
      <c r="N511" s="47" t="s">
        <v>1096</v>
      </c>
      <c r="O511" s="46" t="s">
        <v>937</v>
      </c>
      <c r="P511" s="48">
        <v>58</v>
      </c>
      <c r="Q511" s="48" t="s">
        <v>965</v>
      </c>
      <c r="R511" s="48" t="s">
        <v>334</v>
      </c>
      <c r="S511" s="49" t="s">
        <v>2527</v>
      </c>
      <c r="T511" s="49" t="s">
        <v>965</v>
      </c>
      <c r="U511" s="49" t="s">
        <v>1096</v>
      </c>
      <c r="V511" s="62" t="s">
        <v>939</v>
      </c>
      <c r="W511" s="54">
        <v>36</v>
      </c>
      <c r="X511" s="54" t="s">
        <v>963</v>
      </c>
      <c r="Y511" s="54" t="s">
        <v>334</v>
      </c>
      <c r="Z511" s="56" t="s">
        <v>2528</v>
      </c>
      <c r="AA511" s="56" t="s">
        <v>963</v>
      </c>
      <c r="AB511" s="56" t="s">
        <v>1096</v>
      </c>
      <c r="AC511" s="61" t="s">
        <v>966</v>
      </c>
      <c r="AD511" s="70" t="s">
        <v>2529</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2530</v>
      </c>
      <c r="M512" s="47" t="s">
        <v>964</v>
      </c>
      <c r="N512" s="47" t="s">
        <v>1096</v>
      </c>
      <c r="O512" s="46" t="s">
        <v>937</v>
      </c>
      <c r="P512" s="48">
        <v>59</v>
      </c>
      <c r="Q512" s="48" t="s">
        <v>965</v>
      </c>
      <c r="R512" s="48" t="s">
        <v>334</v>
      </c>
      <c r="S512" s="49" t="s">
        <v>2531</v>
      </c>
      <c r="T512" s="49" t="s">
        <v>965</v>
      </c>
      <c r="U512" s="49" t="s">
        <v>1096</v>
      </c>
      <c r="V512" s="62" t="s">
        <v>939</v>
      </c>
      <c r="W512" s="54">
        <v>30.4</v>
      </c>
      <c r="X512" s="54" t="s">
        <v>963</v>
      </c>
      <c r="Y512" s="54" t="s">
        <v>334</v>
      </c>
      <c r="Z512" s="56" t="s">
        <v>2532</v>
      </c>
      <c r="AA512" s="56" t="s">
        <v>963</v>
      </c>
      <c r="AB512" s="56" t="s">
        <v>1096</v>
      </c>
      <c r="AC512" s="61" t="s">
        <v>966</v>
      </c>
      <c r="AD512" s="70" t="s">
        <v>2529</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2533</v>
      </c>
      <c r="M513" s="47" t="s">
        <v>964</v>
      </c>
      <c r="N513" s="47" t="s">
        <v>1096</v>
      </c>
      <c r="O513" s="46" t="s">
        <v>937</v>
      </c>
      <c r="P513" s="48">
        <v>58</v>
      </c>
      <c r="Q513" s="48" t="s">
        <v>965</v>
      </c>
      <c r="R513" s="48" t="s">
        <v>334</v>
      </c>
      <c r="S513" s="49" t="s">
        <v>2531</v>
      </c>
      <c r="T513" s="49" t="s">
        <v>965</v>
      </c>
      <c r="U513" s="49" t="s">
        <v>1096</v>
      </c>
      <c r="V513" s="62" t="s">
        <v>939</v>
      </c>
      <c r="W513" s="54">
        <v>33.200000000000003</v>
      </c>
      <c r="X513" s="54" t="s">
        <v>963</v>
      </c>
      <c r="Y513" s="54" t="s">
        <v>334</v>
      </c>
      <c r="Z513" s="56" t="s">
        <v>2534</v>
      </c>
      <c r="AA513" s="56" t="s">
        <v>963</v>
      </c>
      <c r="AB513" s="56" t="s">
        <v>1096</v>
      </c>
      <c r="AC513" s="61" t="s">
        <v>966</v>
      </c>
      <c r="AD513" s="70" t="s">
        <v>2529</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2535</v>
      </c>
      <c r="M514" s="47" t="s">
        <v>964</v>
      </c>
      <c r="N514" s="47" t="s">
        <v>1096</v>
      </c>
      <c r="O514" s="46" t="s">
        <v>937</v>
      </c>
      <c r="P514" s="48">
        <v>12</v>
      </c>
      <c r="Q514" s="48" t="s">
        <v>965</v>
      </c>
      <c r="R514" s="48" t="s">
        <v>334</v>
      </c>
      <c r="S514" s="49" t="s">
        <v>2536</v>
      </c>
      <c r="T514" s="49" t="s">
        <v>965</v>
      </c>
      <c r="U514" s="49" t="s">
        <v>1096</v>
      </c>
      <c r="V514" s="62" t="s">
        <v>939</v>
      </c>
      <c r="W514" s="54">
        <v>124</v>
      </c>
      <c r="X514" s="54" t="s">
        <v>963</v>
      </c>
      <c r="Y514" s="54" t="s">
        <v>334</v>
      </c>
      <c r="Z514" s="56" t="s">
        <v>2537</v>
      </c>
      <c r="AA514" s="56" t="s">
        <v>963</v>
      </c>
      <c r="AB514" s="56" t="s">
        <v>1096</v>
      </c>
      <c r="AC514" s="61" t="s">
        <v>945</v>
      </c>
      <c r="AD514" s="70" t="s">
        <v>2529</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2538</v>
      </c>
      <c r="M515" s="47" t="s">
        <v>964</v>
      </c>
      <c r="N515" s="47" t="s">
        <v>1096</v>
      </c>
      <c r="O515" s="46" t="s">
        <v>937</v>
      </c>
      <c r="P515" s="48">
        <v>12</v>
      </c>
      <c r="Q515" s="48" t="s">
        <v>965</v>
      </c>
      <c r="R515" s="48" t="s">
        <v>334</v>
      </c>
      <c r="S515" s="49" t="s">
        <v>2539</v>
      </c>
      <c r="T515" s="49" t="s">
        <v>965</v>
      </c>
      <c r="U515" s="49" t="s">
        <v>1096</v>
      </c>
      <c r="V515" s="62" t="s">
        <v>939</v>
      </c>
      <c r="W515" s="54">
        <v>119</v>
      </c>
      <c r="X515" s="54" t="s">
        <v>963</v>
      </c>
      <c r="Y515" s="54" t="s">
        <v>334</v>
      </c>
      <c r="Z515" s="56" t="s">
        <v>2540</v>
      </c>
      <c r="AA515" s="56" t="s">
        <v>963</v>
      </c>
      <c r="AB515" s="56" t="s">
        <v>1096</v>
      </c>
      <c r="AC515" s="61" t="s">
        <v>945</v>
      </c>
      <c r="AD515" s="70" t="s">
        <v>2529</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2541</v>
      </c>
      <c r="M516" s="47" t="s">
        <v>964</v>
      </c>
      <c r="N516" s="47" t="s">
        <v>1096</v>
      </c>
      <c r="O516" s="46" t="s">
        <v>937</v>
      </c>
      <c r="P516" s="48">
        <v>12</v>
      </c>
      <c r="Q516" s="48" t="s">
        <v>965</v>
      </c>
      <c r="R516" s="48" t="s">
        <v>334</v>
      </c>
      <c r="S516" s="49" t="s">
        <v>2542</v>
      </c>
      <c r="T516" s="49" t="s">
        <v>965</v>
      </c>
      <c r="U516" s="49" t="s">
        <v>1096</v>
      </c>
      <c r="V516" s="62" t="s">
        <v>939</v>
      </c>
      <c r="W516" s="54">
        <v>121</v>
      </c>
      <c r="X516" s="54" t="s">
        <v>963</v>
      </c>
      <c r="Y516" s="54" t="s">
        <v>334</v>
      </c>
      <c r="Z516" s="56" t="s">
        <v>2543</v>
      </c>
      <c r="AA516" s="56" t="s">
        <v>963</v>
      </c>
      <c r="AB516" s="56" t="s">
        <v>1096</v>
      </c>
      <c r="AC516" s="61" t="s">
        <v>945</v>
      </c>
      <c r="AD516" s="70" t="s">
        <v>2529</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2544</v>
      </c>
      <c r="M517" s="47" t="s">
        <v>964</v>
      </c>
      <c r="N517" s="47" t="s">
        <v>1096</v>
      </c>
      <c r="O517" s="46" t="s">
        <v>937</v>
      </c>
      <c r="P517" s="48">
        <v>70</v>
      </c>
      <c r="Q517" s="48" t="s">
        <v>965</v>
      </c>
      <c r="R517" s="48" t="s">
        <v>334</v>
      </c>
      <c r="S517" s="49" t="s">
        <v>2545</v>
      </c>
      <c r="T517" s="49" t="s">
        <v>965</v>
      </c>
      <c r="U517" s="49" t="s">
        <v>1096</v>
      </c>
      <c r="V517" s="62" t="s">
        <v>939</v>
      </c>
      <c r="W517" s="54">
        <v>10.6</v>
      </c>
      <c r="X517" s="54" t="s">
        <v>963</v>
      </c>
      <c r="Y517" s="54" t="s">
        <v>334</v>
      </c>
      <c r="Z517" s="56" t="s">
        <v>2546</v>
      </c>
      <c r="AA517" s="56" t="s">
        <v>963</v>
      </c>
      <c r="AB517" s="56" t="s">
        <v>1096</v>
      </c>
      <c r="AC517" s="61" t="s">
        <v>966</v>
      </c>
      <c r="AD517" s="70" t="s">
        <v>2529</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2547</v>
      </c>
      <c r="M518" s="47" t="s">
        <v>964</v>
      </c>
      <c r="N518" s="47" t="s">
        <v>1096</v>
      </c>
      <c r="O518" s="46" t="s">
        <v>937</v>
      </c>
      <c r="P518" s="48">
        <v>66</v>
      </c>
      <c r="Q518" s="48" t="s">
        <v>965</v>
      </c>
      <c r="R518" s="48" t="s">
        <v>334</v>
      </c>
      <c r="S518" s="49" t="s">
        <v>2548</v>
      </c>
      <c r="T518" s="49" t="s">
        <v>965</v>
      </c>
      <c r="U518" s="49" t="s">
        <v>1096</v>
      </c>
      <c r="V518" s="62" t="s">
        <v>939</v>
      </c>
      <c r="W518" s="54">
        <v>12.4</v>
      </c>
      <c r="X518" s="54" t="s">
        <v>963</v>
      </c>
      <c r="Y518" s="54" t="s">
        <v>334</v>
      </c>
      <c r="Z518" s="56" t="s">
        <v>2549</v>
      </c>
      <c r="AA518" s="56" t="s">
        <v>963</v>
      </c>
      <c r="AB518" s="56" t="s">
        <v>1096</v>
      </c>
      <c r="AC518" s="61" t="s">
        <v>966</v>
      </c>
      <c r="AD518" s="70" t="s">
        <v>2529</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2550</v>
      </c>
      <c r="M519" s="47" t="s">
        <v>964</v>
      </c>
      <c r="N519" s="47" t="s">
        <v>1096</v>
      </c>
      <c r="O519" s="46" t="s">
        <v>937</v>
      </c>
      <c r="P519" s="48">
        <v>68</v>
      </c>
      <c r="Q519" s="48" t="s">
        <v>965</v>
      </c>
      <c r="R519" s="48" t="s">
        <v>334</v>
      </c>
      <c r="S519" s="49" t="s">
        <v>2551</v>
      </c>
      <c r="T519" s="49" t="s">
        <v>965</v>
      </c>
      <c r="U519" s="49" t="s">
        <v>1096</v>
      </c>
      <c r="V519" s="62" t="s">
        <v>939</v>
      </c>
      <c r="W519" s="54">
        <v>11.5</v>
      </c>
      <c r="X519" s="54" t="s">
        <v>963</v>
      </c>
      <c r="Y519" s="54" t="s">
        <v>334</v>
      </c>
      <c r="Z519" s="56" t="s">
        <v>2552</v>
      </c>
      <c r="AA519" s="56" t="s">
        <v>963</v>
      </c>
      <c r="AB519" s="56" t="s">
        <v>1096</v>
      </c>
      <c r="AC519" s="61" t="s">
        <v>966</v>
      </c>
      <c r="AD519" s="70" t="s">
        <v>2529</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2553</v>
      </c>
      <c r="M520" s="47" t="s">
        <v>964</v>
      </c>
      <c r="N520" s="47" t="s">
        <v>1096</v>
      </c>
      <c r="O520" s="46" t="s">
        <v>937</v>
      </c>
      <c r="P520" s="48">
        <v>34</v>
      </c>
      <c r="Q520" s="48" t="s">
        <v>965</v>
      </c>
      <c r="R520" s="48" t="s">
        <v>334</v>
      </c>
      <c r="S520" s="49" t="s">
        <v>2554</v>
      </c>
      <c r="T520" s="49" t="s">
        <v>965</v>
      </c>
      <c r="U520" s="49" t="s">
        <v>1096</v>
      </c>
      <c r="V520" s="62" t="s">
        <v>939</v>
      </c>
      <c r="W520" s="54">
        <v>16.2</v>
      </c>
      <c r="X520" s="54" t="s">
        <v>963</v>
      </c>
      <c r="Y520" s="54" t="s">
        <v>334</v>
      </c>
      <c r="Z520" s="56" t="s">
        <v>2555</v>
      </c>
      <c r="AA520" s="56" t="s">
        <v>963</v>
      </c>
      <c r="AB520" s="56" t="s">
        <v>1096</v>
      </c>
      <c r="AC520" s="61" t="s">
        <v>945</v>
      </c>
      <c r="AD520" s="70" t="s">
        <v>2529</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2556</v>
      </c>
      <c r="M521" s="47" t="s">
        <v>964</v>
      </c>
      <c r="N521" s="47" t="s">
        <v>1096</v>
      </c>
      <c r="O521" s="46" t="s">
        <v>937</v>
      </c>
      <c r="P521" s="48">
        <v>31</v>
      </c>
      <c r="Q521" s="48" t="s">
        <v>965</v>
      </c>
      <c r="R521" s="48" t="s">
        <v>334</v>
      </c>
      <c r="S521" s="49" t="s">
        <v>2557</v>
      </c>
      <c r="T521" s="49" t="s">
        <v>965</v>
      </c>
      <c r="U521" s="49" t="s">
        <v>1096</v>
      </c>
      <c r="V521" s="62" t="s">
        <v>939</v>
      </c>
      <c r="W521" s="54">
        <v>18.600000000000001</v>
      </c>
      <c r="X521" s="54" t="s">
        <v>963</v>
      </c>
      <c r="Y521" s="54" t="s">
        <v>334</v>
      </c>
      <c r="Z521" s="56" t="s">
        <v>2558</v>
      </c>
      <c r="AA521" s="56" t="s">
        <v>963</v>
      </c>
      <c r="AB521" s="56" t="s">
        <v>1096</v>
      </c>
      <c r="AC521" s="61" t="s">
        <v>945</v>
      </c>
      <c r="AD521" s="70" t="s">
        <v>2529</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2559</v>
      </c>
      <c r="M522" s="47" t="s">
        <v>964</v>
      </c>
      <c r="N522" s="47" t="s">
        <v>1096</v>
      </c>
      <c r="O522" s="46" t="s">
        <v>937</v>
      </c>
      <c r="P522" s="48">
        <v>33</v>
      </c>
      <c r="Q522" s="48" t="s">
        <v>965</v>
      </c>
      <c r="R522" s="48" t="s">
        <v>334</v>
      </c>
      <c r="S522" s="49" t="s">
        <v>2560</v>
      </c>
      <c r="T522" s="49" t="s">
        <v>965</v>
      </c>
      <c r="U522" s="49" t="s">
        <v>1096</v>
      </c>
      <c r="V522" s="62" t="s">
        <v>939</v>
      </c>
      <c r="W522" s="54">
        <v>17.399999999999999</v>
      </c>
      <c r="X522" s="54" t="s">
        <v>963</v>
      </c>
      <c r="Y522" s="54" t="s">
        <v>334</v>
      </c>
      <c r="Z522" s="56" t="s">
        <v>2561</v>
      </c>
      <c r="AA522" s="56" t="s">
        <v>963</v>
      </c>
      <c r="AB522" s="56" t="s">
        <v>1096</v>
      </c>
      <c r="AC522" s="61" t="s">
        <v>945</v>
      </c>
      <c r="AD522" s="70" t="s">
        <v>2529</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2562</v>
      </c>
      <c r="M523" s="47" t="s">
        <v>1212</v>
      </c>
      <c r="N523" s="47" t="s">
        <v>1096</v>
      </c>
      <c r="O523" s="46" t="s">
        <v>940</v>
      </c>
      <c r="W523" s="54">
        <v>10.9</v>
      </c>
      <c r="X523" s="54" t="s">
        <v>963</v>
      </c>
      <c r="Y523" s="54" t="s">
        <v>334</v>
      </c>
      <c r="Z523" s="56" t="s">
        <v>2563</v>
      </c>
      <c r="AA523" s="56" t="s">
        <v>963</v>
      </c>
      <c r="AB523" s="56" t="s">
        <v>1096</v>
      </c>
      <c r="AC523" s="61" t="s">
        <v>945</v>
      </c>
      <c r="AD523" s="70" t="s">
        <v>2564</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2565</v>
      </c>
      <c r="M524" s="189" t="s">
        <v>1212</v>
      </c>
      <c r="N524" s="47" t="s">
        <v>1096</v>
      </c>
      <c r="O524" s="46" t="s">
        <v>940</v>
      </c>
      <c r="AD524" s="70" t="s">
        <v>2564</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2566</v>
      </c>
      <c r="M525" s="189" t="s">
        <v>1212</v>
      </c>
      <c r="N525" s="47" t="s">
        <v>1096</v>
      </c>
      <c r="O525" s="46" t="s">
        <v>940</v>
      </c>
      <c r="AD525" s="70" t="s">
        <v>2564</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2731</v>
      </c>
      <c r="M526" s="47" t="s">
        <v>1232</v>
      </c>
      <c r="N526" s="47" t="s">
        <v>1096</v>
      </c>
      <c r="O526" s="46" t="s">
        <v>954</v>
      </c>
      <c r="P526" s="48">
        <v>7.2</v>
      </c>
      <c r="Q526" s="48" t="s">
        <v>965</v>
      </c>
      <c r="R526" s="48" t="s">
        <v>993</v>
      </c>
      <c r="S526" s="49" t="s">
        <v>2732</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2733</v>
      </c>
      <c r="M527" s="47" t="s">
        <v>1232</v>
      </c>
      <c r="N527" s="47" t="s">
        <v>1096</v>
      </c>
      <c r="O527" s="46" t="s">
        <v>954</v>
      </c>
      <c r="P527" s="48">
        <v>5.5</v>
      </c>
      <c r="Q527" s="48" t="s">
        <v>965</v>
      </c>
      <c r="R527" s="48" t="s">
        <v>993</v>
      </c>
      <c r="S527" s="49" t="s">
        <v>2734</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2735</v>
      </c>
      <c r="M528" s="47" t="s">
        <v>1232</v>
      </c>
      <c r="N528" s="47" t="s">
        <v>1096</v>
      </c>
      <c r="O528" s="46" t="s">
        <v>954</v>
      </c>
      <c r="P528" s="48">
        <v>2.7</v>
      </c>
      <c r="Q528" s="48" t="s">
        <v>965</v>
      </c>
      <c r="R528" s="48" t="s">
        <v>993</v>
      </c>
      <c r="S528" s="49" t="s">
        <v>2736</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2737</v>
      </c>
      <c r="M529" s="47" t="s">
        <v>1232</v>
      </c>
      <c r="N529" s="47" t="s">
        <v>1096</v>
      </c>
      <c r="O529" s="46" t="s">
        <v>954</v>
      </c>
      <c r="P529" s="48">
        <v>1.2</v>
      </c>
      <c r="Q529" s="48" t="s">
        <v>965</v>
      </c>
      <c r="R529" s="48" t="s">
        <v>993</v>
      </c>
      <c r="S529" s="49" t="s">
        <v>2738</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2739</v>
      </c>
      <c r="M530" s="47" t="s">
        <v>1232</v>
      </c>
      <c r="N530" s="47" t="s">
        <v>1096</v>
      </c>
      <c r="O530" s="46" t="s">
        <v>954</v>
      </c>
      <c r="P530" s="48">
        <v>12.6</v>
      </c>
      <c r="Q530" s="48" t="s">
        <v>965</v>
      </c>
      <c r="R530" s="48" t="s">
        <v>993</v>
      </c>
      <c r="S530" s="49" t="s">
        <v>2740</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2567</v>
      </c>
      <c r="M531" s="47" t="s">
        <v>1232</v>
      </c>
      <c r="N531" s="47" t="s">
        <v>1096</v>
      </c>
      <c r="O531" s="46" t="s">
        <v>954</v>
      </c>
      <c r="P531" s="48">
        <v>8.3000000000000007</v>
      </c>
      <c r="Q531" s="48" t="s">
        <v>965</v>
      </c>
      <c r="R531" s="48" t="s">
        <v>993</v>
      </c>
      <c r="S531" s="49" t="s">
        <v>2568</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2569</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2570</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2694</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2694</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2694</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2695</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2696</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2697</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2698</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2699</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2700</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2701</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2702</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2703</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2742</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2742</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2742</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2742</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2742</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2742</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2704</v>
      </c>
      <c r="M560" s="47" t="s">
        <v>952</v>
      </c>
      <c r="N560" s="47" t="s">
        <v>1096</v>
      </c>
      <c r="O560" s="46" t="s">
        <v>937</v>
      </c>
      <c r="P560" s="48">
        <v>55.7</v>
      </c>
      <c r="Q560" s="48" t="s">
        <v>943</v>
      </c>
      <c r="R560" s="48" t="s">
        <v>993</v>
      </c>
      <c r="S560" s="49" t="s">
        <v>2705</v>
      </c>
      <c r="T560" s="49" t="s">
        <v>943</v>
      </c>
      <c r="U560" s="49" t="s">
        <v>1096</v>
      </c>
      <c r="V560" s="62" t="s">
        <v>939</v>
      </c>
      <c r="AD560" s="70" t="s">
        <v>2706</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2707</v>
      </c>
      <c r="M561" s="47" t="s">
        <v>952</v>
      </c>
      <c r="N561" s="47" t="s">
        <v>1096</v>
      </c>
      <c r="O561" s="46" t="s">
        <v>937</v>
      </c>
      <c r="P561" s="48">
        <v>207</v>
      </c>
      <c r="Q561" s="48" t="s">
        <v>943</v>
      </c>
      <c r="R561" s="48" t="s">
        <v>993</v>
      </c>
      <c r="S561" s="49" t="s">
        <v>2708</v>
      </c>
      <c r="T561" s="49" t="s">
        <v>943</v>
      </c>
      <c r="U561" s="49" t="s">
        <v>1096</v>
      </c>
      <c r="V561" s="62" t="s">
        <v>939</v>
      </c>
      <c r="AD561" s="70" t="s">
        <v>2709</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2710</v>
      </c>
      <c r="M562" s="47" t="s">
        <v>952</v>
      </c>
      <c r="N562" s="47" t="s">
        <v>1096</v>
      </c>
      <c r="O562" s="46" t="s">
        <v>937</v>
      </c>
      <c r="P562" s="48">
        <v>72.599999999999994</v>
      </c>
      <c r="Q562" s="48" t="s">
        <v>943</v>
      </c>
      <c r="R562" s="48" t="s">
        <v>993</v>
      </c>
      <c r="S562" s="49" t="s">
        <v>2711</v>
      </c>
      <c r="T562" s="49" t="s">
        <v>943</v>
      </c>
      <c r="U562" s="49" t="s">
        <v>1096</v>
      </c>
      <c r="V562" s="62" t="s">
        <v>939</v>
      </c>
      <c r="AD562" s="70" t="s">
        <v>2712</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2713</v>
      </c>
      <c r="M563" s="47" t="s">
        <v>952</v>
      </c>
      <c r="N563" s="47" t="s">
        <v>1096</v>
      </c>
      <c r="O563" s="46" t="s">
        <v>937</v>
      </c>
      <c r="P563" s="48">
        <v>150</v>
      </c>
      <c r="Q563" s="48" t="s">
        <v>943</v>
      </c>
      <c r="R563" s="48" t="s">
        <v>993</v>
      </c>
      <c r="S563" s="49" t="s">
        <v>2714</v>
      </c>
      <c r="T563" s="49" t="s">
        <v>943</v>
      </c>
      <c r="U563" s="49" t="s">
        <v>1096</v>
      </c>
      <c r="V563" s="62" t="s">
        <v>939</v>
      </c>
      <c r="AD563" s="70" t="s">
        <v>2715</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2716</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2716</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2591</v>
      </c>
      <c r="L572" s="47">
        <v>1</v>
      </c>
      <c r="M572" s="47" t="s">
        <v>1009</v>
      </c>
      <c r="N572" s="47" t="s">
        <v>1927</v>
      </c>
      <c r="O572" s="46" t="s">
        <v>937</v>
      </c>
      <c r="P572" s="48">
        <v>65</v>
      </c>
      <c r="Q572" s="48" t="s">
        <v>992</v>
      </c>
      <c r="R572" s="48" t="s">
        <v>2591</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2591</v>
      </c>
      <c r="L573" s="47">
        <v>5</v>
      </c>
      <c r="M573" s="47" t="s">
        <v>1009</v>
      </c>
      <c r="N573" s="47" t="s">
        <v>1927</v>
      </c>
      <c r="O573" s="46" t="s">
        <v>937</v>
      </c>
      <c r="P573" s="48">
        <v>128</v>
      </c>
      <c r="Q573" s="48" t="s">
        <v>992</v>
      </c>
      <c r="R573" s="48" t="s">
        <v>2591</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2591</v>
      </c>
      <c r="L574" s="47">
        <v>0.5</v>
      </c>
      <c r="M574" s="47" t="s">
        <v>936</v>
      </c>
      <c r="N574" s="47" t="s">
        <v>1931</v>
      </c>
      <c r="O574" s="46" t="s">
        <v>937</v>
      </c>
      <c r="P574" s="48">
        <v>1.25</v>
      </c>
      <c r="Q574" s="48" t="s">
        <v>938</v>
      </c>
      <c r="R574" s="48" t="s">
        <v>2591</v>
      </c>
      <c r="S574" s="49">
        <v>0.14000000000000001</v>
      </c>
      <c r="T574" s="49" t="s">
        <v>938</v>
      </c>
      <c r="U574" s="49" t="s">
        <v>1931</v>
      </c>
      <c r="V574" s="62" t="s">
        <v>939</v>
      </c>
      <c r="W574" s="54">
        <v>413</v>
      </c>
      <c r="X574" s="54" t="s">
        <v>951</v>
      </c>
      <c r="Y574" s="54" t="s">
        <v>2591</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2591</v>
      </c>
      <c r="L575" s="47">
        <v>3</v>
      </c>
      <c r="M575" s="47" t="s">
        <v>936</v>
      </c>
      <c r="N575" s="47" t="s">
        <v>1931</v>
      </c>
      <c r="O575" s="46" t="s">
        <v>937</v>
      </c>
      <c r="P575" s="48">
        <v>2.21</v>
      </c>
      <c r="Q575" s="48" t="s">
        <v>938</v>
      </c>
      <c r="R575" s="48" t="s">
        <v>2591</v>
      </c>
      <c r="S575" s="49">
        <v>0.24</v>
      </c>
      <c r="T575" s="49" t="s">
        <v>938</v>
      </c>
      <c r="U575" s="49" t="s">
        <v>1931</v>
      </c>
      <c r="V575" s="62" t="s">
        <v>939</v>
      </c>
      <c r="W575" s="54">
        <v>146</v>
      </c>
      <c r="X575" s="54" t="s">
        <v>951</v>
      </c>
      <c r="Y575" s="54" t="s">
        <v>2591</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2591</v>
      </c>
      <c r="L576" s="47">
        <v>4</v>
      </c>
      <c r="M576" s="47" t="s">
        <v>936</v>
      </c>
      <c r="N576" s="47" t="s">
        <v>1931</v>
      </c>
      <c r="O576" s="46" t="s">
        <v>937</v>
      </c>
      <c r="P576" s="48">
        <v>2.46</v>
      </c>
      <c r="Q576" s="48" t="s">
        <v>938</v>
      </c>
      <c r="R576" s="48" t="s">
        <v>2591</v>
      </c>
      <c r="S576" s="49">
        <v>0.26</v>
      </c>
      <c r="T576" s="49" t="s">
        <v>938</v>
      </c>
      <c r="U576" s="49" t="s">
        <v>1931</v>
      </c>
      <c r="V576" s="62" t="s">
        <v>939</v>
      </c>
      <c r="W576" s="54">
        <v>95</v>
      </c>
      <c r="X576" s="54" t="s">
        <v>951</v>
      </c>
      <c r="Y576" s="54" t="s">
        <v>2591</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2717</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2717</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2717</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2717</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2717</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2717</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2717</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2717</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2717</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2717</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2717</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2717</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2717</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2717</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2717</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2717</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2717</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2717</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2717</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2717</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2717</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2717</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2717</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2717</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2717</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2717</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2717</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2717</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2717</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2717</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2762</v>
      </c>
      <c r="M634" s="47" t="s">
        <v>936</v>
      </c>
      <c r="N634" s="47" t="s">
        <v>1096</v>
      </c>
      <c r="O634" s="46" t="s">
        <v>954</v>
      </c>
      <c r="W634" s="54">
        <v>1313</v>
      </c>
      <c r="X634" s="54" t="s">
        <v>951</v>
      </c>
      <c r="Y634" s="54" t="s">
        <v>334</v>
      </c>
      <c r="Z634" s="56" t="s">
        <v>2763</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2764</v>
      </c>
      <c r="M635" s="47" t="s">
        <v>936</v>
      </c>
      <c r="N635" s="47" t="s">
        <v>1096</v>
      </c>
      <c r="O635" s="46" t="s">
        <v>954</v>
      </c>
      <c r="W635" s="54">
        <v>393</v>
      </c>
      <c r="X635" s="54" t="s">
        <v>951</v>
      </c>
      <c r="Y635" s="54" t="s">
        <v>334</v>
      </c>
      <c r="Z635" s="56" t="s">
        <v>2765</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2766</v>
      </c>
      <c r="M636" s="47" t="s">
        <v>936</v>
      </c>
      <c r="N636" s="47" t="s">
        <v>1096</v>
      </c>
      <c r="O636" s="46" t="s">
        <v>954</v>
      </c>
      <c r="W636" s="54">
        <v>2231</v>
      </c>
      <c r="X636" s="54" t="s">
        <v>951</v>
      </c>
      <c r="Y636" s="54" t="s">
        <v>334</v>
      </c>
      <c r="Z636" s="56" t="s">
        <v>2767</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2768</v>
      </c>
      <c r="M637" s="47" t="s">
        <v>936</v>
      </c>
      <c r="N637" s="47" t="s">
        <v>1096</v>
      </c>
      <c r="O637" s="46" t="s">
        <v>954</v>
      </c>
      <c r="W637" s="54">
        <v>500</v>
      </c>
      <c r="X637" s="54" t="s">
        <v>951</v>
      </c>
      <c r="Y637" s="54" t="s">
        <v>334</v>
      </c>
      <c r="Z637" s="56" t="s">
        <v>2769</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2770</v>
      </c>
      <c r="M638" s="47" t="s">
        <v>936</v>
      </c>
      <c r="N638" s="47" t="s">
        <v>1096</v>
      </c>
      <c r="O638" s="46" t="s">
        <v>954</v>
      </c>
      <c r="W638" s="54">
        <v>2138</v>
      </c>
      <c r="X638" s="54" t="s">
        <v>951</v>
      </c>
      <c r="Y638" s="54" t="s">
        <v>334</v>
      </c>
      <c r="Z638" s="56" t="s">
        <v>2771</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2772</v>
      </c>
      <c r="M639" s="47" t="s">
        <v>936</v>
      </c>
      <c r="N639" s="47" t="s">
        <v>1096</v>
      </c>
      <c r="O639" s="46" t="s">
        <v>954</v>
      </c>
      <c r="W639" s="54">
        <v>506</v>
      </c>
      <c r="X639" s="54" t="s">
        <v>951</v>
      </c>
      <c r="Y639" s="54" t="s">
        <v>334</v>
      </c>
      <c r="Z639" s="56" t="s">
        <v>2773</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2774</v>
      </c>
      <c r="M640" s="47" t="s">
        <v>936</v>
      </c>
      <c r="N640" s="47" t="s">
        <v>1096</v>
      </c>
      <c r="O640" s="46" t="s">
        <v>954</v>
      </c>
      <c r="W640" s="54">
        <v>1703</v>
      </c>
      <c r="X640" s="54" t="s">
        <v>951</v>
      </c>
      <c r="Y640" s="54" t="s">
        <v>334</v>
      </c>
      <c r="Z640" s="56" t="s">
        <v>2775</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2776</v>
      </c>
      <c r="M641" s="47" t="s">
        <v>936</v>
      </c>
      <c r="N641" s="47" t="s">
        <v>1096</v>
      </c>
      <c r="O641" s="46" t="s">
        <v>954</v>
      </c>
      <c r="W641" s="54">
        <v>420</v>
      </c>
      <c r="X641" s="54" t="s">
        <v>951</v>
      </c>
      <c r="Y641" s="54" t="s">
        <v>334</v>
      </c>
      <c r="Z641" s="56" t="s">
        <v>2777</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2778</v>
      </c>
      <c r="M642" s="47" t="s">
        <v>936</v>
      </c>
      <c r="N642" s="47" t="s">
        <v>1096</v>
      </c>
      <c r="O642" s="46" t="s">
        <v>954</v>
      </c>
      <c r="W642" s="54">
        <v>1755</v>
      </c>
      <c r="X642" s="54" t="s">
        <v>951</v>
      </c>
      <c r="Y642" s="54" t="s">
        <v>334</v>
      </c>
      <c r="Z642" s="56" t="s">
        <v>2779</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2780</v>
      </c>
      <c r="M643" s="47" t="s">
        <v>936</v>
      </c>
      <c r="N643" s="47" t="s">
        <v>1096</v>
      </c>
      <c r="O643" s="46" t="s">
        <v>954</v>
      </c>
      <c r="W643" s="54">
        <v>461</v>
      </c>
      <c r="X643" s="54" t="s">
        <v>951</v>
      </c>
      <c r="Y643" s="54" t="s">
        <v>334</v>
      </c>
      <c r="Z643" s="56" t="s">
        <v>2781</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2782</v>
      </c>
      <c r="M644" s="47" t="s">
        <v>936</v>
      </c>
      <c r="N644" s="47" t="s">
        <v>1096</v>
      </c>
      <c r="O644" s="46" t="s">
        <v>954</v>
      </c>
      <c r="W644" s="54">
        <v>1564</v>
      </c>
      <c r="X644" s="54" t="s">
        <v>951</v>
      </c>
      <c r="Y644" s="54" t="s">
        <v>334</v>
      </c>
      <c r="Z644" s="56" t="s">
        <v>2783</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2784</v>
      </c>
      <c r="M645" s="47" t="s">
        <v>936</v>
      </c>
      <c r="N645" s="47" t="s">
        <v>1096</v>
      </c>
      <c r="O645" s="46" t="s">
        <v>954</v>
      </c>
      <c r="W645" s="54">
        <v>426</v>
      </c>
      <c r="X645" s="54" t="s">
        <v>951</v>
      </c>
      <c r="Y645" s="54" t="s">
        <v>334</v>
      </c>
      <c r="Z645" s="56" t="s">
        <v>2785</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3018</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3018</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3018</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3018</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3018</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3018</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3018</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3018</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3018</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510"/>
  <sheetViews>
    <sheetView zoomScale="85" zoomScaleNormal="85" workbookViewId="0">
      <pane ySplit="1" topLeftCell="A9476" activePane="bottomLeft" state="frozen"/>
      <selection pane="bottomLeft" activeCell="A9511" sqref="A9511"/>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2824</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2824</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2824</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2824</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2824</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2824</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2824</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2824</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2824</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2870</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2870</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2870</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2870</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2870</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2592</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2592</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2592</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2592</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2592</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2592</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2592</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2592</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2592</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2592</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2592</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2592</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2592</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2592</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2592</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2592</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2592</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2592</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2592</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2592</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2592</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2797</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2797</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2797</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2797</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2797</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2797</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2797</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2573</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2573</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2573</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2573</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2573</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2573</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2574</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2573</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2573</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2573</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2575</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2576</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2577</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2578</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2579</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2580</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2575</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2581</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2582</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2583</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2573</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2584</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2598</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2598</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2598</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2598</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2598</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2598</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2598</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2598</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2598</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2598</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2599</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2600</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2601</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2601</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2602</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2601</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2601</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2599</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2603</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2604</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2605</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2606</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2607</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2606</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2606</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2604</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2604</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2604</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2606</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2606</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2606</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2604</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2606</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2606</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2606</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2606</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2606</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2572</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2572</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2572</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2572</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2572</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2585</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2586</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2587</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2573</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2573</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2590</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2593</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2594</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2594</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2595</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2594</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2596</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2594</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2594</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2594</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2597</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2594</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2594</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2594</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2594</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2592</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2592</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2592</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2592</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2592</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2592</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2592</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2592</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2592</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2592</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2592</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2588</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2589</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2817</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2817</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2817</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2817</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2817</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2817</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2817</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2817</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2817</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2817</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2817</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2817</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2817</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2817</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2817</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2817</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2817</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2817</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2817</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2817</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2817</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2817</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2817</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2817</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2817</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2817</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2817</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2817</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2817</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2817</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2817</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2817</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2817</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2817</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2817</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2817</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2817</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2817</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2817</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2817</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2817</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2817</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2817</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2817</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2817</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2817</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2817</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2817</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2817</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2817</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2817</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2817</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2817</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2817</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2817</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2817</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2817</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2817</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2817</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2817</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2817</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2817</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2817</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2817</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2817</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2817</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2817</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2817</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2817</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2817</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2817</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2817</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2609</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2610</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2609</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2610</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2608</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2608</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2608</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2752</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2752</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2752</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2752</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2752</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2752</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2752</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2890</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2890</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3003</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3003</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3003</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3003</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3003</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3003</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3003</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3003</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3003</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3003</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3003</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3003</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3003</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3003</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3003</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3003</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3003</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3003</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3003</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3003</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3003</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3003</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3003</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3003</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3003</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3003</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3003</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3003</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3003</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3003</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3003</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sheetData>
  <autoFilter ref="A1:Q942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266"/>
  <sheetViews>
    <sheetView tabSelected="1" zoomScale="80" zoomScaleNormal="80" workbookViewId="0">
      <pane xSplit="4" ySplit="1" topLeftCell="W2" activePane="bottomRight" state="frozen"/>
      <selection pane="topRight" activeCell="E1" sqref="E1"/>
      <selection pane="bottomLeft" activeCell="A2" sqref="A2"/>
      <selection pane="bottomRight" activeCell="AD12" sqref="AD12"/>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19" style="176" customWidth="1"/>
    <col min="31" max="31" width="28.375" style="176" bestFit="1" customWidth="1"/>
    <col min="32" max="32" width="23.625" style="23" bestFit="1" customWidth="1"/>
    <col min="33" max="33" width="27.75" style="177" bestFit="1" customWidth="1"/>
    <col min="34" max="34" width="19" style="24" bestFit="1" customWidth="1"/>
    <col min="35" max="35" width="38" style="23" bestFit="1" customWidth="1"/>
    <col min="36" max="36" width="38" style="23" customWidth="1"/>
    <col min="37" max="37" width="13.875" style="52" bestFit="1" customWidth="1"/>
    <col min="38" max="38" width="40.125" style="52" bestFit="1" customWidth="1"/>
    <col min="39" max="39" width="38.625" style="52" bestFit="1" customWidth="1"/>
    <col min="40" max="40" width="23.625" style="52" bestFit="1" customWidth="1"/>
    <col min="41" max="16384" width="11" style="30"/>
  </cols>
  <sheetData>
    <row r="1" spans="1:40" s="29" customFormat="1" x14ac:dyDescent="0.2">
      <c r="A1" s="29" t="s">
        <v>11</v>
      </c>
      <c r="B1" s="95" t="s">
        <v>1076</v>
      </c>
      <c r="C1" s="96" t="s">
        <v>13</v>
      </c>
      <c r="D1" s="95" t="s">
        <v>14</v>
      </c>
      <c r="E1" s="102" t="s">
        <v>1397</v>
      </c>
      <c r="F1" s="36" t="s">
        <v>1077</v>
      </c>
      <c r="G1" s="104" t="s">
        <v>1398</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3058</v>
      </c>
      <c r="AE1" s="10" t="s">
        <v>26</v>
      </c>
      <c r="AF1" s="12" t="s">
        <v>27</v>
      </c>
      <c r="AG1" s="12" t="s">
        <v>28</v>
      </c>
      <c r="AH1" s="13" t="s">
        <v>29</v>
      </c>
      <c r="AI1" s="12" t="s">
        <v>30</v>
      </c>
      <c r="AJ1" s="12" t="s">
        <v>31</v>
      </c>
      <c r="AK1" s="14" t="s">
        <v>32</v>
      </c>
      <c r="AL1" s="74" t="s">
        <v>33</v>
      </c>
      <c r="AM1" s="74" t="s">
        <v>34</v>
      </c>
      <c r="AN1" s="14" t="s">
        <v>35</v>
      </c>
    </row>
    <row r="2" spans="1:40"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1319</v>
      </c>
      <c r="AC2" s="176" t="s">
        <v>59</v>
      </c>
      <c r="AD2" s="176" t="s">
        <v>3023</v>
      </c>
      <c r="AE2" s="176" t="s">
        <v>166</v>
      </c>
      <c r="AF2" s="177"/>
      <c r="AG2" s="177" t="s">
        <v>361</v>
      </c>
      <c r="AH2" s="178"/>
      <c r="AI2" s="177"/>
      <c r="AJ2" s="177" t="s">
        <v>1320</v>
      </c>
      <c r="AK2" s="193"/>
      <c r="AL2" s="193"/>
      <c r="AM2" s="193"/>
      <c r="AN2" s="193"/>
    </row>
    <row r="3" spans="1:40"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D3" s="176" t="s">
        <v>3026</v>
      </c>
      <c r="AF3" s="177"/>
      <c r="AG3" s="177" t="s">
        <v>1120</v>
      </c>
      <c r="AH3" s="178"/>
      <c r="AI3" s="177"/>
      <c r="AJ3" s="177"/>
      <c r="AK3" s="193"/>
      <c r="AL3" s="193"/>
      <c r="AM3" s="193"/>
      <c r="AN3" s="193"/>
    </row>
    <row r="4" spans="1:40"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D4" s="176" t="s">
        <v>3026</v>
      </c>
      <c r="AF4" s="177"/>
      <c r="AG4" s="177" t="s">
        <v>1120</v>
      </c>
      <c r="AH4" s="178"/>
      <c r="AI4" s="177"/>
      <c r="AJ4" s="177"/>
      <c r="AK4" s="193" t="s">
        <v>61</v>
      </c>
      <c r="AL4" s="193"/>
      <c r="AM4" s="193"/>
      <c r="AN4" s="193"/>
    </row>
    <row r="5" spans="1:40"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D5" s="176" t="s">
        <v>3026</v>
      </c>
      <c r="AF5" s="177"/>
      <c r="AG5" s="177" t="s">
        <v>1120</v>
      </c>
      <c r="AH5" s="178"/>
      <c r="AI5" s="177"/>
      <c r="AJ5" s="177"/>
      <c r="AK5" s="193" t="s">
        <v>61</v>
      </c>
      <c r="AL5" s="193"/>
      <c r="AM5" s="193"/>
      <c r="AN5" s="193"/>
    </row>
    <row r="6" spans="1:40"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W6" s="181" t="s">
        <v>2987</v>
      </c>
      <c r="X6" s="176">
        <v>200</v>
      </c>
      <c r="Y6" s="180"/>
      <c r="Z6" s="180" t="s">
        <v>57</v>
      </c>
      <c r="AA6" s="176" t="s">
        <v>58</v>
      </c>
      <c r="AB6" s="176" t="s">
        <v>830</v>
      </c>
      <c r="AC6" s="176" t="s">
        <v>59</v>
      </c>
      <c r="AD6" s="176" t="s">
        <v>3023</v>
      </c>
      <c r="AF6" s="177"/>
      <c r="AG6" s="177" t="s">
        <v>1123</v>
      </c>
      <c r="AH6" s="178"/>
      <c r="AI6" s="177"/>
      <c r="AJ6" s="177"/>
      <c r="AK6" s="193" t="s">
        <v>61</v>
      </c>
      <c r="AL6" s="193"/>
      <c r="AM6" s="193"/>
      <c r="AN6" s="193"/>
    </row>
    <row r="7" spans="1:40"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W7" s="181" t="s">
        <v>2987</v>
      </c>
      <c r="X7" s="176">
        <v>200</v>
      </c>
      <c r="Y7" s="180"/>
      <c r="Z7" s="180" t="s">
        <v>57</v>
      </c>
      <c r="AA7" s="176" t="s">
        <v>58</v>
      </c>
      <c r="AB7" s="176" t="s">
        <v>830</v>
      </c>
      <c r="AC7" s="176" t="s">
        <v>59</v>
      </c>
      <c r="AD7" s="176" t="s">
        <v>3023</v>
      </c>
      <c r="AF7" s="177"/>
      <c r="AG7" s="177" t="s">
        <v>1123</v>
      </c>
      <c r="AH7" s="178"/>
      <c r="AI7" s="177"/>
      <c r="AJ7" s="177"/>
      <c r="AK7" s="193" t="s">
        <v>61</v>
      </c>
      <c r="AL7" s="193"/>
      <c r="AM7" s="193"/>
      <c r="AN7" s="193"/>
    </row>
    <row r="8" spans="1:40"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D8" s="176" t="s">
        <v>3024</v>
      </c>
      <c r="AF8" s="177" t="s">
        <v>1102</v>
      </c>
      <c r="AH8" s="178"/>
      <c r="AI8" s="177"/>
      <c r="AJ8" s="177" t="s">
        <v>1103</v>
      </c>
      <c r="AK8" s="193"/>
      <c r="AL8" s="193"/>
      <c r="AM8" s="193"/>
      <c r="AN8" s="193"/>
    </row>
    <row r="9" spans="1:40"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D9" s="176" t="s">
        <v>3025</v>
      </c>
      <c r="AF9" s="177" t="s">
        <v>1104</v>
      </c>
      <c r="AH9" s="178"/>
      <c r="AI9" s="177"/>
      <c r="AJ9" s="177" t="s">
        <v>1105</v>
      </c>
      <c r="AK9" s="193"/>
      <c r="AL9" s="193"/>
      <c r="AM9" s="193"/>
      <c r="AN9" s="193"/>
    </row>
    <row r="10" spans="1:40"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D10" s="176" t="s">
        <v>3024</v>
      </c>
      <c r="AF10" s="177" t="s">
        <v>1102</v>
      </c>
      <c r="AH10" s="178"/>
      <c r="AI10" s="177"/>
      <c r="AJ10" s="177" t="s">
        <v>1103</v>
      </c>
      <c r="AK10" s="193"/>
      <c r="AL10" s="193"/>
      <c r="AM10" s="193"/>
      <c r="AN10" s="193"/>
    </row>
    <row r="11" spans="1:40"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D11" s="176" t="s">
        <v>3025</v>
      </c>
      <c r="AF11" s="177" t="s">
        <v>1104</v>
      </c>
      <c r="AH11" s="178"/>
      <c r="AI11" s="177"/>
      <c r="AJ11" s="177" t="s">
        <v>1105</v>
      </c>
      <c r="AK11" s="193"/>
      <c r="AL11" s="193"/>
      <c r="AM11" s="193"/>
      <c r="AN11" s="193"/>
    </row>
    <row r="12" spans="1:40"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v>114</v>
      </c>
      <c r="V12" s="186" t="s">
        <v>59</v>
      </c>
      <c r="X12" s="176">
        <v>450</v>
      </c>
      <c r="Y12" s="180"/>
      <c r="Z12" s="180" t="s">
        <v>57</v>
      </c>
      <c r="AA12" s="176" t="s">
        <v>58</v>
      </c>
      <c r="AB12" s="176" t="s">
        <v>1316</v>
      </c>
      <c r="AC12" s="176" t="s">
        <v>59</v>
      </c>
      <c r="AD12" s="176" t="s">
        <v>3026</v>
      </c>
      <c r="AE12" s="176" t="s">
        <v>1317</v>
      </c>
      <c r="AF12" s="177"/>
      <c r="AH12" s="178"/>
      <c r="AI12" s="177"/>
      <c r="AJ12" s="177"/>
      <c r="AK12" s="193"/>
      <c r="AL12" s="193"/>
      <c r="AM12" s="193"/>
      <c r="AN12" s="193"/>
    </row>
    <row r="13" spans="1:40"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1318</v>
      </c>
      <c r="AC13" s="176" t="s">
        <v>59</v>
      </c>
      <c r="AD13" s="176" t="s">
        <v>3029</v>
      </c>
      <c r="AE13" s="176" t="s">
        <v>111</v>
      </c>
      <c r="AF13" s="177"/>
      <c r="AH13" s="178"/>
      <c r="AI13" s="177"/>
      <c r="AJ13" s="177"/>
      <c r="AK13" s="193"/>
      <c r="AL13" s="193"/>
      <c r="AM13" s="193"/>
      <c r="AN13" s="193"/>
    </row>
    <row r="14" spans="1:40"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1316</v>
      </c>
      <c r="AC14" s="176" t="s">
        <v>59</v>
      </c>
      <c r="AD14" s="176" t="s">
        <v>3026</v>
      </c>
      <c r="AE14" s="176" t="s">
        <v>1317</v>
      </c>
      <c r="AF14" s="177"/>
      <c r="AH14" s="178"/>
      <c r="AI14" s="177"/>
      <c r="AJ14" s="177"/>
      <c r="AK14" s="193"/>
      <c r="AL14" s="193"/>
      <c r="AM14" s="193"/>
      <c r="AN14" s="193"/>
    </row>
    <row r="15" spans="1:40"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1126</v>
      </c>
      <c r="X15" s="158">
        <v>500</v>
      </c>
      <c r="Y15" s="159"/>
      <c r="Z15" s="159" t="s">
        <v>57</v>
      </c>
      <c r="AA15" s="158" t="s">
        <v>58</v>
      </c>
      <c r="AB15" s="176" t="s">
        <v>3030</v>
      </c>
      <c r="AC15" s="158" t="s">
        <v>59</v>
      </c>
      <c r="AD15" s="176" t="s">
        <v>3033</v>
      </c>
      <c r="AE15" s="158" t="s">
        <v>91</v>
      </c>
      <c r="AF15" s="160"/>
      <c r="AG15" s="160" t="s">
        <v>1148</v>
      </c>
      <c r="AH15" s="174"/>
      <c r="AI15" s="175"/>
      <c r="AJ15" s="175"/>
      <c r="AK15" s="193"/>
      <c r="AL15" s="193"/>
      <c r="AM15" s="193"/>
      <c r="AN15" s="193"/>
    </row>
    <row r="16" spans="1:40"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1126</v>
      </c>
      <c r="X16" s="158">
        <v>500</v>
      </c>
      <c r="Y16" s="159"/>
      <c r="Z16" s="159" t="s">
        <v>57</v>
      </c>
      <c r="AA16" s="158" t="s">
        <v>58</v>
      </c>
      <c r="AB16" s="176" t="s">
        <v>3030</v>
      </c>
      <c r="AC16" s="158" t="s">
        <v>59</v>
      </c>
      <c r="AD16" s="176" t="s">
        <v>3033</v>
      </c>
      <c r="AE16" s="158" t="s">
        <v>91</v>
      </c>
      <c r="AF16" s="160"/>
      <c r="AG16" s="160" t="s">
        <v>1148</v>
      </c>
      <c r="AH16" s="174"/>
      <c r="AI16" s="175"/>
      <c r="AJ16" s="175"/>
      <c r="AK16" s="193"/>
      <c r="AL16" s="193"/>
      <c r="AM16" s="193"/>
      <c r="AN16" s="193"/>
    </row>
    <row r="17" spans="1:40"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3.7/35.8</f>
        <v>0.10335195530726259</v>
      </c>
      <c r="K17" s="187" t="s">
        <v>1099</v>
      </c>
      <c r="L17" s="201"/>
      <c r="M17" s="201"/>
      <c r="N17" s="193">
        <f>(1.8*4/6)/17.9</f>
        <v>6.7039106145251395E-2</v>
      </c>
      <c r="O17" s="193" t="s">
        <v>334</v>
      </c>
      <c r="P17" s="202"/>
      <c r="Q17" s="202"/>
      <c r="R17" s="182">
        <v>0</v>
      </c>
      <c r="S17" s="183" t="s">
        <v>935</v>
      </c>
      <c r="T17" s="184">
        <v>132</v>
      </c>
      <c r="U17" s="185" t="s">
        <v>935</v>
      </c>
      <c r="V17" s="186" t="s">
        <v>59</v>
      </c>
      <c r="W17" s="181" t="s">
        <v>2986</v>
      </c>
      <c r="X17" s="176">
        <v>600</v>
      </c>
      <c r="Y17" s="180"/>
      <c r="Z17" s="180" t="s">
        <v>57</v>
      </c>
      <c r="AA17" s="176" t="s">
        <v>58</v>
      </c>
      <c r="AB17" s="176" t="s">
        <v>1124</v>
      </c>
      <c r="AC17" s="176" t="s">
        <v>59</v>
      </c>
      <c r="AD17" s="176" t="s">
        <v>3028</v>
      </c>
      <c r="AE17" s="176" t="s">
        <v>91</v>
      </c>
      <c r="AF17" s="177"/>
      <c r="AG17" s="160" t="s">
        <v>1125</v>
      </c>
      <c r="AH17" s="178"/>
      <c r="AI17" s="177"/>
      <c r="AJ17" s="177"/>
      <c r="AK17" s="193"/>
      <c r="AL17" s="193"/>
      <c r="AM17" s="193"/>
      <c r="AN17" s="193"/>
    </row>
    <row r="18" spans="1:40"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52.8/117.6</f>
        <v>0.44897959183673469</v>
      </c>
      <c r="K18" s="187" t="s">
        <v>1099</v>
      </c>
      <c r="L18" s="201"/>
      <c r="M18" s="201"/>
      <c r="N18" s="193"/>
      <c r="O18" s="193"/>
      <c r="P18" s="202"/>
      <c r="Q18" s="202"/>
      <c r="R18" s="182">
        <v>0</v>
      </c>
      <c r="S18" s="183" t="s">
        <v>935</v>
      </c>
      <c r="T18" s="184">
        <v>132</v>
      </c>
      <c r="U18" s="185" t="s">
        <v>935</v>
      </c>
      <c r="V18" s="186" t="s">
        <v>59</v>
      </c>
      <c r="X18" s="176">
        <v>600</v>
      </c>
      <c r="Y18" s="180"/>
      <c r="Z18" s="180" t="s">
        <v>57</v>
      </c>
      <c r="AA18" s="176" t="s">
        <v>58</v>
      </c>
      <c r="AB18" s="176" t="s">
        <v>1124</v>
      </c>
      <c r="AC18" s="176" t="s">
        <v>59</v>
      </c>
      <c r="AD18" s="176" t="s">
        <v>3028</v>
      </c>
      <c r="AE18" s="176" t="s">
        <v>91</v>
      </c>
      <c r="AF18" s="177"/>
      <c r="AG18" s="160" t="s">
        <v>1125</v>
      </c>
      <c r="AH18" s="178"/>
      <c r="AI18" s="177"/>
      <c r="AJ18" s="177"/>
      <c r="AK18" s="193"/>
      <c r="AL18" s="193"/>
      <c r="AM18" s="193"/>
      <c r="AN18" s="193"/>
    </row>
    <row r="19" spans="1:40"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1147</v>
      </c>
      <c r="AC19" s="176" t="s">
        <v>59</v>
      </c>
      <c r="AD19" s="176" t="s">
        <v>3032</v>
      </c>
      <c r="AE19" s="176" t="s">
        <v>91</v>
      </c>
      <c r="AF19" s="177" t="s">
        <v>1137</v>
      </c>
      <c r="AG19" s="177" t="s">
        <v>2937</v>
      </c>
      <c r="AH19" s="178"/>
      <c r="AI19" s="177"/>
      <c r="AJ19" s="177"/>
      <c r="AK19" s="193"/>
      <c r="AL19" s="193"/>
      <c r="AM19" s="193"/>
      <c r="AN19" s="193"/>
    </row>
    <row r="20" spans="1:40"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1147</v>
      </c>
      <c r="AC20" s="176" t="s">
        <v>59</v>
      </c>
      <c r="AD20" s="176" t="s">
        <v>3032</v>
      </c>
      <c r="AE20" s="136" t="s">
        <v>91</v>
      </c>
      <c r="AF20" s="177" t="s">
        <v>1137</v>
      </c>
      <c r="AG20" s="177" t="s">
        <v>2937</v>
      </c>
      <c r="AH20" s="174"/>
      <c r="AI20" s="175"/>
      <c r="AJ20" s="175"/>
      <c r="AK20" s="193"/>
      <c r="AL20" s="193"/>
      <c r="AM20" s="193"/>
      <c r="AN20" s="193"/>
    </row>
    <row r="21" spans="1:40"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1127</v>
      </c>
      <c r="AC21" s="206" t="s">
        <v>59</v>
      </c>
      <c r="AD21" s="176" t="s">
        <v>3033</v>
      </c>
      <c r="AE21" s="206" t="s">
        <v>91</v>
      </c>
      <c r="AF21" s="208" t="s">
        <v>1128</v>
      </c>
      <c r="AG21" s="208" t="s">
        <v>1129</v>
      </c>
      <c r="AH21" s="209"/>
      <c r="AI21" s="208"/>
      <c r="AJ21" s="208" t="s">
        <v>1130</v>
      </c>
      <c r="AK21" s="193"/>
      <c r="AL21" s="193"/>
      <c r="AM21" s="193"/>
      <c r="AN21" s="193"/>
    </row>
    <row r="22" spans="1:40"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1127</v>
      </c>
      <c r="AC22" s="206" t="s">
        <v>59</v>
      </c>
      <c r="AD22" s="176" t="s">
        <v>3033</v>
      </c>
      <c r="AE22" s="206" t="s">
        <v>91</v>
      </c>
      <c r="AF22" s="208" t="s">
        <v>1131</v>
      </c>
      <c r="AG22" s="208" t="s">
        <v>1132</v>
      </c>
      <c r="AH22" s="209"/>
      <c r="AI22" s="208"/>
      <c r="AJ22" s="208" t="s">
        <v>1130</v>
      </c>
      <c r="AK22" s="193"/>
      <c r="AL22" s="193"/>
      <c r="AM22" s="193"/>
      <c r="AN22" s="193"/>
    </row>
    <row r="23" spans="1:40"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1127</v>
      </c>
      <c r="AC23" s="206" t="s">
        <v>59</v>
      </c>
      <c r="AD23" s="176" t="s">
        <v>3033</v>
      </c>
      <c r="AE23" s="206" t="s">
        <v>91</v>
      </c>
      <c r="AF23" s="208" t="s">
        <v>1128</v>
      </c>
      <c r="AG23" s="208" t="s">
        <v>1129</v>
      </c>
      <c r="AH23" s="209"/>
      <c r="AI23" s="208"/>
      <c r="AJ23" s="208" t="s">
        <v>1130</v>
      </c>
      <c r="AK23" s="193"/>
      <c r="AL23" s="193"/>
      <c r="AM23" s="193"/>
      <c r="AN23" s="193"/>
    </row>
    <row r="24" spans="1:40"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1127</v>
      </c>
      <c r="AC24" s="206" t="s">
        <v>59</v>
      </c>
      <c r="AD24" s="176" t="s">
        <v>3033</v>
      </c>
      <c r="AE24" s="206" t="s">
        <v>91</v>
      </c>
      <c r="AF24" s="208" t="s">
        <v>1131</v>
      </c>
      <c r="AG24" s="208" t="s">
        <v>1132</v>
      </c>
      <c r="AH24" s="209"/>
      <c r="AI24" s="208"/>
      <c r="AJ24" s="208" t="s">
        <v>1130</v>
      </c>
      <c r="AK24" s="193"/>
      <c r="AL24" s="193"/>
      <c r="AM24" s="193"/>
      <c r="AN24" s="193"/>
    </row>
    <row r="25" spans="1:40"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1127</v>
      </c>
      <c r="AC25" s="176" t="s">
        <v>59</v>
      </c>
      <c r="AD25" s="176" t="s">
        <v>3033</v>
      </c>
      <c r="AE25" s="176" t="s">
        <v>91</v>
      </c>
      <c r="AF25" s="177" t="s">
        <v>1128</v>
      </c>
      <c r="AG25" s="177" t="s">
        <v>1133</v>
      </c>
      <c r="AH25" s="178"/>
      <c r="AI25" s="177"/>
      <c r="AJ25" s="177" t="s">
        <v>1130</v>
      </c>
      <c r="AK25" s="193"/>
      <c r="AL25" s="193"/>
      <c r="AM25" s="193"/>
      <c r="AN25" s="193"/>
    </row>
    <row r="26" spans="1:40"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1127</v>
      </c>
      <c r="AC26" s="176" t="s">
        <v>59</v>
      </c>
      <c r="AD26" s="176" t="s">
        <v>3033</v>
      </c>
      <c r="AE26" s="176" t="s">
        <v>91</v>
      </c>
      <c r="AF26" s="177" t="s">
        <v>1131</v>
      </c>
      <c r="AG26" s="177" t="s">
        <v>1134</v>
      </c>
      <c r="AH26" s="178"/>
      <c r="AI26" s="177"/>
      <c r="AJ26" s="177" t="s">
        <v>1130</v>
      </c>
      <c r="AK26" s="193"/>
      <c r="AL26" s="193"/>
      <c r="AM26" s="193"/>
      <c r="AN26" s="193"/>
    </row>
    <row r="27" spans="1:40"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76" t="s">
        <v>3026</v>
      </c>
      <c r="AE27" s="136"/>
      <c r="AF27" s="174"/>
      <c r="AG27" s="174" t="s">
        <v>1392</v>
      </c>
      <c r="AH27" s="174"/>
      <c r="AI27" s="175">
        <v>120</v>
      </c>
      <c r="AJ27" s="175"/>
      <c r="AK27" s="193"/>
      <c r="AL27" s="193"/>
      <c r="AM27" s="193"/>
      <c r="AN27" s="193"/>
    </row>
    <row r="28" spans="1:40"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1149</v>
      </c>
      <c r="X28" s="158">
        <v>600</v>
      </c>
      <c r="Y28" s="159"/>
      <c r="Z28" s="159" t="s">
        <v>57</v>
      </c>
      <c r="AA28" s="158" t="s">
        <v>58</v>
      </c>
      <c r="AB28" s="176" t="s">
        <v>182</v>
      </c>
      <c r="AC28" s="158" t="s">
        <v>59</v>
      </c>
      <c r="AD28" s="176" t="s">
        <v>3026</v>
      </c>
      <c r="AE28" s="158" t="s">
        <v>91</v>
      </c>
      <c r="AF28" s="174"/>
      <c r="AG28" s="174"/>
      <c r="AH28" s="174"/>
      <c r="AI28" s="175"/>
      <c r="AJ28" s="175"/>
      <c r="AK28" s="193"/>
      <c r="AL28" s="193"/>
      <c r="AM28" s="193"/>
      <c r="AN28" s="193"/>
    </row>
    <row r="29" spans="1:40"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1149</v>
      </c>
      <c r="X29" s="158">
        <v>600</v>
      </c>
      <c r="Y29" s="159"/>
      <c r="Z29" s="159" t="s">
        <v>57</v>
      </c>
      <c r="AA29" s="158" t="s">
        <v>58</v>
      </c>
      <c r="AB29" s="176" t="s">
        <v>182</v>
      </c>
      <c r="AC29" s="158" t="s">
        <v>59</v>
      </c>
      <c r="AD29" s="176" t="s">
        <v>3026</v>
      </c>
      <c r="AE29" s="158" t="s">
        <v>91</v>
      </c>
      <c r="AF29" s="174"/>
      <c r="AG29" s="174"/>
      <c r="AH29" s="174"/>
      <c r="AI29" s="175"/>
      <c r="AJ29" s="175"/>
      <c r="AK29" s="193"/>
      <c r="AL29" s="193"/>
      <c r="AM29" s="193"/>
      <c r="AN29" s="193"/>
    </row>
    <row r="30" spans="1:40"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3034</v>
      </c>
      <c r="AE30" s="176" t="s">
        <v>460</v>
      </c>
      <c r="AF30" s="177"/>
      <c r="AG30" s="177"/>
      <c r="AH30" s="178"/>
      <c r="AI30" s="177"/>
      <c r="AJ30" s="177"/>
      <c r="AK30" s="193"/>
      <c r="AL30" s="193"/>
      <c r="AM30" s="193"/>
      <c r="AN30" s="193"/>
    </row>
    <row r="31" spans="1:40"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3034</v>
      </c>
      <c r="AE31" s="176" t="s">
        <v>460</v>
      </c>
      <c r="AF31" s="177"/>
      <c r="AG31" s="177"/>
      <c r="AH31" s="178"/>
      <c r="AI31" s="177"/>
      <c r="AJ31" s="177"/>
      <c r="AK31" s="193"/>
      <c r="AL31" s="193"/>
      <c r="AM31" s="193"/>
      <c r="AN31" s="193"/>
    </row>
    <row r="32" spans="1:40"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3034</v>
      </c>
      <c r="AE32" s="176" t="s">
        <v>460</v>
      </c>
      <c r="AF32" s="177"/>
      <c r="AG32" s="177"/>
      <c r="AH32" s="178"/>
      <c r="AI32" s="177"/>
      <c r="AJ32" s="177"/>
      <c r="AK32" s="193"/>
      <c r="AL32" s="193"/>
      <c r="AM32" s="193"/>
      <c r="AN32" s="193"/>
    </row>
    <row r="33" spans="1:40"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3034</v>
      </c>
      <c r="AE33" s="176" t="s">
        <v>460</v>
      </c>
      <c r="AF33" s="177"/>
      <c r="AG33" s="177"/>
      <c r="AH33" s="178"/>
      <c r="AI33" s="177"/>
      <c r="AJ33" s="177"/>
      <c r="AK33" s="193"/>
      <c r="AL33" s="193"/>
      <c r="AM33" s="193"/>
      <c r="AN33" s="193"/>
    </row>
    <row r="34" spans="1:40"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1135</v>
      </c>
      <c r="N34" s="193">
        <v>1.03225806</v>
      </c>
      <c r="O34" s="193" t="s">
        <v>334</v>
      </c>
      <c r="P34" s="202"/>
      <c r="Q34" s="202"/>
      <c r="R34" s="182">
        <v>0</v>
      </c>
      <c r="S34" s="183" t="s">
        <v>935</v>
      </c>
      <c r="T34" s="184">
        <v>108</v>
      </c>
      <c r="U34" s="185">
        <v>132</v>
      </c>
      <c r="V34" s="186" t="s">
        <v>59</v>
      </c>
      <c r="W34" s="181"/>
      <c r="X34" s="176">
        <v>5</v>
      </c>
      <c r="Y34" s="180"/>
      <c r="Z34" s="180" t="s">
        <v>57</v>
      </c>
      <c r="AA34" s="176" t="s">
        <v>58</v>
      </c>
      <c r="AB34" s="176" t="s">
        <v>1136</v>
      </c>
      <c r="AC34" s="176" t="s">
        <v>59</v>
      </c>
      <c r="AD34" s="176" t="s">
        <v>3034</v>
      </c>
      <c r="AE34" s="176" t="s">
        <v>91</v>
      </c>
      <c r="AF34" s="177" t="s">
        <v>1137</v>
      </c>
      <c r="AG34" s="177" t="s">
        <v>1138</v>
      </c>
      <c r="AH34" s="178"/>
      <c r="AI34" s="177"/>
      <c r="AJ34" s="177" t="s">
        <v>1139</v>
      </c>
      <c r="AK34" s="193"/>
      <c r="AL34" s="193"/>
      <c r="AM34" s="193"/>
      <c r="AN34" s="193"/>
    </row>
    <row r="35" spans="1:40"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1135</v>
      </c>
      <c r="N35" s="193">
        <v>1.064516129</v>
      </c>
      <c r="O35" s="193" t="s">
        <v>334</v>
      </c>
      <c r="P35" s="202"/>
      <c r="Q35" s="202"/>
      <c r="R35" s="182">
        <v>0</v>
      </c>
      <c r="S35" s="183" t="s">
        <v>935</v>
      </c>
      <c r="T35" s="184">
        <v>108</v>
      </c>
      <c r="U35" s="185">
        <v>132</v>
      </c>
      <c r="V35" s="186" t="s">
        <v>59</v>
      </c>
      <c r="W35" s="181"/>
      <c r="X35" s="176">
        <v>10</v>
      </c>
      <c r="Y35" s="180"/>
      <c r="Z35" s="180" t="s">
        <v>57</v>
      </c>
      <c r="AA35" s="176" t="s">
        <v>58</v>
      </c>
      <c r="AB35" s="176" t="s">
        <v>1136</v>
      </c>
      <c r="AC35" s="176" t="s">
        <v>59</v>
      </c>
      <c r="AD35" s="176" t="s">
        <v>3034</v>
      </c>
      <c r="AE35" s="176" t="s">
        <v>91</v>
      </c>
      <c r="AF35" s="177" t="s">
        <v>1137</v>
      </c>
      <c r="AG35" s="177" t="s">
        <v>1138</v>
      </c>
      <c r="AH35" s="178"/>
      <c r="AI35" s="177"/>
      <c r="AJ35" s="177" t="s">
        <v>1139</v>
      </c>
      <c r="AK35" s="193"/>
      <c r="AL35" s="193"/>
      <c r="AM35" s="193"/>
      <c r="AN35" s="193"/>
    </row>
    <row r="36" spans="1:40"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1135</v>
      </c>
      <c r="N36" s="193">
        <v>0.83870967699999999</v>
      </c>
      <c r="O36" s="193" t="s">
        <v>334</v>
      </c>
      <c r="P36" s="202"/>
      <c r="Q36" s="202"/>
      <c r="R36" s="182">
        <v>0</v>
      </c>
      <c r="S36" s="183" t="s">
        <v>935</v>
      </c>
      <c r="T36" s="184">
        <v>108</v>
      </c>
      <c r="U36" s="185">
        <v>132</v>
      </c>
      <c r="V36" s="186" t="s">
        <v>59</v>
      </c>
      <c r="W36" s="181"/>
      <c r="X36" s="176">
        <v>25</v>
      </c>
      <c r="Y36" s="180"/>
      <c r="Z36" s="180" t="s">
        <v>57</v>
      </c>
      <c r="AA36" s="176" t="s">
        <v>58</v>
      </c>
      <c r="AB36" s="176" t="s">
        <v>1136</v>
      </c>
      <c r="AC36" s="176" t="s">
        <v>59</v>
      </c>
      <c r="AD36" s="176" t="s">
        <v>3034</v>
      </c>
      <c r="AE36" s="176" t="s">
        <v>91</v>
      </c>
      <c r="AF36" s="177" t="s">
        <v>1137</v>
      </c>
      <c r="AG36" s="177" t="s">
        <v>1138</v>
      </c>
      <c r="AH36" s="178"/>
      <c r="AI36" s="177"/>
      <c r="AJ36" s="177" t="s">
        <v>1139</v>
      </c>
      <c r="AK36" s="193"/>
      <c r="AL36" s="193"/>
      <c r="AM36" s="193"/>
      <c r="AN36" s="193"/>
    </row>
    <row r="37" spans="1:40"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1135</v>
      </c>
      <c r="N37" s="193">
        <v>1.3225806449999999</v>
      </c>
      <c r="O37" s="193" t="s">
        <v>334</v>
      </c>
      <c r="P37" s="202"/>
      <c r="Q37" s="202"/>
      <c r="R37" s="182">
        <v>0</v>
      </c>
      <c r="S37" s="183" t="s">
        <v>935</v>
      </c>
      <c r="T37" s="184">
        <v>108</v>
      </c>
      <c r="U37" s="185">
        <v>132</v>
      </c>
      <c r="V37" s="186" t="s">
        <v>59</v>
      </c>
      <c r="W37" s="181"/>
      <c r="X37" s="176">
        <v>75</v>
      </c>
      <c r="Y37" s="180"/>
      <c r="Z37" s="180" t="s">
        <v>57</v>
      </c>
      <c r="AA37" s="176" t="s">
        <v>58</v>
      </c>
      <c r="AB37" s="176" t="s">
        <v>1136</v>
      </c>
      <c r="AC37" s="176" t="s">
        <v>59</v>
      </c>
      <c r="AD37" s="176" t="s">
        <v>3034</v>
      </c>
      <c r="AE37" s="176" t="s">
        <v>91</v>
      </c>
      <c r="AF37" s="177" t="s">
        <v>1137</v>
      </c>
      <c r="AG37" s="177" t="s">
        <v>1138</v>
      </c>
      <c r="AH37" s="178"/>
      <c r="AI37" s="177"/>
      <c r="AJ37" s="177" t="s">
        <v>1139</v>
      </c>
      <c r="AK37" s="193"/>
      <c r="AL37" s="193"/>
      <c r="AM37" s="193"/>
      <c r="AN37" s="193"/>
    </row>
    <row r="38" spans="1:40"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1135</v>
      </c>
      <c r="N38" s="193">
        <v>1.0392156859999999</v>
      </c>
      <c r="O38" s="193" t="s">
        <v>334</v>
      </c>
      <c r="P38" s="202"/>
      <c r="Q38" s="202"/>
      <c r="R38" s="182">
        <v>0</v>
      </c>
      <c r="S38" s="183" t="s">
        <v>935</v>
      </c>
      <c r="T38" s="184">
        <v>109</v>
      </c>
      <c r="U38" s="185">
        <v>133</v>
      </c>
      <c r="V38" s="186" t="s">
        <v>59</v>
      </c>
      <c r="W38" s="181"/>
      <c r="X38" s="176">
        <v>5</v>
      </c>
      <c r="Y38" s="180"/>
      <c r="Z38" s="180" t="s">
        <v>57</v>
      </c>
      <c r="AA38" s="176" t="s">
        <v>58</v>
      </c>
      <c r="AB38" s="176" t="s">
        <v>1136</v>
      </c>
      <c r="AC38" s="176" t="s">
        <v>59</v>
      </c>
      <c r="AD38" s="176" t="s">
        <v>3034</v>
      </c>
      <c r="AE38" s="176" t="s">
        <v>91</v>
      </c>
      <c r="AF38" s="177" t="s">
        <v>1137</v>
      </c>
      <c r="AG38" s="177" t="s">
        <v>1138</v>
      </c>
      <c r="AH38" s="178"/>
      <c r="AI38" s="177"/>
      <c r="AJ38" s="177" t="s">
        <v>1139</v>
      </c>
      <c r="AK38" s="193"/>
      <c r="AL38" s="193"/>
      <c r="AM38" s="193"/>
      <c r="AN38" s="193"/>
    </row>
    <row r="39" spans="1:40"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1135</v>
      </c>
      <c r="N39" s="193">
        <v>1.0490196078</v>
      </c>
      <c r="O39" s="193" t="s">
        <v>334</v>
      </c>
      <c r="P39" s="202"/>
      <c r="Q39" s="202"/>
      <c r="R39" s="182">
        <v>0</v>
      </c>
      <c r="S39" s="183" t="s">
        <v>935</v>
      </c>
      <c r="T39" s="184">
        <v>109</v>
      </c>
      <c r="U39" s="185">
        <v>133</v>
      </c>
      <c r="V39" s="186" t="s">
        <v>59</v>
      </c>
      <c r="W39" s="181"/>
      <c r="X39" s="176">
        <v>10</v>
      </c>
      <c r="Y39" s="180"/>
      <c r="Z39" s="180" t="s">
        <v>57</v>
      </c>
      <c r="AA39" s="176" t="s">
        <v>58</v>
      </c>
      <c r="AB39" s="176" t="s">
        <v>1136</v>
      </c>
      <c r="AC39" s="176" t="s">
        <v>59</v>
      </c>
      <c r="AD39" s="176" t="s">
        <v>3034</v>
      </c>
      <c r="AE39" s="176" t="s">
        <v>91</v>
      </c>
      <c r="AF39" s="177" t="s">
        <v>1137</v>
      </c>
      <c r="AG39" s="177" t="s">
        <v>1138</v>
      </c>
      <c r="AH39" s="178"/>
      <c r="AI39" s="177"/>
      <c r="AJ39" s="177" t="s">
        <v>1139</v>
      </c>
      <c r="AK39" s="193"/>
      <c r="AL39" s="193"/>
      <c r="AM39" s="193"/>
      <c r="AN39" s="193"/>
    </row>
    <row r="40" spans="1:40"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1135</v>
      </c>
      <c r="N40" s="193">
        <v>1</v>
      </c>
      <c r="O40" s="193" t="s">
        <v>334</v>
      </c>
      <c r="P40" s="202"/>
      <c r="Q40" s="202"/>
      <c r="R40" s="182">
        <v>0</v>
      </c>
      <c r="S40" s="183" t="s">
        <v>935</v>
      </c>
      <c r="T40" s="184">
        <v>109</v>
      </c>
      <c r="U40" s="185">
        <v>133</v>
      </c>
      <c r="V40" s="186" t="s">
        <v>59</v>
      </c>
      <c r="W40" s="181"/>
      <c r="X40" s="176">
        <v>25</v>
      </c>
      <c r="Y40" s="180"/>
      <c r="Z40" s="180" t="s">
        <v>57</v>
      </c>
      <c r="AA40" s="176" t="s">
        <v>58</v>
      </c>
      <c r="AB40" s="176" t="s">
        <v>1136</v>
      </c>
      <c r="AC40" s="176" t="s">
        <v>59</v>
      </c>
      <c r="AD40" s="176" t="s">
        <v>3034</v>
      </c>
      <c r="AE40" s="176" t="s">
        <v>91</v>
      </c>
      <c r="AF40" s="177" t="s">
        <v>1137</v>
      </c>
      <c r="AG40" s="177" t="s">
        <v>1138</v>
      </c>
      <c r="AH40" s="178"/>
      <c r="AI40" s="177"/>
      <c r="AJ40" s="177" t="s">
        <v>1139</v>
      </c>
      <c r="AK40" s="193"/>
      <c r="AL40" s="193"/>
      <c r="AM40" s="193"/>
      <c r="AN40" s="193"/>
    </row>
    <row r="41" spans="1:40"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1135</v>
      </c>
      <c r="N41" s="193">
        <v>1.0294117647000001</v>
      </c>
      <c r="O41" s="193" t="s">
        <v>334</v>
      </c>
      <c r="P41" s="202"/>
      <c r="Q41" s="202"/>
      <c r="R41" s="182">
        <v>0</v>
      </c>
      <c r="S41" s="183" t="s">
        <v>935</v>
      </c>
      <c r="T41" s="184">
        <v>109</v>
      </c>
      <c r="U41" s="185">
        <v>133</v>
      </c>
      <c r="V41" s="186" t="s">
        <v>59</v>
      </c>
      <c r="W41" s="181"/>
      <c r="X41" s="176">
        <v>75</v>
      </c>
      <c r="Y41" s="180"/>
      <c r="Z41" s="180" t="s">
        <v>57</v>
      </c>
      <c r="AA41" s="176" t="s">
        <v>58</v>
      </c>
      <c r="AB41" s="176" t="s">
        <v>1136</v>
      </c>
      <c r="AC41" s="176" t="s">
        <v>59</v>
      </c>
      <c r="AD41" s="176" t="s">
        <v>3034</v>
      </c>
      <c r="AE41" s="176" t="s">
        <v>91</v>
      </c>
      <c r="AF41" s="177" t="s">
        <v>1137</v>
      </c>
      <c r="AG41" s="177" t="s">
        <v>1138</v>
      </c>
      <c r="AH41" s="178"/>
      <c r="AI41" s="177"/>
      <c r="AJ41" s="177" t="s">
        <v>1139</v>
      </c>
      <c r="AK41" s="193"/>
      <c r="AL41" s="193"/>
      <c r="AM41" s="193"/>
      <c r="AN41" s="193"/>
    </row>
    <row r="42" spans="1:40"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1135</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1136</v>
      </c>
      <c r="AC42" s="176" t="s">
        <v>59</v>
      </c>
      <c r="AD42" s="176" t="s">
        <v>3034</v>
      </c>
      <c r="AE42" s="176" t="s">
        <v>91</v>
      </c>
      <c r="AF42" s="177" t="s">
        <v>1137</v>
      </c>
      <c r="AG42" s="177" t="s">
        <v>1138</v>
      </c>
      <c r="AH42" s="178"/>
      <c r="AI42" s="177"/>
      <c r="AJ42" s="177" t="s">
        <v>1139</v>
      </c>
      <c r="AK42" s="193"/>
      <c r="AL42" s="193"/>
      <c r="AM42" s="193"/>
      <c r="AN42" s="193"/>
    </row>
    <row r="43" spans="1:40"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1135</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1136</v>
      </c>
      <c r="AC43" s="176" t="s">
        <v>59</v>
      </c>
      <c r="AD43" s="176" t="s">
        <v>3034</v>
      </c>
      <c r="AE43" s="176" t="s">
        <v>91</v>
      </c>
      <c r="AF43" s="177" t="s">
        <v>1137</v>
      </c>
      <c r="AG43" s="177" t="s">
        <v>1138</v>
      </c>
      <c r="AH43" s="178"/>
      <c r="AI43" s="177"/>
      <c r="AJ43" s="177" t="s">
        <v>1139</v>
      </c>
      <c r="AK43" s="193"/>
      <c r="AL43" s="193"/>
      <c r="AM43" s="193"/>
      <c r="AN43" s="193"/>
    </row>
    <row r="44" spans="1:40"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1135</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1136</v>
      </c>
      <c r="AC44" s="176" t="s">
        <v>59</v>
      </c>
      <c r="AD44" s="176" t="s">
        <v>3034</v>
      </c>
      <c r="AE44" s="176" t="s">
        <v>91</v>
      </c>
      <c r="AF44" s="177" t="s">
        <v>1137</v>
      </c>
      <c r="AG44" s="177" t="s">
        <v>1138</v>
      </c>
      <c r="AH44" s="178"/>
      <c r="AI44" s="177"/>
      <c r="AJ44" s="177" t="s">
        <v>1139</v>
      </c>
      <c r="AK44" s="193"/>
      <c r="AL44" s="193"/>
      <c r="AM44" s="193"/>
      <c r="AN44" s="193"/>
    </row>
    <row r="45" spans="1:40"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1135</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1136</v>
      </c>
      <c r="AC45" s="176" t="s">
        <v>59</v>
      </c>
      <c r="AD45" s="176" t="s">
        <v>3034</v>
      </c>
      <c r="AE45" s="176" t="s">
        <v>91</v>
      </c>
      <c r="AF45" s="177" t="s">
        <v>1137</v>
      </c>
      <c r="AG45" s="177" t="s">
        <v>1138</v>
      </c>
      <c r="AH45" s="178"/>
      <c r="AI45" s="177"/>
      <c r="AJ45" s="177" t="s">
        <v>1139</v>
      </c>
      <c r="AK45" s="193"/>
      <c r="AL45" s="193"/>
      <c r="AM45" s="193"/>
      <c r="AN45" s="193"/>
    </row>
    <row r="46" spans="1:40"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1135</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1136</v>
      </c>
      <c r="AC46" s="176" t="s">
        <v>59</v>
      </c>
      <c r="AD46" s="176" t="s">
        <v>3034</v>
      </c>
      <c r="AE46" s="176" t="s">
        <v>91</v>
      </c>
      <c r="AF46" s="177" t="s">
        <v>1137</v>
      </c>
      <c r="AG46" s="177" t="s">
        <v>1138</v>
      </c>
      <c r="AH46" s="178"/>
      <c r="AI46" s="177"/>
      <c r="AJ46" s="177" t="s">
        <v>1139</v>
      </c>
      <c r="AK46" s="193"/>
      <c r="AL46" s="193"/>
      <c r="AM46" s="193"/>
      <c r="AN46" s="193"/>
    </row>
    <row r="47" spans="1:40"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1135</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1136</v>
      </c>
      <c r="AC47" s="176" t="s">
        <v>59</v>
      </c>
      <c r="AD47" s="176" t="s">
        <v>3034</v>
      </c>
      <c r="AE47" s="176" t="s">
        <v>91</v>
      </c>
      <c r="AF47" s="177" t="s">
        <v>1137</v>
      </c>
      <c r="AG47" s="177" t="s">
        <v>1138</v>
      </c>
      <c r="AH47" s="178"/>
      <c r="AI47" s="177"/>
      <c r="AJ47" s="177" t="s">
        <v>1139</v>
      </c>
      <c r="AK47" s="193"/>
      <c r="AL47" s="193"/>
      <c r="AM47" s="193"/>
      <c r="AN47" s="193"/>
    </row>
    <row r="48" spans="1:40"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1135</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1136</v>
      </c>
      <c r="AC48" s="176" t="s">
        <v>59</v>
      </c>
      <c r="AD48" s="176" t="s">
        <v>3034</v>
      </c>
      <c r="AE48" s="176" t="s">
        <v>91</v>
      </c>
      <c r="AF48" s="177" t="s">
        <v>1137</v>
      </c>
      <c r="AG48" s="177" t="s">
        <v>1138</v>
      </c>
      <c r="AH48" s="178"/>
      <c r="AI48" s="177"/>
      <c r="AJ48" s="177" t="s">
        <v>1139</v>
      </c>
      <c r="AK48" s="193"/>
      <c r="AL48" s="193"/>
      <c r="AM48" s="193"/>
      <c r="AN48" s="193"/>
    </row>
    <row r="49" spans="1:40"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1135</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1136</v>
      </c>
      <c r="AC49" s="176" t="s">
        <v>59</v>
      </c>
      <c r="AD49" s="176" t="s">
        <v>3034</v>
      </c>
      <c r="AE49" s="176" t="s">
        <v>91</v>
      </c>
      <c r="AF49" s="177" t="s">
        <v>1137</v>
      </c>
      <c r="AG49" s="177" t="s">
        <v>1138</v>
      </c>
      <c r="AH49" s="178"/>
      <c r="AI49" s="177"/>
      <c r="AJ49" s="177" t="s">
        <v>1139</v>
      </c>
      <c r="AK49" s="193"/>
      <c r="AL49" s="193"/>
      <c r="AM49" s="193"/>
      <c r="AN49" s="193"/>
    </row>
    <row r="50" spans="1:40"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76" t="s">
        <v>3035</v>
      </c>
      <c r="AE50" s="136" t="s">
        <v>1317</v>
      </c>
      <c r="AF50" s="174" t="s">
        <v>1137</v>
      </c>
      <c r="AG50" s="174" t="s">
        <v>2938</v>
      </c>
      <c r="AH50" s="174"/>
      <c r="AI50" s="175"/>
      <c r="AJ50" s="175"/>
      <c r="AK50" s="193"/>
      <c r="AL50" s="193"/>
      <c r="AM50" s="193"/>
      <c r="AN50" s="193"/>
    </row>
    <row r="51" spans="1:40"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76" t="s">
        <v>3035</v>
      </c>
      <c r="AE51" s="136" t="s">
        <v>1317</v>
      </c>
      <c r="AF51" s="174" t="s">
        <v>1137</v>
      </c>
      <c r="AG51" s="174" t="s">
        <v>2938</v>
      </c>
      <c r="AH51" s="174"/>
      <c r="AI51" s="175"/>
      <c r="AJ51" s="175"/>
      <c r="AK51" s="193"/>
      <c r="AL51" s="193"/>
      <c r="AM51" s="193"/>
      <c r="AN51" s="193"/>
    </row>
    <row r="52" spans="1:40"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3036</v>
      </c>
      <c r="AE52" s="176" t="s">
        <v>91</v>
      </c>
      <c r="AF52" s="174" t="s">
        <v>357</v>
      </c>
      <c r="AG52" s="177" t="s">
        <v>358</v>
      </c>
      <c r="AH52" s="178"/>
      <c r="AI52" s="178">
        <v>150</v>
      </c>
      <c r="AJ52" s="178"/>
      <c r="AK52" s="19" t="s">
        <v>61</v>
      </c>
      <c r="AL52" s="166">
        <v>2</v>
      </c>
      <c r="AM52" s="166">
        <v>3</v>
      </c>
      <c r="AN52" s="165" t="s">
        <v>352</v>
      </c>
    </row>
    <row r="53" spans="1:40"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3037</v>
      </c>
      <c r="AE53" s="176" t="s">
        <v>91</v>
      </c>
      <c r="AF53" s="174"/>
      <c r="AG53" s="177" t="s">
        <v>361</v>
      </c>
      <c r="AH53" s="178"/>
      <c r="AI53" s="178">
        <v>150</v>
      </c>
      <c r="AJ53" s="178"/>
      <c r="AK53" s="19" t="s">
        <v>61</v>
      </c>
      <c r="AL53" s="166">
        <v>2</v>
      </c>
      <c r="AM53" s="166">
        <v>3</v>
      </c>
      <c r="AN53" s="165" t="s">
        <v>352</v>
      </c>
    </row>
    <row r="54" spans="1:40"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3026</v>
      </c>
      <c r="AE54" s="176" t="s">
        <v>78</v>
      </c>
      <c r="AF54" s="174"/>
      <c r="AG54" s="177" t="s">
        <v>1094</v>
      </c>
      <c r="AH54" s="178"/>
      <c r="AI54" s="178">
        <v>150</v>
      </c>
      <c r="AJ54" s="178"/>
      <c r="AK54" s="19" t="s">
        <v>61</v>
      </c>
      <c r="AL54" s="166">
        <v>2</v>
      </c>
      <c r="AM54" s="166">
        <v>3</v>
      </c>
      <c r="AN54" s="165" t="s">
        <v>352</v>
      </c>
    </row>
    <row r="55" spans="1:40"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3026</v>
      </c>
      <c r="AE55" s="176" t="s">
        <v>78</v>
      </c>
      <c r="AF55" s="174"/>
      <c r="AG55" s="177" t="s">
        <v>1098</v>
      </c>
      <c r="AH55" s="178"/>
      <c r="AI55" s="178">
        <v>150</v>
      </c>
      <c r="AJ55" s="178"/>
      <c r="AK55" s="165" t="s">
        <v>61</v>
      </c>
      <c r="AL55" s="166">
        <v>2</v>
      </c>
      <c r="AM55" s="166">
        <v>3</v>
      </c>
      <c r="AN55" s="165" t="s">
        <v>352</v>
      </c>
    </row>
    <row r="56" spans="1:40"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c r="AE56" s="176" t="s">
        <v>78</v>
      </c>
      <c r="AF56" s="174"/>
      <c r="AG56" s="177" t="s">
        <v>384</v>
      </c>
      <c r="AH56" s="178"/>
      <c r="AI56" s="178">
        <v>150</v>
      </c>
      <c r="AJ56" s="178"/>
      <c r="AK56" s="165" t="s">
        <v>61</v>
      </c>
      <c r="AL56" s="166">
        <v>2</v>
      </c>
      <c r="AM56" s="166">
        <v>3</v>
      </c>
      <c r="AN56" s="165" t="s">
        <v>352</v>
      </c>
    </row>
    <row r="57" spans="1:40"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c r="AE57" s="176" t="s">
        <v>78</v>
      </c>
      <c r="AF57" s="174"/>
      <c r="AG57" s="177" t="s">
        <v>387</v>
      </c>
      <c r="AH57" s="178"/>
      <c r="AI57" s="178">
        <v>150</v>
      </c>
      <c r="AJ57" s="178"/>
      <c r="AK57" s="165" t="s">
        <v>61</v>
      </c>
      <c r="AL57" s="166">
        <v>2</v>
      </c>
      <c r="AM57" s="166">
        <v>3</v>
      </c>
      <c r="AN57" s="165" t="s">
        <v>352</v>
      </c>
    </row>
    <row r="58" spans="1:40"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t="s">
        <v>58</v>
      </c>
      <c r="AB58" s="136" t="s">
        <v>1136</v>
      </c>
      <c r="AC58" s="136" t="s">
        <v>59</v>
      </c>
      <c r="AD58" s="176" t="s">
        <v>3034</v>
      </c>
      <c r="AE58" s="136" t="s">
        <v>91</v>
      </c>
      <c r="AF58" s="174"/>
      <c r="AG58" s="174"/>
      <c r="AH58" s="174"/>
      <c r="AI58" s="175"/>
      <c r="AJ58" s="175"/>
      <c r="AK58" s="193"/>
      <c r="AL58" s="193"/>
      <c r="AM58" s="193"/>
      <c r="AN58" s="193"/>
    </row>
    <row r="59" spans="1:40"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1"/>
        <v>PO</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t="s">
        <v>58</v>
      </c>
      <c r="AB59" s="136" t="s">
        <v>830</v>
      </c>
      <c r="AC59" s="136" t="s">
        <v>59</v>
      </c>
      <c r="AD59" s="176" t="s">
        <v>3026</v>
      </c>
      <c r="AE59" s="136" t="s">
        <v>91</v>
      </c>
      <c r="AF59" s="174"/>
      <c r="AG59" s="174"/>
      <c r="AH59" s="174"/>
      <c r="AI59" s="175"/>
      <c r="AJ59" s="175"/>
      <c r="AK59" s="193"/>
      <c r="AL59" s="193"/>
      <c r="AM59" s="193"/>
      <c r="AN59" s="193"/>
    </row>
    <row r="60" spans="1:40"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205" t="str">
        <f>IF(AND(A60&lt;&gt;"",ISNUMBER(A60)),VLOOKUP(A60,Studies!A:BR,6,FALSE),"")</f>
        <v>Plasma</v>
      </c>
      <c r="J60" s="187">
        <v>0.65500794910000004</v>
      </c>
      <c r="K60" s="187" t="s">
        <v>1140</v>
      </c>
      <c r="L60" s="201"/>
      <c r="M60" s="201"/>
      <c r="N60" s="193">
        <v>1.1059602649</v>
      </c>
      <c r="O60" s="193" t="s">
        <v>1140</v>
      </c>
      <c r="P60" s="202"/>
      <c r="Q60" s="202"/>
      <c r="R60" s="182">
        <v>0</v>
      </c>
      <c r="S60" s="183" t="s">
        <v>935</v>
      </c>
      <c r="T60" s="184">
        <v>144</v>
      </c>
      <c r="U60" s="185" t="s">
        <v>935</v>
      </c>
      <c r="V60" s="186" t="s">
        <v>59</v>
      </c>
      <c r="W60" s="181"/>
      <c r="X60" s="176">
        <v>600</v>
      </c>
      <c r="Y60" s="180"/>
      <c r="Z60" s="180" t="s">
        <v>57</v>
      </c>
      <c r="AA60" s="176" t="s">
        <v>58</v>
      </c>
      <c r="AB60" s="176" t="s">
        <v>1136</v>
      </c>
      <c r="AC60" s="176" t="s">
        <v>59</v>
      </c>
      <c r="AD60" s="176" t="s">
        <v>3034</v>
      </c>
      <c r="AE60" s="176" t="s">
        <v>91</v>
      </c>
      <c r="AF60" s="177" t="s">
        <v>1141</v>
      </c>
      <c r="AG60" s="177" t="s">
        <v>1142</v>
      </c>
      <c r="AH60" s="178"/>
      <c r="AI60" s="177"/>
      <c r="AJ60" s="177" t="s">
        <v>1143</v>
      </c>
      <c r="AK60" s="193"/>
      <c r="AL60" s="193"/>
      <c r="AM60" s="193"/>
      <c r="AN60" s="193"/>
    </row>
    <row r="61" spans="1:40"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205" t="str">
        <f>IF(AND(A61&lt;&gt;"",ISNUMBER(A61)),VLOOKUP(A61,Studies!A:BR,6,FALSE),"")</f>
        <v>Plasma</v>
      </c>
      <c r="J61" s="187">
        <v>1.554907677E-2</v>
      </c>
      <c r="K61" s="187" t="s">
        <v>1140</v>
      </c>
      <c r="L61" s="201"/>
      <c r="M61" s="201"/>
      <c r="N61" s="193">
        <v>3.4865292999999999E-2</v>
      </c>
      <c r="O61" s="193" t="s">
        <v>1140</v>
      </c>
      <c r="P61" s="202"/>
      <c r="Q61" s="202"/>
      <c r="R61" s="182">
        <v>0</v>
      </c>
      <c r="S61" s="183" t="s">
        <v>935</v>
      </c>
      <c r="T61" s="184">
        <v>144</v>
      </c>
      <c r="U61" s="185" t="s">
        <v>935</v>
      </c>
      <c r="V61" s="186" t="s">
        <v>59</v>
      </c>
      <c r="W61" s="181"/>
      <c r="X61" s="176">
        <v>600</v>
      </c>
      <c r="Y61" s="180"/>
      <c r="Z61" s="180" t="s">
        <v>57</v>
      </c>
      <c r="AA61" s="176" t="s">
        <v>58</v>
      </c>
      <c r="AB61" s="176" t="s">
        <v>1136</v>
      </c>
      <c r="AC61" s="176" t="s">
        <v>59</v>
      </c>
      <c r="AD61" s="176" t="s">
        <v>3034</v>
      </c>
      <c r="AE61" s="176" t="s">
        <v>91</v>
      </c>
      <c r="AF61" s="177" t="s">
        <v>1141</v>
      </c>
      <c r="AG61" s="177" t="s">
        <v>1142</v>
      </c>
      <c r="AH61" s="178"/>
      <c r="AI61" s="177"/>
      <c r="AJ61" s="177" t="s">
        <v>1143</v>
      </c>
      <c r="AK61" s="193"/>
      <c r="AL61" s="193"/>
      <c r="AM61" s="193"/>
      <c r="AN61" s="193"/>
    </row>
    <row r="62" spans="1:40"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2875</v>
      </c>
      <c r="L62" s="201" t="str">
        <f>1/0.21&amp;"-"&amp;1/0.15</f>
        <v>4.76190476190476-6.66666666666667</v>
      </c>
      <c r="M62" s="201"/>
      <c r="N62" s="193"/>
      <c r="O62" s="193"/>
      <c r="P62" s="202"/>
      <c r="Q62" s="202"/>
      <c r="R62" s="182">
        <v>0</v>
      </c>
      <c r="S62" s="183" t="s">
        <v>935</v>
      </c>
      <c r="T62" s="184">
        <f>3*24+15/60</f>
        <v>72.25</v>
      </c>
      <c r="U62" s="185" t="s">
        <v>935</v>
      </c>
      <c r="V62" s="186" t="s">
        <v>59</v>
      </c>
      <c r="W62" s="181" t="s">
        <v>2874</v>
      </c>
      <c r="X62" s="176">
        <v>500</v>
      </c>
      <c r="Y62" s="180"/>
      <c r="Z62" s="180" t="s">
        <v>57</v>
      </c>
      <c r="AA62" s="176" t="s">
        <v>58</v>
      </c>
      <c r="AB62" s="136" t="s">
        <v>2872</v>
      </c>
      <c r="AC62" s="176" t="s">
        <v>59</v>
      </c>
      <c r="AD62" s="176" t="s">
        <v>3038</v>
      </c>
      <c r="AE62" s="176" t="s">
        <v>91</v>
      </c>
      <c r="AF62" s="177"/>
      <c r="AG62" s="177" t="s">
        <v>2873</v>
      </c>
      <c r="AH62" s="178"/>
      <c r="AI62" s="177"/>
      <c r="AJ62" s="177"/>
      <c r="AK62" s="193"/>
      <c r="AL62" s="193"/>
      <c r="AM62" s="193"/>
      <c r="AN62" s="193"/>
    </row>
    <row r="63" spans="1:40"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AA63</f>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v>25</v>
      </c>
      <c r="T63" s="184">
        <v>25</v>
      </c>
      <c r="U63" s="185">
        <v>73</v>
      </c>
      <c r="V63" s="186" t="s">
        <v>59</v>
      </c>
      <c r="W63" s="181" t="s">
        <v>2983</v>
      </c>
      <c r="X63" s="176">
        <v>200</v>
      </c>
      <c r="Y63" s="180"/>
      <c r="Z63" s="180" t="s">
        <v>57</v>
      </c>
      <c r="AA63" s="176" t="s">
        <v>58</v>
      </c>
      <c r="AB63" s="176" t="s">
        <v>1158</v>
      </c>
      <c r="AC63" s="176" t="s">
        <v>59</v>
      </c>
      <c r="AD63" s="176" t="s">
        <v>3039</v>
      </c>
      <c r="AE63" s="176" t="s">
        <v>91</v>
      </c>
      <c r="AF63" s="177" t="s">
        <v>1159</v>
      </c>
      <c r="AG63" s="177" t="s">
        <v>2939</v>
      </c>
      <c r="AH63" s="178"/>
      <c r="AI63" s="177">
        <v>150</v>
      </c>
      <c r="AJ63" s="177"/>
      <c r="AK63" s="193" t="s">
        <v>435</v>
      </c>
      <c r="AL63" s="193"/>
      <c r="AM63" s="193"/>
      <c r="AN63" s="193" t="s">
        <v>1160</v>
      </c>
    </row>
    <row r="64" spans="1:40"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v>25</v>
      </c>
      <c r="T64" s="184">
        <v>73</v>
      </c>
      <c r="U64" s="185">
        <v>145</v>
      </c>
      <c r="V64" s="186" t="s">
        <v>59</v>
      </c>
      <c r="W64" s="181" t="s">
        <v>2983</v>
      </c>
      <c r="X64" s="176">
        <v>200</v>
      </c>
      <c r="Y64" s="180"/>
      <c r="Z64" s="180" t="s">
        <v>57</v>
      </c>
      <c r="AA64" s="176" t="s">
        <v>58</v>
      </c>
      <c r="AB64" s="176" t="s">
        <v>1161</v>
      </c>
      <c r="AC64" s="176" t="s">
        <v>59</v>
      </c>
      <c r="AD64" s="176" t="s">
        <v>3041</v>
      </c>
      <c r="AE64" s="176" t="s">
        <v>91</v>
      </c>
      <c r="AF64" s="177" t="s">
        <v>1159</v>
      </c>
      <c r="AG64" s="177" t="s">
        <v>2939</v>
      </c>
      <c r="AH64" s="178"/>
      <c r="AI64" s="177">
        <v>150</v>
      </c>
      <c r="AJ64" s="177"/>
      <c r="AK64" s="193" t="s">
        <v>435</v>
      </c>
      <c r="AL64" s="193"/>
      <c r="AM64" s="193"/>
      <c r="AN64" s="193" t="s">
        <v>1160</v>
      </c>
    </row>
    <row r="65" spans="1:40"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v>25</v>
      </c>
      <c r="T65" s="184">
        <v>145</v>
      </c>
      <c r="U65" s="185" t="s">
        <v>935</v>
      </c>
      <c r="V65" s="186" t="s">
        <v>59</v>
      </c>
      <c r="W65" s="181" t="s">
        <v>2983</v>
      </c>
      <c r="X65" s="176">
        <v>200</v>
      </c>
      <c r="Y65" s="180"/>
      <c r="Z65" s="180" t="s">
        <v>57</v>
      </c>
      <c r="AA65" s="176" t="s">
        <v>58</v>
      </c>
      <c r="AB65" s="176" t="s">
        <v>1162</v>
      </c>
      <c r="AC65" s="176" t="s">
        <v>59</v>
      </c>
      <c r="AD65" s="176" t="s">
        <v>3040</v>
      </c>
      <c r="AE65" s="176" t="s">
        <v>91</v>
      </c>
      <c r="AF65" s="177" t="s">
        <v>1159</v>
      </c>
      <c r="AG65" s="177" t="s">
        <v>2939</v>
      </c>
      <c r="AH65" s="178"/>
      <c r="AI65" s="177">
        <v>150</v>
      </c>
      <c r="AJ65" s="177"/>
      <c r="AK65" s="193" t="s">
        <v>435</v>
      </c>
      <c r="AL65" s="193"/>
      <c r="AM65" s="193"/>
      <c r="AN65" s="193" t="s">
        <v>1160</v>
      </c>
    </row>
    <row r="66" spans="1:40"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2859</v>
      </c>
      <c r="M66" s="201" t="s">
        <v>971</v>
      </c>
      <c r="N66" s="193">
        <v>2.7</v>
      </c>
      <c r="O66" s="193" t="s">
        <v>1099</v>
      </c>
      <c r="P66" s="202"/>
      <c r="Q66" s="202"/>
      <c r="R66" s="182">
        <v>0</v>
      </c>
      <c r="S66" s="183" t="s">
        <v>935</v>
      </c>
      <c r="T66" s="184">
        <v>128</v>
      </c>
      <c r="U66" s="185" t="s">
        <v>935</v>
      </c>
      <c r="V66" s="186" t="s">
        <v>59</v>
      </c>
      <c r="W66" s="181" t="s">
        <v>2954</v>
      </c>
      <c r="X66" s="176">
        <v>500</v>
      </c>
      <c r="Y66" s="180"/>
      <c r="Z66" s="180" t="s">
        <v>57</v>
      </c>
      <c r="AA66" s="176" t="s">
        <v>58</v>
      </c>
      <c r="AB66" s="176" t="s">
        <v>1151</v>
      </c>
      <c r="AC66" s="176" t="s">
        <v>59</v>
      </c>
      <c r="AD66" s="176" t="s">
        <v>3042</v>
      </c>
      <c r="AE66" s="176" t="s">
        <v>1152</v>
      </c>
      <c r="AF66" s="177" t="s">
        <v>357</v>
      </c>
      <c r="AG66" s="177" t="s">
        <v>1153</v>
      </c>
      <c r="AH66" s="178"/>
      <c r="AI66" s="177">
        <v>200</v>
      </c>
      <c r="AJ66" s="177"/>
      <c r="AK66" s="193"/>
      <c r="AL66" s="193"/>
      <c r="AM66" s="193"/>
      <c r="AN66" s="193"/>
    </row>
    <row r="67" spans="1:40"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2860</v>
      </c>
      <c r="M67" s="201" t="s">
        <v>971</v>
      </c>
      <c r="N67" s="193"/>
      <c r="O67" s="193"/>
      <c r="P67" s="202"/>
      <c r="Q67" s="202"/>
      <c r="R67" s="182">
        <v>0</v>
      </c>
      <c r="S67" s="183" t="s">
        <v>935</v>
      </c>
      <c r="T67" s="184">
        <v>128</v>
      </c>
      <c r="U67" s="185" t="s">
        <v>935</v>
      </c>
      <c r="V67" s="186" t="s">
        <v>59</v>
      </c>
      <c r="W67" s="181" t="s">
        <v>2954</v>
      </c>
      <c r="X67" s="176">
        <v>500</v>
      </c>
      <c r="Y67" s="180"/>
      <c r="Z67" s="180" t="s">
        <v>57</v>
      </c>
      <c r="AA67" s="176" t="s">
        <v>58</v>
      </c>
      <c r="AB67" s="176" t="s">
        <v>1151</v>
      </c>
      <c r="AC67" s="176" t="s">
        <v>59</v>
      </c>
      <c r="AD67" s="176" t="s">
        <v>3042</v>
      </c>
      <c r="AE67" s="176" t="s">
        <v>1152</v>
      </c>
      <c r="AF67" s="177" t="s">
        <v>357</v>
      </c>
      <c r="AG67" s="177" t="s">
        <v>1153</v>
      </c>
      <c r="AH67" s="178"/>
      <c r="AI67" s="177">
        <v>200</v>
      </c>
      <c r="AJ67" s="177"/>
      <c r="AK67" s="193"/>
      <c r="AL67" s="193"/>
      <c r="AM67" s="193"/>
      <c r="AN67" s="193"/>
    </row>
    <row r="68" spans="1:40"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176" t="s">
        <v>3023</v>
      </c>
      <c r="AE68" s="206" t="s">
        <v>91</v>
      </c>
      <c r="AF68" s="208" t="s">
        <v>831</v>
      </c>
      <c r="AG68" s="208" t="s">
        <v>832</v>
      </c>
      <c r="AH68" s="209"/>
      <c r="AI68" s="223"/>
      <c r="AJ68" s="223"/>
      <c r="AK68" s="193" t="s">
        <v>61</v>
      </c>
      <c r="AL68" s="193">
        <v>2</v>
      </c>
      <c r="AM68" s="193">
        <v>5</v>
      </c>
      <c r="AN68" s="193"/>
    </row>
    <row r="69" spans="1:40"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176" t="s">
        <v>3023</v>
      </c>
      <c r="AE69" s="206" t="s">
        <v>91</v>
      </c>
      <c r="AF69" s="208" t="s">
        <v>834</v>
      </c>
      <c r="AG69" s="208" t="s">
        <v>835</v>
      </c>
      <c r="AH69" s="209"/>
      <c r="AI69" s="223"/>
      <c r="AJ69" s="223"/>
      <c r="AK69" s="193" t="s">
        <v>61</v>
      </c>
      <c r="AL69" s="193">
        <v>2</v>
      </c>
      <c r="AM69" s="193">
        <v>5</v>
      </c>
      <c r="AN69" s="193"/>
    </row>
    <row r="70" spans="1:40"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v>74</v>
      </c>
      <c r="V70" s="219" t="s">
        <v>59</v>
      </c>
      <c r="W70" s="220"/>
      <c r="X70" s="221">
        <v>200</v>
      </c>
      <c r="Y70" s="222"/>
      <c r="Z70" s="222" t="s">
        <v>57</v>
      </c>
      <c r="AA70" s="221" t="s">
        <v>58</v>
      </c>
      <c r="AB70" s="206">
        <v>0</v>
      </c>
      <c r="AC70" s="221" t="s">
        <v>59</v>
      </c>
      <c r="AD70" s="221" t="s">
        <v>78</v>
      </c>
      <c r="AE70" s="221" t="s">
        <v>78</v>
      </c>
      <c r="AF70" s="174"/>
      <c r="AG70" s="174"/>
      <c r="AH70" s="174"/>
      <c r="AI70" s="175"/>
      <c r="AJ70" s="175"/>
      <c r="AK70" s="193"/>
      <c r="AL70" s="193"/>
      <c r="AM70" s="193"/>
      <c r="AN70" s="193"/>
    </row>
    <row r="71" spans="1:40"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v>122</v>
      </c>
      <c r="V71" s="219" t="s">
        <v>59</v>
      </c>
      <c r="W71" s="220"/>
      <c r="X71" s="221">
        <v>200</v>
      </c>
      <c r="Y71" s="222"/>
      <c r="Z71" s="222" t="s">
        <v>57</v>
      </c>
      <c r="AA71" s="221" t="s">
        <v>58</v>
      </c>
      <c r="AB71" s="206" t="s">
        <v>830</v>
      </c>
      <c r="AC71" s="221" t="s">
        <v>59</v>
      </c>
      <c r="AD71" s="176" t="s">
        <v>3023</v>
      </c>
      <c r="AE71" s="221" t="s">
        <v>91</v>
      </c>
      <c r="AF71" s="174"/>
      <c r="AG71" s="174"/>
      <c r="AH71" s="174"/>
      <c r="AI71" s="175"/>
      <c r="AJ71" s="175"/>
      <c r="AK71" s="193"/>
      <c r="AL71" s="193"/>
      <c r="AM71" s="193"/>
      <c r="AN71" s="193"/>
    </row>
    <row r="72" spans="1:40"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1136</v>
      </c>
      <c r="AC72" s="221" t="s">
        <v>59</v>
      </c>
      <c r="AD72" s="176" t="s">
        <v>3034</v>
      </c>
      <c r="AE72" s="221" t="s">
        <v>91</v>
      </c>
      <c r="AF72" s="174"/>
      <c r="AG72" s="174"/>
      <c r="AH72" s="174"/>
      <c r="AI72" s="175"/>
      <c r="AJ72" s="175"/>
      <c r="AK72" s="193"/>
      <c r="AL72" s="193"/>
      <c r="AM72" s="193"/>
      <c r="AN72" s="193"/>
    </row>
    <row r="73" spans="1:40"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78</v>
      </c>
      <c r="AE73" s="221" t="s">
        <v>91</v>
      </c>
      <c r="AF73" s="174"/>
      <c r="AG73" s="174"/>
      <c r="AH73" s="174"/>
      <c r="AI73" s="175"/>
      <c r="AJ73" s="175"/>
      <c r="AK73" s="193"/>
      <c r="AL73" s="193"/>
      <c r="AM73" s="193"/>
      <c r="AN73" s="193"/>
    </row>
    <row r="74" spans="1:40"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2945</v>
      </c>
      <c r="AC74" s="221" t="s">
        <v>59</v>
      </c>
      <c r="AD74" s="176" t="s">
        <v>3023</v>
      </c>
      <c r="AE74" s="221" t="s">
        <v>91</v>
      </c>
      <c r="AF74" s="174"/>
      <c r="AG74" s="174"/>
      <c r="AH74" s="174"/>
      <c r="AI74" s="175"/>
      <c r="AJ74" s="175"/>
      <c r="AK74" s="193"/>
      <c r="AL74" s="193"/>
      <c r="AM74" s="193"/>
      <c r="AN74" s="193"/>
    </row>
    <row r="75" spans="1:40"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2946</v>
      </c>
      <c r="AC75" s="221" t="s">
        <v>59</v>
      </c>
      <c r="AD75" s="176" t="s">
        <v>3034</v>
      </c>
      <c r="AE75" s="221" t="s">
        <v>91</v>
      </c>
      <c r="AF75" s="174"/>
      <c r="AG75" s="174"/>
      <c r="AH75" s="174"/>
      <c r="AI75" s="175"/>
      <c r="AJ75" s="175"/>
      <c r="AK75" s="193"/>
      <c r="AL75" s="193"/>
      <c r="AM75" s="193"/>
      <c r="AN75" s="193"/>
    </row>
    <row r="76" spans="1:40"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176" t="s">
        <v>3026</v>
      </c>
      <c r="AE76" s="206" t="s">
        <v>91</v>
      </c>
      <c r="AF76" s="208" t="s">
        <v>1137</v>
      </c>
      <c r="AG76" s="208"/>
      <c r="AH76" s="209"/>
      <c r="AI76" s="208"/>
      <c r="AJ76" s="208" t="s">
        <v>1144</v>
      </c>
      <c r="AK76" s="193"/>
      <c r="AL76" s="193"/>
      <c r="AM76" s="193"/>
      <c r="AN76" s="193"/>
    </row>
    <row r="77" spans="1:40"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176" t="s">
        <v>3026</v>
      </c>
      <c r="AE77" s="206" t="s">
        <v>91</v>
      </c>
      <c r="AF77" s="208" t="s">
        <v>1137</v>
      </c>
      <c r="AG77" s="208"/>
      <c r="AH77" s="209"/>
      <c r="AI77" s="208"/>
      <c r="AJ77" s="208" t="s">
        <v>1144</v>
      </c>
      <c r="AK77" s="193"/>
      <c r="AL77" s="193"/>
      <c r="AM77" s="193"/>
      <c r="AN77" s="193"/>
    </row>
    <row r="78" spans="1:40"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t="s">
        <v>3044</v>
      </c>
      <c r="AE78" s="176"/>
      <c r="AF78" s="177"/>
      <c r="AG78" s="177" t="s">
        <v>1108</v>
      </c>
      <c r="AH78" s="178"/>
      <c r="AI78" s="177"/>
      <c r="AJ78" s="177" t="s">
        <v>1109</v>
      </c>
      <c r="AK78" s="193" t="s">
        <v>61</v>
      </c>
      <c r="AL78" s="193"/>
      <c r="AM78" s="193"/>
      <c r="AN78" s="193"/>
    </row>
    <row r="79" spans="1:40"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t="s">
        <v>3044</v>
      </c>
      <c r="AE79" s="176"/>
      <c r="AF79" s="177"/>
      <c r="AG79" s="177" t="s">
        <v>1108</v>
      </c>
      <c r="AH79" s="178"/>
      <c r="AI79" s="177"/>
      <c r="AJ79" s="177" t="s">
        <v>1109</v>
      </c>
      <c r="AK79" s="193" t="s">
        <v>61</v>
      </c>
      <c r="AL79" s="193"/>
      <c r="AM79" s="193"/>
      <c r="AN79" s="193"/>
    </row>
    <row r="80" spans="1:40"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t="s">
        <v>3044</v>
      </c>
      <c r="AE80" s="176"/>
      <c r="AF80" s="177"/>
      <c r="AG80" s="177" t="s">
        <v>1108</v>
      </c>
      <c r="AH80" s="178"/>
      <c r="AI80" s="177"/>
      <c r="AJ80" s="177" t="s">
        <v>1109</v>
      </c>
      <c r="AK80" s="193" t="s">
        <v>61</v>
      </c>
      <c r="AL80" s="193"/>
      <c r="AM80" s="193"/>
      <c r="AN80" s="193"/>
    </row>
    <row r="81" spans="1:40"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t="s">
        <v>3044</v>
      </c>
      <c r="AE81" s="176"/>
      <c r="AF81" s="177"/>
      <c r="AG81" s="177" t="s">
        <v>1108</v>
      </c>
      <c r="AH81" s="178"/>
      <c r="AI81" s="177"/>
      <c r="AJ81" s="177" t="s">
        <v>1109</v>
      </c>
      <c r="AK81" s="193" t="s">
        <v>61</v>
      </c>
      <c r="AL81" s="193"/>
      <c r="AM81" s="193"/>
      <c r="AN81" s="193"/>
    </row>
    <row r="82" spans="1:40"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t="s">
        <v>3044</v>
      </c>
      <c r="AE82" s="176"/>
      <c r="AF82" s="177"/>
      <c r="AG82" s="177" t="s">
        <v>1108</v>
      </c>
      <c r="AH82" s="178"/>
      <c r="AI82" s="177"/>
      <c r="AJ82" s="177" t="s">
        <v>1109</v>
      </c>
      <c r="AK82" s="193" t="s">
        <v>61</v>
      </c>
      <c r="AL82" s="193"/>
      <c r="AM82" s="193"/>
      <c r="AN82" s="193"/>
    </row>
    <row r="83" spans="1:40"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t="s">
        <v>3044</v>
      </c>
      <c r="AE83" s="176"/>
      <c r="AF83" s="177"/>
      <c r="AG83" s="177" t="s">
        <v>1108</v>
      </c>
      <c r="AH83" s="178"/>
      <c r="AI83" s="177"/>
      <c r="AJ83" s="177" t="s">
        <v>1109</v>
      </c>
      <c r="AK83" s="193" t="s">
        <v>61</v>
      </c>
      <c r="AL83" s="193"/>
      <c r="AM83" s="193"/>
      <c r="AN83" s="193"/>
    </row>
    <row r="84" spans="1:40"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1154</v>
      </c>
      <c r="M84" s="201" t="s">
        <v>1155</v>
      </c>
      <c r="N84" s="213">
        <v>3.56</v>
      </c>
      <c r="O84" s="213" t="s">
        <v>1000</v>
      </c>
      <c r="P84" s="202" t="s">
        <v>1156</v>
      </c>
      <c r="Q84" s="202" t="s">
        <v>1155</v>
      </c>
      <c r="R84" s="182">
        <v>0</v>
      </c>
      <c r="S84" s="183" t="s">
        <v>935</v>
      </c>
      <c r="T84" s="184">
        <v>37</v>
      </c>
      <c r="U84" s="185" t="s">
        <v>935</v>
      </c>
      <c r="V84" s="219" t="s">
        <v>59</v>
      </c>
      <c r="W84" s="220"/>
      <c r="X84" s="206" t="s">
        <v>873</v>
      </c>
      <c r="Y84" s="207"/>
      <c r="Z84" s="176" t="s">
        <v>57</v>
      </c>
      <c r="AA84" s="176" t="s">
        <v>58</v>
      </c>
      <c r="AB84" s="176" t="s">
        <v>2948</v>
      </c>
      <c r="AC84" s="176" t="s">
        <v>59</v>
      </c>
      <c r="AD84" s="176" t="s">
        <v>3048</v>
      </c>
      <c r="AE84" s="176" t="s">
        <v>91</v>
      </c>
      <c r="AF84" s="177" t="s">
        <v>875</v>
      </c>
      <c r="AG84" s="177" t="s">
        <v>2940</v>
      </c>
      <c r="AH84" s="209"/>
      <c r="AI84" s="208">
        <v>150</v>
      </c>
      <c r="AJ84" s="177" t="s">
        <v>877</v>
      </c>
      <c r="AK84" s="165" t="s">
        <v>61</v>
      </c>
      <c r="AL84" s="166">
        <v>11</v>
      </c>
      <c r="AM84" s="166">
        <v>5</v>
      </c>
      <c r="AN84" s="165"/>
    </row>
    <row r="85" spans="1:40"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1157</v>
      </c>
      <c r="M85" s="201" t="s">
        <v>1155</v>
      </c>
      <c r="N85" s="213"/>
      <c r="O85" s="213"/>
      <c r="P85" s="202"/>
      <c r="Q85" s="202"/>
      <c r="R85" s="182">
        <v>0</v>
      </c>
      <c r="S85" s="183" t="s">
        <v>935</v>
      </c>
      <c r="T85" s="184">
        <v>37</v>
      </c>
      <c r="U85" s="185" t="s">
        <v>935</v>
      </c>
      <c r="V85" s="219" t="s">
        <v>59</v>
      </c>
      <c r="W85" s="220"/>
      <c r="X85" s="206" t="s">
        <v>873</v>
      </c>
      <c r="Y85" s="207"/>
      <c r="Z85" s="176" t="s">
        <v>57</v>
      </c>
      <c r="AA85" s="176" t="s">
        <v>58</v>
      </c>
      <c r="AB85" s="176" t="s">
        <v>2948</v>
      </c>
      <c r="AC85" s="176" t="s">
        <v>59</v>
      </c>
      <c r="AD85" s="176" t="s">
        <v>3048</v>
      </c>
      <c r="AE85" s="176" t="s">
        <v>91</v>
      </c>
      <c r="AF85" s="177" t="s">
        <v>875</v>
      </c>
      <c r="AG85" s="177" t="s">
        <v>2940</v>
      </c>
      <c r="AH85" s="209"/>
      <c r="AI85" s="208">
        <v>150</v>
      </c>
      <c r="AJ85" s="177" t="s">
        <v>877</v>
      </c>
      <c r="AK85" s="165" t="s">
        <v>61</v>
      </c>
      <c r="AL85" s="166">
        <v>11</v>
      </c>
      <c r="AM85" s="166">
        <v>5</v>
      </c>
      <c r="AN85" s="165"/>
    </row>
    <row r="86" spans="1:40"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2881</v>
      </c>
      <c r="M86" s="201" t="s">
        <v>971</v>
      </c>
      <c r="N86" s="213"/>
      <c r="O86" s="213"/>
      <c r="P86" s="202"/>
      <c r="Q86" s="202"/>
      <c r="R86" s="182">
        <v>0</v>
      </c>
      <c r="S86" s="183" t="s">
        <v>935</v>
      </c>
      <c r="T86" s="184">
        <v>96</v>
      </c>
      <c r="U86" s="185" t="s">
        <v>935</v>
      </c>
      <c r="V86" s="219" t="s">
        <v>59</v>
      </c>
      <c r="W86" s="220" t="s">
        <v>1377</v>
      </c>
      <c r="X86" s="206">
        <v>500</v>
      </c>
      <c r="Y86" s="207"/>
      <c r="Z86" s="180" t="s">
        <v>57</v>
      </c>
      <c r="AA86" s="176" t="s">
        <v>58</v>
      </c>
      <c r="AB86" s="136" t="s">
        <v>3045</v>
      </c>
      <c r="AC86" s="176" t="s">
        <v>59</v>
      </c>
      <c r="AD86" s="176" t="s">
        <v>3046</v>
      </c>
      <c r="AE86" s="176" t="s">
        <v>1378</v>
      </c>
      <c r="AF86" s="177"/>
      <c r="AG86" s="177" t="s">
        <v>149</v>
      </c>
      <c r="AH86" s="209"/>
      <c r="AI86" s="208">
        <v>200</v>
      </c>
      <c r="AJ86" s="177" t="s">
        <v>150</v>
      </c>
      <c r="AK86" s="193"/>
      <c r="AL86" s="193"/>
      <c r="AM86" s="193"/>
      <c r="AN86" s="193"/>
    </row>
    <row r="87" spans="1:40"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1145</v>
      </c>
      <c r="AC87" s="176" t="s">
        <v>59</v>
      </c>
      <c r="AD87" s="176" t="s">
        <v>3028</v>
      </c>
      <c r="AE87" s="176" t="s">
        <v>91</v>
      </c>
      <c r="AF87" s="177" t="s">
        <v>1141</v>
      </c>
      <c r="AG87" s="177" t="s">
        <v>1146</v>
      </c>
      <c r="AH87" s="178"/>
      <c r="AI87" s="177"/>
      <c r="AJ87" s="177"/>
      <c r="AK87" s="193"/>
      <c r="AL87" s="193"/>
      <c r="AM87" s="193"/>
      <c r="AN87" s="193"/>
    </row>
    <row r="88" spans="1:40"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6" t="s">
        <v>78</v>
      </c>
      <c r="AF88" s="177"/>
      <c r="AG88" s="177" t="s">
        <v>757</v>
      </c>
      <c r="AH88" s="209"/>
      <c r="AI88" s="208"/>
      <c r="AJ88" s="177"/>
      <c r="AK88" s="193" t="s">
        <v>61</v>
      </c>
      <c r="AL88" s="193"/>
      <c r="AM88" s="193">
        <v>0.5</v>
      </c>
      <c r="AN88" s="193" t="s">
        <v>1163</v>
      </c>
    </row>
    <row r="89" spans="1:40"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6" t="s">
        <v>78</v>
      </c>
      <c r="AF89" s="177"/>
      <c r="AG89" s="177" t="s">
        <v>757</v>
      </c>
      <c r="AH89" s="209"/>
      <c r="AI89" s="208"/>
      <c r="AJ89" s="177"/>
      <c r="AK89" s="193" t="s">
        <v>61</v>
      </c>
      <c r="AL89" s="193"/>
      <c r="AM89" s="193">
        <v>0.5</v>
      </c>
      <c r="AN89" s="193" t="s">
        <v>1163</v>
      </c>
    </row>
    <row r="90" spans="1:40"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6" t="s">
        <v>78</v>
      </c>
      <c r="AF90" s="177"/>
      <c r="AG90" s="177" t="s">
        <v>757</v>
      </c>
      <c r="AH90" s="209"/>
      <c r="AI90" s="208"/>
      <c r="AJ90" s="177"/>
      <c r="AK90" s="193" t="s">
        <v>61</v>
      </c>
      <c r="AL90" s="193"/>
      <c r="AM90" s="193">
        <v>0.5</v>
      </c>
      <c r="AN90" s="193" t="s">
        <v>1163</v>
      </c>
    </row>
    <row r="91" spans="1:40"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1164</v>
      </c>
      <c r="AC91" s="176" t="s">
        <v>59</v>
      </c>
      <c r="AD91" s="176" t="s">
        <v>3037</v>
      </c>
      <c r="AE91" s="176" t="s">
        <v>91</v>
      </c>
      <c r="AF91" s="177" t="s">
        <v>834</v>
      </c>
      <c r="AG91" s="177" t="s">
        <v>1165</v>
      </c>
      <c r="AH91" s="209"/>
      <c r="AI91" s="208"/>
      <c r="AJ91" s="177" t="s">
        <v>1166</v>
      </c>
      <c r="AK91" s="193"/>
      <c r="AL91" s="193"/>
      <c r="AM91" s="193"/>
      <c r="AN91" s="193"/>
    </row>
    <row r="92" spans="1:40"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3047</v>
      </c>
      <c r="AE92" s="176" t="s">
        <v>1112</v>
      </c>
      <c r="AF92" s="177"/>
      <c r="AG92" s="177" t="s">
        <v>1113</v>
      </c>
      <c r="AH92" s="178"/>
      <c r="AI92" s="177"/>
      <c r="AJ92" s="177" t="s">
        <v>1114</v>
      </c>
      <c r="AK92" s="193" t="s">
        <v>61</v>
      </c>
      <c r="AL92" s="193"/>
      <c r="AM92" s="193">
        <v>2</v>
      </c>
      <c r="AN92" s="193"/>
    </row>
    <row r="93" spans="1:40"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3036</v>
      </c>
      <c r="AE93" s="176" t="s">
        <v>1116</v>
      </c>
      <c r="AF93" s="177"/>
      <c r="AG93" s="177" t="s">
        <v>1117</v>
      </c>
      <c r="AH93" s="178"/>
      <c r="AI93" s="177">
        <v>100</v>
      </c>
      <c r="AJ93" s="177" t="s">
        <v>1118</v>
      </c>
      <c r="AK93" s="193" t="s">
        <v>61</v>
      </c>
      <c r="AL93" s="193">
        <v>10</v>
      </c>
      <c r="AM93" s="193">
        <v>3.5</v>
      </c>
      <c r="AN93" s="193"/>
    </row>
    <row r="94" spans="1:40"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205" t="str">
        <f>IF(AND(A94&lt;&gt;"",ISNUMBER(A94)),VLOOKUP(A94,Studies!A:BR,6,FALSE),"")</f>
        <v>Plasma</v>
      </c>
      <c r="J94" s="187">
        <v>1.72</v>
      </c>
      <c r="K94" s="187" t="s">
        <v>1000</v>
      </c>
      <c r="L94" s="201" t="s">
        <v>1492</v>
      </c>
      <c r="M94" s="201" t="s">
        <v>1155</v>
      </c>
      <c r="N94" s="193">
        <v>1.53</v>
      </c>
      <c r="O94" s="193" t="s">
        <v>1000</v>
      </c>
      <c r="P94" s="202" t="s">
        <v>1493</v>
      </c>
      <c r="Q94" s="202" t="s">
        <v>1155</v>
      </c>
      <c r="R94" s="182">
        <v>0</v>
      </c>
      <c r="S94" s="183" t="s">
        <v>935</v>
      </c>
      <c r="T94" s="184">
        <v>144</v>
      </c>
      <c r="U94" s="185" t="s">
        <v>935</v>
      </c>
      <c r="V94" s="186" t="s">
        <v>59</v>
      </c>
      <c r="X94" s="176">
        <v>400</v>
      </c>
      <c r="Y94" s="137"/>
      <c r="Z94" s="137" t="s">
        <v>57</v>
      </c>
      <c r="AA94" s="176" t="s">
        <v>58</v>
      </c>
      <c r="AB94" s="176" t="s">
        <v>1494</v>
      </c>
      <c r="AC94" s="136" t="s">
        <v>59</v>
      </c>
      <c r="AD94" s="176" t="s">
        <v>3024</v>
      </c>
      <c r="AE94" s="176" t="s">
        <v>1495</v>
      </c>
      <c r="AF94" s="174"/>
      <c r="AH94" s="178"/>
      <c r="AI94" s="178"/>
      <c r="AJ94" s="178"/>
      <c r="AK94" s="193" t="s">
        <v>435</v>
      </c>
      <c r="AL94" s="193"/>
      <c r="AM94" s="193"/>
      <c r="AN94" s="193"/>
    </row>
    <row r="95" spans="1:40"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205" t="str">
        <f>IF(AND(A95&lt;&gt;"",ISNUMBER(A95)),VLOOKUP(A95,Studies!A:BR,6,FALSE),"")</f>
        <v>Plasma</v>
      </c>
      <c r="J95" s="187">
        <v>1.72</v>
      </c>
      <c r="K95" s="187" t="s">
        <v>1000</v>
      </c>
      <c r="L95" s="201" t="s">
        <v>1722</v>
      </c>
      <c r="M95" s="201" t="s">
        <v>1155</v>
      </c>
      <c r="N95" s="193">
        <v>1.37</v>
      </c>
      <c r="O95" s="193" t="s">
        <v>1000</v>
      </c>
      <c r="P95" s="202" t="s">
        <v>1723</v>
      </c>
      <c r="Q95" s="202" t="s">
        <v>1155</v>
      </c>
      <c r="R95" s="182">
        <v>168</v>
      </c>
      <c r="S95" s="183">
        <v>180</v>
      </c>
      <c r="T95" s="184">
        <v>168</v>
      </c>
      <c r="U95" s="185">
        <v>192</v>
      </c>
      <c r="V95" s="186" t="s">
        <v>59</v>
      </c>
      <c r="X95" s="176">
        <v>400</v>
      </c>
      <c r="Y95" s="137"/>
      <c r="Z95" s="137" t="s">
        <v>57</v>
      </c>
      <c r="AA95" s="176" t="s">
        <v>58</v>
      </c>
      <c r="AB95" s="176" t="s">
        <v>1445</v>
      </c>
      <c r="AC95" s="136" t="s">
        <v>59</v>
      </c>
      <c r="AD95" s="176" t="s">
        <v>3043</v>
      </c>
      <c r="AE95" s="176" t="s">
        <v>1495</v>
      </c>
      <c r="AF95" s="174"/>
      <c r="AH95" s="178"/>
      <c r="AI95" s="178"/>
      <c r="AJ95" s="178" t="s">
        <v>149</v>
      </c>
      <c r="AK95" s="193" t="s">
        <v>1443</v>
      </c>
      <c r="AL95" s="193">
        <v>1</v>
      </c>
      <c r="AM95" s="193">
        <v>2</v>
      </c>
      <c r="AN95" s="193"/>
    </row>
    <row r="96" spans="1:40"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205" t="str">
        <f>IF(AND(A96&lt;&gt;"",ISNUMBER(A96)),VLOOKUP(A96,Studies!A:BR,6,FALSE),"")</f>
        <v>Plasma</v>
      </c>
      <c r="J96" s="43">
        <v>1.67</v>
      </c>
      <c r="K96" s="187" t="s">
        <v>1000</v>
      </c>
      <c r="L96" s="76" t="s">
        <v>1496</v>
      </c>
      <c r="M96" s="76" t="s">
        <v>1155</v>
      </c>
      <c r="N96" s="52">
        <v>1.1599999999999999</v>
      </c>
      <c r="O96" s="193" t="s">
        <v>1000</v>
      </c>
      <c r="P96" s="84" t="s">
        <v>1497</v>
      </c>
      <c r="Q96" s="84" t="s">
        <v>1155</v>
      </c>
      <c r="R96" s="38">
        <v>0</v>
      </c>
      <c r="S96" s="39" t="s">
        <v>935</v>
      </c>
      <c r="T96" s="40">
        <v>144</v>
      </c>
      <c r="U96" s="41" t="s">
        <v>935</v>
      </c>
      <c r="V96" s="42" t="s">
        <v>59</v>
      </c>
      <c r="X96" s="22">
        <v>400</v>
      </c>
      <c r="Y96" s="137"/>
      <c r="Z96" s="137" t="s">
        <v>57</v>
      </c>
      <c r="AA96" s="176" t="s">
        <v>58</v>
      </c>
      <c r="AB96" s="176" t="s">
        <v>1494</v>
      </c>
      <c r="AC96" s="136" t="s">
        <v>59</v>
      </c>
      <c r="AD96" s="176" t="s">
        <v>3024</v>
      </c>
      <c r="AE96" s="176" t="s">
        <v>1495</v>
      </c>
      <c r="AF96" s="174"/>
      <c r="AH96" s="178"/>
      <c r="AI96" s="178"/>
      <c r="AJ96" s="178"/>
      <c r="AK96" s="52" t="s">
        <v>435</v>
      </c>
      <c r="AN96" s="52" t="s">
        <v>1498</v>
      </c>
    </row>
    <row r="97" spans="1:40"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205" t="str">
        <f>IF(AND(A97&lt;&gt;"",ISNUMBER(A97)),VLOOKUP(A97,Studies!A:BR,6,FALSE),"")</f>
        <v>Plasma</v>
      </c>
      <c r="J97" s="43">
        <v>1.536</v>
      </c>
      <c r="K97" s="187" t="s">
        <v>1000</v>
      </c>
      <c r="L97" s="76" t="s">
        <v>1499</v>
      </c>
      <c r="M97" s="201" t="s">
        <v>1155</v>
      </c>
      <c r="N97" s="52">
        <v>1.3939999999999999</v>
      </c>
      <c r="O97" s="193" t="s">
        <v>1000</v>
      </c>
      <c r="P97" s="84" t="s">
        <v>1500</v>
      </c>
      <c r="Q97" s="202" t="s">
        <v>1155</v>
      </c>
      <c r="R97" s="38">
        <v>96</v>
      </c>
      <c r="S97" s="39">
        <v>108</v>
      </c>
      <c r="T97" s="40">
        <v>600</v>
      </c>
      <c r="U97" s="41">
        <v>612</v>
      </c>
      <c r="V97" s="42" t="s">
        <v>59</v>
      </c>
      <c r="X97" s="22">
        <v>400</v>
      </c>
      <c r="Y97" s="137"/>
      <c r="Z97" s="137" t="s">
        <v>57</v>
      </c>
      <c r="AA97" s="176" t="s">
        <v>58</v>
      </c>
      <c r="AB97" s="176" t="s">
        <v>1595</v>
      </c>
      <c r="AC97" s="136" t="s">
        <v>59</v>
      </c>
      <c r="AD97" s="176" t="s">
        <v>3031</v>
      </c>
      <c r="AE97" s="176" t="s">
        <v>1112</v>
      </c>
      <c r="AF97" s="177" t="s">
        <v>1501</v>
      </c>
      <c r="AG97" s="177" t="s">
        <v>2941</v>
      </c>
      <c r="AH97" s="178"/>
      <c r="AI97" s="178"/>
      <c r="AJ97" s="178"/>
      <c r="AK97" s="52" t="s">
        <v>435</v>
      </c>
      <c r="AN97" s="52" t="s">
        <v>1502</v>
      </c>
    </row>
    <row r="98" spans="1:40"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205" t="str">
        <f>IF(AND(A98&lt;&gt;"",ISNUMBER(A98)),VLOOKUP(A98,Studies!A:BR,6,FALSE),"")</f>
        <v>Plasma</v>
      </c>
      <c r="J98" s="43">
        <v>1.51</v>
      </c>
      <c r="K98" s="187" t="s">
        <v>1000</v>
      </c>
      <c r="L98" s="76" t="s">
        <v>1637</v>
      </c>
      <c r="M98" s="201" t="s">
        <v>1155</v>
      </c>
      <c r="N98" s="52">
        <v>1.1299999999999999</v>
      </c>
      <c r="O98" s="193" t="s">
        <v>1000</v>
      </c>
      <c r="P98" s="84" t="s">
        <v>1639</v>
      </c>
      <c r="Q98" s="202" t="s">
        <v>1155</v>
      </c>
      <c r="R98" s="38">
        <v>0</v>
      </c>
      <c r="S98" s="39" t="s">
        <v>935</v>
      </c>
      <c r="T98" s="40">
        <v>24</v>
      </c>
      <c r="U98" s="41" t="s">
        <v>935</v>
      </c>
      <c r="V98" s="42" t="s">
        <v>59</v>
      </c>
      <c r="X98" s="22" t="s">
        <v>1724</v>
      </c>
      <c r="Y98" s="137"/>
      <c r="Z98" s="137" t="s">
        <v>57</v>
      </c>
      <c r="AA98" s="176" t="s">
        <v>58</v>
      </c>
      <c r="AB98" s="176" t="s">
        <v>1643</v>
      </c>
      <c r="AC98" s="136" t="s">
        <v>59</v>
      </c>
      <c r="AD98" s="176" t="s">
        <v>3049</v>
      </c>
      <c r="AE98" s="176" t="s">
        <v>1640</v>
      </c>
      <c r="AF98" s="174"/>
      <c r="AH98" s="178"/>
      <c r="AI98" s="178"/>
      <c r="AJ98" s="178"/>
      <c r="AK98" s="52" t="s">
        <v>1641</v>
      </c>
      <c r="AN98" s="52" t="s">
        <v>1642</v>
      </c>
    </row>
    <row r="99" spans="1:40"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1636</v>
      </c>
      <c r="M99" s="201" t="s">
        <v>1155</v>
      </c>
      <c r="N99" s="52">
        <v>0.93</v>
      </c>
      <c r="O99" s="193" t="s">
        <v>1000</v>
      </c>
      <c r="P99" s="84" t="s">
        <v>1638</v>
      </c>
      <c r="Q99" s="202" t="s">
        <v>1155</v>
      </c>
      <c r="R99" s="38">
        <v>0</v>
      </c>
      <c r="S99" s="39" t="s">
        <v>935</v>
      </c>
      <c r="T99" s="40">
        <v>120</v>
      </c>
      <c r="U99" s="41" t="s">
        <v>935</v>
      </c>
      <c r="V99" s="42" t="s">
        <v>59</v>
      </c>
      <c r="X99" s="22">
        <v>600</v>
      </c>
      <c r="Y99" s="137"/>
      <c r="Z99" s="137" t="s">
        <v>57</v>
      </c>
      <c r="AA99" s="176" t="s">
        <v>58</v>
      </c>
      <c r="AB99" s="176" t="s">
        <v>1475</v>
      </c>
      <c r="AC99" s="136" t="s">
        <v>59</v>
      </c>
      <c r="AD99" s="176" t="s">
        <v>3025</v>
      </c>
      <c r="AE99" s="176" t="s">
        <v>166</v>
      </c>
      <c r="AF99" s="177"/>
      <c r="AH99" s="178"/>
      <c r="AI99" s="178"/>
      <c r="AJ99" s="178"/>
    </row>
    <row r="100" spans="1:40"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2949</v>
      </c>
      <c r="X100" s="22">
        <v>333</v>
      </c>
      <c r="Y100" s="180"/>
      <c r="Z100" s="180" t="s">
        <v>57</v>
      </c>
      <c r="AA100" s="176" t="s">
        <v>58</v>
      </c>
      <c r="AB100" s="176" t="s">
        <v>2173</v>
      </c>
      <c r="AC100" s="176" t="s">
        <v>59</v>
      </c>
      <c r="AD100" s="176" t="s">
        <v>3036</v>
      </c>
      <c r="AE100" s="176" t="s">
        <v>1116</v>
      </c>
      <c r="AF100" s="177"/>
      <c r="AG100" s="177" t="s">
        <v>2169</v>
      </c>
      <c r="AH100" s="178"/>
      <c r="AI100" s="177"/>
      <c r="AJ100" s="177"/>
    </row>
    <row r="101" spans="1:40"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I101" s="205" t="str">
        <f>IF(AND(A101&lt;&gt;"",ISNUMBER(A101)),VLOOKUP(A101,Studies!A:BR,6,FALSE),"")</f>
        <v>Plasma</v>
      </c>
      <c r="J101" s="43">
        <v>1</v>
      </c>
      <c r="K101" s="43" t="s">
        <v>2137</v>
      </c>
      <c r="L101" s="76" t="s">
        <v>2138</v>
      </c>
      <c r="M101" s="76" t="s">
        <v>1155</v>
      </c>
      <c r="R101" s="38">
        <v>0</v>
      </c>
      <c r="S101" s="39" t="s">
        <v>935</v>
      </c>
      <c r="T101" s="40">
        <v>0</v>
      </c>
      <c r="U101" s="41" t="s">
        <v>935</v>
      </c>
      <c r="V101" s="42" t="s">
        <v>59</v>
      </c>
      <c r="X101" s="22">
        <v>8</v>
      </c>
      <c r="Y101" s="137"/>
      <c r="Z101" s="137" t="s">
        <v>2139</v>
      </c>
      <c r="AA101" s="22" t="s">
        <v>58</v>
      </c>
      <c r="AB101" s="22">
        <v>0</v>
      </c>
      <c r="AC101" s="136" t="s">
        <v>59</v>
      </c>
      <c r="AD101" s="176" t="s">
        <v>78</v>
      </c>
      <c r="AF101" s="174"/>
      <c r="AI101" s="178"/>
      <c r="AJ101" s="178"/>
    </row>
    <row r="102" spans="1:40"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2137</v>
      </c>
      <c r="R102" s="38">
        <v>0</v>
      </c>
      <c r="S102" s="39" t="s">
        <v>935</v>
      </c>
      <c r="T102" s="40">
        <v>60</v>
      </c>
      <c r="U102" s="41" t="s">
        <v>935</v>
      </c>
      <c r="V102" s="42" t="s">
        <v>59</v>
      </c>
      <c r="W102" s="181" t="s">
        <v>2140</v>
      </c>
      <c r="X102" s="22">
        <v>400</v>
      </c>
      <c r="Z102" s="28" t="s">
        <v>57</v>
      </c>
      <c r="AA102" s="22" t="s">
        <v>58</v>
      </c>
      <c r="AB102" s="22" t="s">
        <v>830</v>
      </c>
      <c r="AC102" s="22" t="s">
        <v>59</v>
      </c>
      <c r="AD102" s="176" t="s">
        <v>3023</v>
      </c>
      <c r="AE102" s="176" t="s">
        <v>1495</v>
      </c>
    </row>
    <row r="103" spans="1:40"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2137</v>
      </c>
      <c r="L103" s="76" t="s">
        <v>2141</v>
      </c>
      <c r="M103" s="76" t="s">
        <v>1155</v>
      </c>
      <c r="R103" s="38">
        <v>0</v>
      </c>
      <c r="S103" s="39">
        <v>24</v>
      </c>
      <c r="T103" s="40">
        <v>108</v>
      </c>
      <c r="U103" s="41">
        <v>132</v>
      </c>
      <c r="V103" s="42" t="s">
        <v>59</v>
      </c>
      <c r="X103" s="22">
        <v>600</v>
      </c>
      <c r="Z103" s="28" t="s">
        <v>57</v>
      </c>
      <c r="AA103" s="22" t="s">
        <v>58</v>
      </c>
      <c r="AB103" s="22" t="s">
        <v>1136</v>
      </c>
      <c r="AC103" s="22" t="s">
        <v>59</v>
      </c>
      <c r="AD103" s="176" t="s">
        <v>3034</v>
      </c>
      <c r="AE103" s="176" t="s">
        <v>1495</v>
      </c>
    </row>
    <row r="104" spans="1:40"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I104" s="205" t="str">
        <f>IF(AND(A104&lt;&gt;"",ISNUMBER(A104)),VLOOKUP(A104,Studies!A:BR,6,FALSE),"")</f>
        <v>Plasma</v>
      </c>
      <c r="J104" s="43">
        <v>1.2</v>
      </c>
      <c r="K104" s="43" t="s">
        <v>2137</v>
      </c>
      <c r="L104" s="76" t="s">
        <v>2142</v>
      </c>
      <c r="M104" s="76" t="s">
        <v>1155</v>
      </c>
      <c r="R104" s="38">
        <v>0</v>
      </c>
      <c r="S104" s="39" t="s">
        <v>935</v>
      </c>
      <c r="T104" s="40">
        <v>24</v>
      </c>
      <c r="U104" s="41" t="s">
        <v>935</v>
      </c>
      <c r="V104" s="42" t="s">
        <v>59</v>
      </c>
      <c r="X104" s="22">
        <v>8</v>
      </c>
      <c r="Z104" s="28" t="s">
        <v>2139</v>
      </c>
      <c r="AA104" s="22" t="s">
        <v>58</v>
      </c>
      <c r="AB104" s="22">
        <v>0</v>
      </c>
      <c r="AC104" s="22" t="s">
        <v>59</v>
      </c>
      <c r="AD104" s="176" t="s">
        <v>78</v>
      </c>
    </row>
    <row r="105" spans="1:40"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2137</v>
      </c>
      <c r="R105" s="38">
        <v>0</v>
      </c>
      <c r="S105" s="39" t="s">
        <v>935</v>
      </c>
      <c r="T105" s="40">
        <v>84</v>
      </c>
      <c r="U105" s="41" t="s">
        <v>935</v>
      </c>
      <c r="V105" s="42" t="s">
        <v>59</v>
      </c>
      <c r="W105" s="181" t="s">
        <v>2140</v>
      </c>
      <c r="X105" s="22">
        <v>400</v>
      </c>
      <c r="Z105" s="28" t="s">
        <v>57</v>
      </c>
      <c r="AA105" s="22" t="s">
        <v>58</v>
      </c>
      <c r="AB105" s="22" t="s">
        <v>830</v>
      </c>
      <c r="AC105" s="22" t="s">
        <v>59</v>
      </c>
      <c r="AD105" s="176" t="s">
        <v>3023</v>
      </c>
      <c r="AE105" s="176" t="s">
        <v>1495</v>
      </c>
    </row>
    <row r="106" spans="1:40"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2137</v>
      </c>
      <c r="L106" s="76" t="s">
        <v>2143</v>
      </c>
      <c r="M106" s="76" t="s">
        <v>1155</v>
      </c>
      <c r="R106" s="38">
        <v>24</v>
      </c>
      <c r="S106" s="39" t="s">
        <v>935</v>
      </c>
      <c r="T106" s="40">
        <v>132</v>
      </c>
      <c r="U106" s="41" t="s">
        <v>935</v>
      </c>
      <c r="V106" s="42" t="s">
        <v>59</v>
      </c>
      <c r="X106" s="22">
        <v>600</v>
      </c>
      <c r="Z106" s="28" t="s">
        <v>57</v>
      </c>
      <c r="AA106" s="22" t="s">
        <v>58</v>
      </c>
      <c r="AB106" s="22" t="s">
        <v>1136</v>
      </c>
      <c r="AC106" s="22" t="s">
        <v>59</v>
      </c>
      <c r="AD106" s="176" t="s">
        <v>3034</v>
      </c>
      <c r="AE106" s="176" t="s">
        <v>1495</v>
      </c>
    </row>
    <row r="107" spans="1:40"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I107" s="205" t="str">
        <f>IF(AND(A107&lt;&gt;"",ISNUMBER(A107)),VLOOKUP(A107,Studies!A:BR,6,FALSE),"")</f>
        <v>Plasma</v>
      </c>
      <c r="J107" s="43">
        <v>1.7</v>
      </c>
      <c r="K107" s="43" t="s">
        <v>2137</v>
      </c>
      <c r="L107" s="76" t="s">
        <v>2144</v>
      </c>
      <c r="M107" s="76" t="s">
        <v>1155</v>
      </c>
      <c r="R107" s="38">
        <v>0</v>
      </c>
      <c r="S107" s="39" t="s">
        <v>935</v>
      </c>
      <c r="T107" s="40">
        <v>0</v>
      </c>
      <c r="U107" s="41" t="s">
        <v>935</v>
      </c>
      <c r="V107" s="42" t="s">
        <v>59</v>
      </c>
      <c r="X107" s="22">
        <v>8</v>
      </c>
      <c r="Z107" s="28" t="s">
        <v>2139</v>
      </c>
      <c r="AA107" s="22" t="s">
        <v>58</v>
      </c>
      <c r="AB107" s="22">
        <v>0</v>
      </c>
      <c r="AC107" s="22" t="s">
        <v>59</v>
      </c>
      <c r="AD107" s="176" t="s">
        <v>78</v>
      </c>
    </row>
    <row r="108" spans="1:40"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2137</v>
      </c>
      <c r="R108" s="38">
        <v>0</v>
      </c>
      <c r="S108" s="39" t="s">
        <v>935</v>
      </c>
      <c r="T108" s="40">
        <v>63</v>
      </c>
      <c r="U108" s="41" t="s">
        <v>935</v>
      </c>
      <c r="V108" s="42" t="s">
        <v>59</v>
      </c>
      <c r="W108" s="181" t="s">
        <v>2140</v>
      </c>
      <c r="X108" s="22">
        <v>400</v>
      </c>
      <c r="Z108" s="28" t="s">
        <v>57</v>
      </c>
      <c r="AA108" s="22" t="s">
        <v>58</v>
      </c>
      <c r="AB108" s="22" t="s">
        <v>830</v>
      </c>
      <c r="AC108" s="22" t="s">
        <v>59</v>
      </c>
      <c r="AD108" s="176" t="s">
        <v>3023</v>
      </c>
      <c r="AE108" s="176" t="s">
        <v>1495</v>
      </c>
    </row>
    <row r="109" spans="1:40"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2137</v>
      </c>
      <c r="L109" s="76" t="s">
        <v>2145</v>
      </c>
      <c r="M109" s="76" t="s">
        <v>1155</v>
      </c>
      <c r="R109" s="38">
        <v>0</v>
      </c>
      <c r="S109" s="39">
        <v>21</v>
      </c>
      <c r="T109" s="40">
        <v>111</v>
      </c>
      <c r="U109" s="41">
        <v>132</v>
      </c>
      <c r="V109" s="42" t="s">
        <v>59</v>
      </c>
      <c r="X109" s="22">
        <v>600</v>
      </c>
      <c r="Z109" s="28" t="s">
        <v>57</v>
      </c>
      <c r="AA109" s="22" t="s">
        <v>58</v>
      </c>
      <c r="AB109" s="22" t="s">
        <v>1136</v>
      </c>
      <c r="AC109" s="22" t="s">
        <v>59</v>
      </c>
      <c r="AD109" s="176" t="s">
        <v>3034</v>
      </c>
      <c r="AE109" s="176" t="s">
        <v>1495</v>
      </c>
    </row>
    <row r="110" spans="1:40"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I110" s="205" t="str">
        <f>IF(AND(A110&lt;&gt;"",ISNUMBER(A110)),VLOOKUP(A110,Studies!A:BR,6,FALSE),"")</f>
        <v>Plasma</v>
      </c>
      <c r="J110" s="43">
        <v>2.2000000000000002</v>
      </c>
      <c r="K110" s="43" t="s">
        <v>2137</v>
      </c>
      <c r="L110" s="76" t="s">
        <v>2146</v>
      </c>
      <c r="M110" s="76" t="s">
        <v>1155</v>
      </c>
      <c r="R110" s="38">
        <v>0</v>
      </c>
      <c r="S110" s="39" t="s">
        <v>935</v>
      </c>
      <c r="T110" s="40">
        <v>21</v>
      </c>
      <c r="U110" s="41" t="s">
        <v>935</v>
      </c>
      <c r="V110" s="42" t="s">
        <v>59</v>
      </c>
      <c r="X110" s="22">
        <v>8</v>
      </c>
      <c r="Z110" s="28" t="s">
        <v>2139</v>
      </c>
      <c r="AA110" s="22" t="s">
        <v>58</v>
      </c>
      <c r="AB110" s="22">
        <v>0</v>
      </c>
      <c r="AC110" s="22" t="s">
        <v>59</v>
      </c>
      <c r="AD110" s="176" t="s">
        <v>78</v>
      </c>
    </row>
    <row r="111" spans="1:40"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2137</v>
      </c>
      <c r="M111" s="201"/>
      <c r="R111" s="38">
        <v>0</v>
      </c>
      <c r="S111" s="39" t="s">
        <v>935</v>
      </c>
      <c r="T111" s="40">
        <v>84</v>
      </c>
      <c r="U111" s="41" t="s">
        <v>935</v>
      </c>
      <c r="V111" s="42" t="s">
        <v>59</v>
      </c>
      <c r="W111" s="181" t="s">
        <v>2140</v>
      </c>
      <c r="X111" s="22">
        <v>400</v>
      </c>
      <c r="Z111" s="28" t="s">
        <v>57</v>
      </c>
      <c r="AA111" s="22" t="s">
        <v>58</v>
      </c>
      <c r="AB111" s="22" t="s">
        <v>830</v>
      </c>
      <c r="AC111" s="22" t="s">
        <v>59</v>
      </c>
      <c r="AD111" s="176" t="s">
        <v>3023</v>
      </c>
      <c r="AE111" s="176" t="s">
        <v>1495</v>
      </c>
    </row>
    <row r="112" spans="1:40"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2137</v>
      </c>
      <c r="L112" s="76" t="s">
        <v>2147</v>
      </c>
      <c r="M112" s="201" t="s">
        <v>1155</v>
      </c>
      <c r="O112" s="193"/>
      <c r="R112" s="38">
        <v>21</v>
      </c>
      <c r="S112" s="39" t="s">
        <v>935</v>
      </c>
      <c r="T112" s="40">
        <v>132</v>
      </c>
      <c r="U112" s="41" t="s">
        <v>935</v>
      </c>
      <c r="V112" s="42" t="s">
        <v>59</v>
      </c>
      <c r="X112" s="22">
        <v>600</v>
      </c>
      <c r="Z112" s="28" t="s">
        <v>57</v>
      </c>
      <c r="AA112" s="22" t="s">
        <v>58</v>
      </c>
      <c r="AB112" s="22" t="s">
        <v>1136</v>
      </c>
      <c r="AC112" s="22" t="s">
        <v>59</v>
      </c>
      <c r="AD112" s="176" t="s">
        <v>3034</v>
      </c>
      <c r="AE112" s="176" t="s">
        <v>1495</v>
      </c>
      <c r="AK112" s="193"/>
      <c r="AL112" s="193"/>
    </row>
    <row r="113" spans="1:40"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0</v>
      </c>
      <c r="S113" s="39" t="s">
        <v>935</v>
      </c>
      <c r="T113" s="40">
        <v>170</v>
      </c>
      <c r="U113" s="41" t="s">
        <v>935</v>
      </c>
      <c r="V113" s="42" t="s">
        <v>59</v>
      </c>
      <c r="X113" s="22">
        <v>400</v>
      </c>
      <c r="Z113" s="28" t="s">
        <v>57</v>
      </c>
      <c r="AA113" s="22" t="s">
        <v>58</v>
      </c>
      <c r="AB113" s="22" t="s">
        <v>2158</v>
      </c>
      <c r="AC113" s="22" t="s">
        <v>59</v>
      </c>
      <c r="AD113" s="176" t="s">
        <v>3050</v>
      </c>
      <c r="AE113" s="176" t="s">
        <v>1116</v>
      </c>
      <c r="AG113" s="177" t="s">
        <v>2159</v>
      </c>
      <c r="AK113" s="52" t="s">
        <v>61</v>
      </c>
      <c r="AL113" s="52" t="s">
        <v>1958</v>
      </c>
    </row>
    <row r="114" spans="1:40"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2137</v>
      </c>
      <c r="L114" s="76">
        <v>1.204995</v>
      </c>
      <c r="M114" s="201" t="s">
        <v>2166</v>
      </c>
      <c r="R114" s="38">
        <v>0</v>
      </c>
      <c r="S114" s="39" t="s">
        <v>935</v>
      </c>
      <c r="T114" s="40">
        <v>1.5</v>
      </c>
      <c r="U114" s="41" t="s">
        <v>935</v>
      </c>
      <c r="V114" s="42" t="s">
        <v>59</v>
      </c>
      <c r="W114" s="181" t="s">
        <v>2167</v>
      </c>
      <c r="X114" s="22">
        <v>500</v>
      </c>
      <c r="Z114" s="28" t="s">
        <v>57</v>
      </c>
      <c r="AA114" s="22" t="s">
        <v>58</v>
      </c>
      <c r="AB114" s="22">
        <v>0</v>
      </c>
      <c r="AC114" s="22" t="s">
        <v>59</v>
      </c>
      <c r="AD114" s="176" t="s">
        <v>78</v>
      </c>
      <c r="AE114" s="176" t="s">
        <v>78</v>
      </c>
      <c r="AG114" s="177" t="s">
        <v>2169</v>
      </c>
      <c r="AK114" s="52" t="s">
        <v>61</v>
      </c>
      <c r="AL114" s="52" t="s">
        <v>1958</v>
      </c>
    </row>
    <row r="115" spans="1:40"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2137</v>
      </c>
      <c r="L115" s="76">
        <v>1.312773</v>
      </c>
      <c r="M115" s="201" t="s">
        <v>2166</v>
      </c>
      <c r="O115" s="193"/>
      <c r="R115" s="38">
        <v>0</v>
      </c>
      <c r="S115" s="39" t="s">
        <v>935</v>
      </c>
      <c r="T115" s="40">
        <v>145.5</v>
      </c>
      <c r="U115" s="41" t="s">
        <v>935</v>
      </c>
      <c r="V115" s="42" t="s">
        <v>59</v>
      </c>
      <c r="W115" s="181" t="s">
        <v>2167</v>
      </c>
      <c r="X115" s="22">
        <v>500</v>
      </c>
      <c r="Z115" s="28" t="s">
        <v>57</v>
      </c>
      <c r="AA115" s="22" t="s">
        <v>58</v>
      </c>
      <c r="AB115" s="22" t="s">
        <v>2168</v>
      </c>
      <c r="AC115" s="22" t="s">
        <v>59</v>
      </c>
      <c r="AD115" s="176" t="s">
        <v>3051</v>
      </c>
      <c r="AE115" s="176" t="s">
        <v>1112</v>
      </c>
      <c r="AG115" s="177" t="s">
        <v>2169</v>
      </c>
      <c r="AK115" s="193" t="s">
        <v>61</v>
      </c>
      <c r="AL115" s="193" t="s">
        <v>1958</v>
      </c>
      <c r="AM115" s="193"/>
      <c r="AN115" s="193"/>
    </row>
    <row r="116" spans="1:40"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201" t="s">
        <v>1121</v>
      </c>
      <c r="N116" s="52">
        <v>1.768</v>
      </c>
      <c r="O116" s="193" t="s">
        <v>1099</v>
      </c>
      <c r="R116" s="38">
        <v>0</v>
      </c>
      <c r="S116" s="39" t="s">
        <v>935</v>
      </c>
      <c r="T116" s="40">
        <v>25</v>
      </c>
      <c r="U116" s="41" t="s">
        <v>935</v>
      </c>
      <c r="V116" s="42" t="s">
        <v>59</v>
      </c>
      <c r="X116" s="22">
        <v>500</v>
      </c>
      <c r="Z116" s="28" t="s">
        <v>57</v>
      </c>
      <c r="AA116" s="22" t="s">
        <v>58</v>
      </c>
      <c r="AB116" s="22" t="s">
        <v>2172</v>
      </c>
      <c r="AC116" s="22" t="s">
        <v>59</v>
      </c>
      <c r="AD116" s="176" t="s">
        <v>3027</v>
      </c>
      <c r="AE116" s="176" t="s">
        <v>2622</v>
      </c>
      <c r="AG116" s="177" t="s">
        <v>1138</v>
      </c>
      <c r="AJ116" s="23" t="s">
        <v>2623</v>
      </c>
      <c r="AK116" s="165" t="s">
        <v>435</v>
      </c>
      <c r="AL116" s="166"/>
      <c r="AM116" s="106" t="s">
        <v>202</v>
      </c>
      <c r="AN116" s="165" t="s">
        <v>516</v>
      </c>
    </row>
    <row r="117" spans="1:40"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2183</v>
      </c>
      <c r="G117" s="205" t="str">
        <f>IF(AND(A117&lt;&gt;"",ISNUMBER(A117)),VLOOKUP(A117,Studies!A:BR,13,FALSE),"")</f>
        <v>PO</v>
      </c>
      <c r="H117" s="138" t="s">
        <v>58</v>
      </c>
      <c r="I117" s="205" t="str">
        <f>IF(AND(A117&lt;&gt;"",ISNUMBER(A117)),VLOOKUP(A117,Studies!A:BR,6,FALSE),"")</f>
        <v>Plasma</v>
      </c>
      <c r="J117" s="43">
        <v>0.22</v>
      </c>
      <c r="K117" s="43" t="s">
        <v>2137</v>
      </c>
      <c r="L117" s="201" t="s">
        <v>2251</v>
      </c>
      <c r="M117" s="201" t="s">
        <v>1155</v>
      </c>
      <c r="N117" s="52">
        <v>0.42857139999999999</v>
      </c>
      <c r="O117" s="193" t="s">
        <v>1099</v>
      </c>
      <c r="R117" s="38">
        <v>0</v>
      </c>
      <c r="S117" s="39" t="s">
        <v>935</v>
      </c>
      <c r="T117" s="40">
        <v>336.5</v>
      </c>
      <c r="U117" s="41" t="s">
        <v>935</v>
      </c>
      <c r="V117" s="42" t="s">
        <v>59</v>
      </c>
      <c r="W117" s="181" t="s">
        <v>2950</v>
      </c>
      <c r="X117" s="22">
        <v>600</v>
      </c>
      <c r="Z117" s="28" t="s">
        <v>57</v>
      </c>
      <c r="AA117" s="22" t="s">
        <v>58</v>
      </c>
      <c r="AB117" s="22" t="s">
        <v>2244</v>
      </c>
      <c r="AC117" s="22" t="s">
        <v>59</v>
      </c>
      <c r="AD117" s="176" t="s">
        <v>3052</v>
      </c>
      <c r="AE117" s="176" t="s">
        <v>1495</v>
      </c>
    </row>
    <row r="118" spans="1:40"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2183</v>
      </c>
      <c r="G118" s="205" t="str">
        <f>IF(AND(A118&lt;&gt;"",ISNUMBER(A118)),VLOOKUP(A118,Studies!A:BR,13,FALSE),"")</f>
        <v>IV</v>
      </c>
      <c r="H118" s="138" t="s">
        <v>58</v>
      </c>
      <c r="I118" s="205" t="str">
        <f>IF(AND(A118&lt;&gt;"",ISNUMBER(A118)),VLOOKUP(A118,Studies!A:BR,6,FALSE),"")</f>
        <v>Plasma</v>
      </c>
      <c r="J118" s="43">
        <v>0.54</v>
      </c>
      <c r="K118" s="43" t="s">
        <v>2137</v>
      </c>
      <c r="L118" s="201" t="s">
        <v>2250</v>
      </c>
      <c r="M118" s="201" t="s">
        <v>1155</v>
      </c>
      <c r="N118" s="52">
        <v>1.097826</v>
      </c>
      <c r="O118" s="193" t="s">
        <v>1099</v>
      </c>
      <c r="R118" s="38">
        <v>0</v>
      </c>
      <c r="S118" s="39" t="s">
        <v>935</v>
      </c>
      <c r="T118" s="40">
        <v>360.5</v>
      </c>
      <c r="U118" s="41" t="s">
        <v>935</v>
      </c>
      <c r="V118" s="42" t="s">
        <v>59</v>
      </c>
      <c r="W118" s="181" t="s">
        <v>2950</v>
      </c>
      <c r="X118" s="22">
        <v>600</v>
      </c>
      <c r="Z118" s="28" t="s">
        <v>57</v>
      </c>
      <c r="AA118" s="22" t="s">
        <v>58</v>
      </c>
      <c r="AB118" s="22" t="s">
        <v>2244</v>
      </c>
      <c r="AC118" s="22" t="s">
        <v>59</v>
      </c>
      <c r="AD118" s="176" t="s">
        <v>3052</v>
      </c>
      <c r="AE118" s="176" t="s">
        <v>1495</v>
      </c>
    </row>
    <row r="119" spans="1:40"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205" t="str">
        <f>IF(AND(A119&lt;&gt;"",ISNUMBER(A119)),VLOOKUP(A119,Studies!A:BR,6,FALSE),"")</f>
        <v>Plasma</v>
      </c>
      <c r="J119" s="268">
        <f>9.74/5.67</f>
        <v>1.7178130511463845</v>
      </c>
      <c r="K119" s="43" t="s">
        <v>1099</v>
      </c>
      <c r="L119" s="201"/>
      <c r="M119" s="201"/>
      <c r="R119" s="38">
        <v>2</v>
      </c>
      <c r="S119" s="39">
        <v>4</v>
      </c>
      <c r="T119" s="40">
        <v>3</v>
      </c>
      <c r="U119" s="41">
        <v>5</v>
      </c>
      <c r="V119" s="42" t="s">
        <v>59</v>
      </c>
      <c r="X119" s="22">
        <v>250</v>
      </c>
      <c r="Z119" s="28" t="s">
        <v>57</v>
      </c>
      <c r="AA119" s="22" t="s">
        <v>58</v>
      </c>
      <c r="AB119" s="22">
        <v>0</v>
      </c>
      <c r="AC119" s="22" t="s">
        <v>59</v>
      </c>
      <c r="AD119" s="176" t="s">
        <v>78</v>
      </c>
      <c r="AE119" s="176" t="s">
        <v>78</v>
      </c>
      <c r="AG119" s="177" t="s">
        <v>2884</v>
      </c>
    </row>
    <row r="120" spans="1:40"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205" t="str">
        <f>IF(AND(A120&lt;&gt;"",ISNUMBER(A120)),VLOOKUP(A120,Studies!A:BR,6,FALSE),"")</f>
        <v>Plasma</v>
      </c>
      <c r="J120" s="268">
        <f>28.3/5.67</f>
        <v>4.9911816578483243</v>
      </c>
      <c r="K120" s="43" t="s">
        <v>1099</v>
      </c>
      <c r="M120" s="201"/>
      <c r="R120" s="38">
        <v>2</v>
      </c>
      <c r="S120" s="39">
        <v>4</v>
      </c>
      <c r="T120" s="40">
        <v>3</v>
      </c>
      <c r="U120" s="41">
        <v>5</v>
      </c>
      <c r="V120" s="42" t="s">
        <v>59</v>
      </c>
      <c r="X120" s="22">
        <v>1000</v>
      </c>
      <c r="Z120" s="28" t="s">
        <v>57</v>
      </c>
      <c r="AA120" s="22" t="s">
        <v>58</v>
      </c>
      <c r="AB120" s="22">
        <v>0</v>
      </c>
      <c r="AC120" s="22" t="s">
        <v>59</v>
      </c>
      <c r="AD120" s="176" t="s">
        <v>78</v>
      </c>
      <c r="AE120" s="176" t="s">
        <v>78</v>
      </c>
      <c r="AG120" s="177" t="s">
        <v>2884</v>
      </c>
    </row>
    <row r="121" spans="1:40"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205" t="str">
        <f>IF(AND(A121&lt;&gt;"",ISNUMBER(A121)),VLOOKUP(A121,Studies!A:BR,6,FALSE),"")</f>
        <v>Plasma</v>
      </c>
      <c r="J121" s="43">
        <v>0.11725846407927333</v>
      </c>
      <c r="K121" s="43" t="s">
        <v>1099</v>
      </c>
      <c r="M121" s="201"/>
      <c r="N121" s="52">
        <v>0.63815789473684204</v>
      </c>
      <c r="O121" s="52" t="s">
        <v>1100</v>
      </c>
      <c r="R121" s="38">
        <v>0</v>
      </c>
      <c r="S121" s="39" t="s">
        <v>935</v>
      </c>
      <c r="T121" s="40">
        <v>96</v>
      </c>
      <c r="U121" s="41" t="s">
        <v>935</v>
      </c>
      <c r="V121" s="42" t="s">
        <v>59</v>
      </c>
      <c r="W121" s="181" t="s">
        <v>2951</v>
      </c>
      <c r="X121" s="22">
        <v>450</v>
      </c>
      <c r="Z121" s="28" t="s">
        <v>57</v>
      </c>
      <c r="AB121" s="22" t="s">
        <v>2286</v>
      </c>
      <c r="AC121" s="22" t="s">
        <v>59</v>
      </c>
      <c r="AD121" s="176" t="s">
        <v>3023</v>
      </c>
      <c r="AE121" s="176" t="s">
        <v>1495</v>
      </c>
    </row>
    <row r="122" spans="1:40"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205" t="str">
        <f>IF(AND(A122&lt;&gt;"",ISNUMBER(A122)),VLOOKUP(A122,Studies!A:BR,6,FALSE),"")</f>
        <v>Plasma</v>
      </c>
      <c r="J122" s="43">
        <v>1.7597027250206441</v>
      </c>
      <c r="K122" s="43" t="s">
        <v>1099</v>
      </c>
      <c r="M122" s="201"/>
      <c r="N122" s="52">
        <v>1.0789473684210527</v>
      </c>
      <c r="O122" s="52" t="s">
        <v>1100</v>
      </c>
      <c r="R122" s="38">
        <v>0</v>
      </c>
      <c r="S122" s="39" t="s">
        <v>935</v>
      </c>
      <c r="T122" s="40">
        <v>48</v>
      </c>
      <c r="U122" s="41" t="s">
        <v>935</v>
      </c>
      <c r="V122" s="42" t="s">
        <v>59</v>
      </c>
      <c r="W122" s="181" t="s">
        <v>2952</v>
      </c>
      <c r="X122" s="22">
        <v>200</v>
      </c>
      <c r="Z122" s="28" t="s">
        <v>57</v>
      </c>
      <c r="AB122" s="22" t="s">
        <v>2646</v>
      </c>
      <c r="AC122" s="22" t="s">
        <v>59</v>
      </c>
      <c r="AD122" s="176" t="s">
        <v>3029</v>
      </c>
      <c r="AE122" s="176" t="s">
        <v>1112</v>
      </c>
    </row>
    <row r="123" spans="1:40"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205" t="str">
        <f>IF(AND(A123&lt;&gt;"",ISNUMBER(A123)),VLOOKUP(A123,Studies!A:BR,6,FALSE),"")</f>
        <v>Plasma</v>
      </c>
      <c r="J123" s="43">
        <v>5.0999999999999997E-2</v>
      </c>
      <c r="K123" s="43" t="s">
        <v>1122</v>
      </c>
      <c r="L123" s="76" t="s">
        <v>2798</v>
      </c>
      <c r="M123" s="201" t="s">
        <v>2799</v>
      </c>
      <c r="N123" s="52">
        <v>0.12413793103448276</v>
      </c>
      <c r="O123" s="52" t="s">
        <v>1100</v>
      </c>
      <c r="R123" s="38">
        <v>0</v>
      </c>
      <c r="S123" s="39" t="s">
        <v>935</v>
      </c>
      <c r="T123" s="40">
        <v>113</v>
      </c>
      <c r="U123" s="41" t="s">
        <v>935</v>
      </c>
      <c r="V123" s="42" t="s">
        <v>59</v>
      </c>
      <c r="W123" s="181" t="s">
        <v>2800</v>
      </c>
      <c r="X123" s="22">
        <v>600</v>
      </c>
      <c r="Z123" s="28" t="s">
        <v>57</v>
      </c>
      <c r="AA123" s="22" t="s">
        <v>58</v>
      </c>
      <c r="AB123" s="22" t="s">
        <v>2633</v>
      </c>
      <c r="AC123" s="22" t="s">
        <v>59</v>
      </c>
      <c r="AD123" s="176" t="s">
        <v>3026</v>
      </c>
      <c r="AE123" s="176" t="s">
        <v>2801</v>
      </c>
      <c r="AG123" s="177" t="s">
        <v>2658</v>
      </c>
    </row>
    <row r="124" spans="1:40"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205" t="str">
        <f>IF(AND(A124&lt;&gt;"",ISNUMBER(A124)),VLOOKUP(A124,Studies!A:BR,6,FALSE),"")</f>
        <v>Plasma</v>
      </c>
      <c r="J124" s="43">
        <v>2.6626984126984126</v>
      </c>
      <c r="K124" s="43" t="s">
        <v>1099</v>
      </c>
      <c r="M124" s="201"/>
      <c r="N124" s="52">
        <v>1.2868217054263567</v>
      </c>
      <c r="O124" s="52" t="s">
        <v>1100</v>
      </c>
      <c r="R124" s="38">
        <v>0</v>
      </c>
      <c r="S124" s="39" t="s">
        <v>935</v>
      </c>
      <c r="T124" s="40">
        <v>73</v>
      </c>
      <c r="U124" s="41" t="s">
        <v>935</v>
      </c>
      <c r="V124" s="42" t="s">
        <v>59</v>
      </c>
      <c r="X124" s="22">
        <v>200</v>
      </c>
      <c r="Z124" s="28" t="s">
        <v>57</v>
      </c>
      <c r="AA124" s="22" t="s">
        <v>58</v>
      </c>
      <c r="AB124" s="22" t="s">
        <v>2663</v>
      </c>
      <c r="AC124" s="22" t="s">
        <v>59</v>
      </c>
      <c r="AD124" s="176" t="s">
        <v>3034</v>
      </c>
      <c r="AE124" s="176" t="s">
        <v>2803</v>
      </c>
      <c r="AG124" s="177" t="s">
        <v>2664</v>
      </c>
    </row>
    <row r="125" spans="1:40"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205" t="str">
        <f>IF(AND(A125&lt;&gt;"",ISNUMBER(A125)),VLOOKUP(A125,Studies!A:BR,6,FALSE),"")</f>
        <v>Plasma</v>
      </c>
      <c r="J125" s="43">
        <v>20.0638618873603</v>
      </c>
      <c r="K125" s="43" t="s">
        <v>2804</v>
      </c>
      <c r="L125" s="76" t="s">
        <v>2805</v>
      </c>
      <c r="M125" s="201" t="s">
        <v>971</v>
      </c>
      <c r="N125" s="52">
        <v>3.1074871263980901</v>
      </c>
      <c r="O125" s="52" t="s">
        <v>2804</v>
      </c>
      <c r="P125" s="84" t="s">
        <v>2806</v>
      </c>
      <c r="Q125" s="84" t="s">
        <v>971</v>
      </c>
      <c r="R125" s="38">
        <v>0</v>
      </c>
      <c r="S125" s="39" t="s">
        <v>935</v>
      </c>
      <c r="T125" s="40">
        <v>73</v>
      </c>
      <c r="U125" s="41" t="s">
        <v>935</v>
      </c>
      <c r="V125" s="42" t="s">
        <v>59</v>
      </c>
      <c r="W125" s="181" t="s">
        <v>2807</v>
      </c>
      <c r="X125" s="22">
        <v>400</v>
      </c>
      <c r="Z125" s="28" t="s">
        <v>57</v>
      </c>
      <c r="AB125" s="22" t="s">
        <v>2286</v>
      </c>
      <c r="AC125" s="22" t="s">
        <v>59</v>
      </c>
      <c r="AD125" s="176" t="s">
        <v>3023</v>
      </c>
      <c r="AE125" s="176" t="s">
        <v>2808</v>
      </c>
      <c r="AG125" s="177" t="s">
        <v>2288</v>
      </c>
      <c r="AN125" s="52" t="s">
        <v>2976</v>
      </c>
    </row>
    <row r="126" spans="1:40"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19.0287455476447</v>
      </c>
      <c r="K126" s="43" t="s">
        <v>2804</v>
      </c>
      <c r="L126" s="76" t="s">
        <v>2809</v>
      </c>
      <c r="M126" s="201" t="s">
        <v>971</v>
      </c>
      <c r="N126" s="52">
        <v>2.6854478328357501</v>
      </c>
      <c r="O126" s="52" t="s">
        <v>2804</v>
      </c>
      <c r="P126" s="84" t="s">
        <v>2810</v>
      </c>
      <c r="Q126" s="84" t="s">
        <v>971</v>
      </c>
      <c r="R126" s="38">
        <v>0</v>
      </c>
      <c r="S126" s="39" t="s">
        <v>935</v>
      </c>
      <c r="T126" s="40">
        <v>73</v>
      </c>
      <c r="U126" s="41" t="s">
        <v>935</v>
      </c>
      <c r="V126" s="42" t="s">
        <v>59</v>
      </c>
      <c r="W126" s="181" t="s">
        <v>2807</v>
      </c>
      <c r="X126" s="22">
        <v>200</v>
      </c>
      <c r="Z126" s="28" t="s">
        <v>57</v>
      </c>
      <c r="AB126" s="22" t="s">
        <v>2286</v>
      </c>
      <c r="AC126" s="22" t="s">
        <v>59</v>
      </c>
      <c r="AD126" s="176" t="s">
        <v>3023</v>
      </c>
      <c r="AE126" s="176" t="s">
        <v>2808</v>
      </c>
      <c r="AG126" s="177" t="s">
        <v>832</v>
      </c>
      <c r="AN126" s="52" t="s">
        <v>2976</v>
      </c>
    </row>
    <row r="127" spans="1:40"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3.11</v>
      </c>
      <c r="K127" s="43" t="s">
        <v>2723</v>
      </c>
      <c r="N127" s="52">
        <v>1.41</v>
      </c>
      <c r="O127" s="52" t="s">
        <v>334</v>
      </c>
      <c r="R127" s="38">
        <v>0</v>
      </c>
      <c r="S127" s="39" t="s">
        <v>935</v>
      </c>
      <c r="T127" s="40">
        <v>0</v>
      </c>
      <c r="U127" s="41" t="s">
        <v>935</v>
      </c>
      <c r="V127" s="42" t="s">
        <v>59</v>
      </c>
      <c r="W127" s="181" t="s">
        <v>2811</v>
      </c>
      <c r="X127" s="22">
        <v>200</v>
      </c>
      <c r="Z127" s="28" t="s">
        <v>57</v>
      </c>
      <c r="AA127" s="22" t="s">
        <v>58</v>
      </c>
      <c r="AB127" s="22">
        <v>0</v>
      </c>
      <c r="AC127" s="22" t="s">
        <v>59</v>
      </c>
      <c r="AD127" s="176" t="s">
        <v>78</v>
      </c>
      <c r="AE127" s="176" t="s">
        <v>78</v>
      </c>
      <c r="AG127" s="177" t="s">
        <v>2347</v>
      </c>
      <c r="AI127" s="23">
        <v>150</v>
      </c>
      <c r="AK127" s="52" t="s">
        <v>613</v>
      </c>
      <c r="AL127" s="52">
        <v>3</v>
      </c>
      <c r="AM127" s="52">
        <v>4</v>
      </c>
      <c r="AN127" s="52" t="s">
        <v>2977</v>
      </c>
    </row>
    <row r="128" spans="1:40"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4.79</v>
      </c>
      <c r="K128" s="43" t="s">
        <v>2723</v>
      </c>
      <c r="N128" s="52">
        <v>1.76</v>
      </c>
      <c r="O128" s="52" t="s">
        <v>334</v>
      </c>
      <c r="R128" s="38">
        <v>0</v>
      </c>
      <c r="S128" s="39" t="s">
        <v>935</v>
      </c>
      <c r="T128" s="40">
        <v>3</v>
      </c>
      <c r="U128" s="41" t="s">
        <v>935</v>
      </c>
      <c r="V128" s="42" t="s">
        <v>59</v>
      </c>
      <c r="W128" s="181" t="s">
        <v>2811</v>
      </c>
      <c r="X128" s="22">
        <v>200</v>
      </c>
      <c r="Z128" s="28" t="s">
        <v>57</v>
      </c>
      <c r="AA128" s="22" t="s">
        <v>58</v>
      </c>
      <c r="AB128" s="22">
        <v>0</v>
      </c>
      <c r="AC128" s="22" t="s">
        <v>59</v>
      </c>
      <c r="AD128" s="176" t="s">
        <v>78</v>
      </c>
      <c r="AE128" s="176" t="s">
        <v>78</v>
      </c>
      <c r="AG128" s="177" t="s">
        <v>2347</v>
      </c>
      <c r="AI128" s="23">
        <v>150</v>
      </c>
      <c r="AK128" s="52" t="s">
        <v>2990</v>
      </c>
      <c r="AL128" s="52">
        <v>3</v>
      </c>
      <c r="AN128" s="52" t="s">
        <v>2978</v>
      </c>
    </row>
    <row r="129" spans="1:40"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205" t="str">
        <f>IF(AND(A129&lt;&gt;"",ISNUMBER(A129)),VLOOKUP(A129,Studies!A:BR,6,FALSE),"")</f>
        <v>Plasma</v>
      </c>
      <c r="J129" s="43">
        <v>4.63</v>
      </c>
      <c r="K129" s="43" t="s">
        <v>2723</v>
      </c>
      <c r="N129" s="52">
        <v>1.76</v>
      </c>
      <c r="O129" s="52" t="s">
        <v>334</v>
      </c>
      <c r="R129" s="38">
        <v>0</v>
      </c>
      <c r="S129" s="39" t="s">
        <v>935</v>
      </c>
      <c r="T129" s="40">
        <v>12</v>
      </c>
      <c r="U129" s="41" t="s">
        <v>935</v>
      </c>
      <c r="V129" s="42" t="s">
        <v>59</v>
      </c>
      <c r="W129" s="181" t="s">
        <v>2811</v>
      </c>
      <c r="X129" s="22">
        <v>200</v>
      </c>
      <c r="Z129" s="28" t="s">
        <v>57</v>
      </c>
      <c r="AA129" s="22" t="s">
        <v>58</v>
      </c>
      <c r="AB129" s="22">
        <v>0</v>
      </c>
      <c r="AC129" s="22" t="s">
        <v>59</v>
      </c>
      <c r="AD129" s="176" t="s">
        <v>78</v>
      </c>
      <c r="AE129" s="176" t="s">
        <v>78</v>
      </c>
      <c r="AG129" s="177" t="s">
        <v>2347</v>
      </c>
      <c r="AI129" s="23">
        <v>150</v>
      </c>
      <c r="AK129" s="52" t="s">
        <v>2990</v>
      </c>
      <c r="AL129" s="52">
        <v>3</v>
      </c>
      <c r="AN129" s="52" t="s">
        <v>2979</v>
      </c>
    </row>
    <row r="130" spans="1:40"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205" t="str">
        <f>IF(AND(A130&lt;&gt;"",ISNUMBER(A130)),VLOOKUP(A130,Studies!A:BR,6,FALSE),"")</f>
        <v>Plasma</v>
      </c>
      <c r="J130" s="43">
        <v>3.82</v>
      </c>
      <c r="K130" s="43" t="s">
        <v>2723</v>
      </c>
      <c r="N130" s="52">
        <v>1.71</v>
      </c>
      <c r="O130" s="52" t="s">
        <v>334</v>
      </c>
      <c r="R130" s="38">
        <v>0</v>
      </c>
      <c r="S130" s="39" t="s">
        <v>935</v>
      </c>
      <c r="T130" s="40">
        <v>24</v>
      </c>
      <c r="U130" s="41" t="s">
        <v>935</v>
      </c>
      <c r="V130" s="42" t="s">
        <v>59</v>
      </c>
      <c r="W130" s="181" t="s">
        <v>2811</v>
      </c>
      <c r="X130" s="22">
        <v>200</v>
      </c>
      <c r="Z130" s="28" t="s">
        <v>57</v>
      </c>
      <c r="AA130" s="22" t="s">
        <v>58</v>
      </c>
      <c r="AB130" s="22">
        <v>0</v>
      </c>
      <c r="AC130" s="22" t="s">
        <v>59</v>
      </c>
      <c r="AD130" s="176" t="s">
        <v>78</v>
      </c>
      <c r="AE130" s="176" t="s">
        <v>78</v>
      </c>
      <c r="AG130" s="177" t="s">
        <v>2347</v>
      </c>
      <c r="AI130" s="23">
        <v>150</v>
      </c>
      <c r="AK130" s="52" t="s">
        <v>2990</v>
      </c>
      <c r="AL130" s="52">
        <v>3</v>
      </c>
      <c r="AN130" s="52" t="s">
        <v>2991</v>
      </c>
    </row>
    <row r="131" spans="1:40"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205" t="str">
        <f>IF(AND(A131&lt;&gt;"",ISNUMBER(A131)),VLOOKUP(A131,Studies!A:BR,6,FALSE),"")</f>
        <v>Plasma</v>
      </c>
      <c r="J131" s="43">
        <f>772/100+1</f>
        <v>8.7199999999999989</v>
      </c>
      <c r="K131" s="43" t="s">
        <v>2624</v>
      </c>
      <c r="L131" s="76">
        <f>596/100</f>
        <v>5.96</v>
      </c>
      <c r="M131" s="76" t="s">
        <v>78</v>
      </c>
      <c r="N131" s="52">
        <f>268/100+1</f>
        <v>3.68</v>
      </c>
      <c r="O131" s="52" t="s">
        <v>2624</v>
      </c>
      <c r="P131" s="84">
        <f>222/100</f>
        <v>2.2200000000000002</v>
      </c>
      <c r="Q131" s="84" t="s">
        <v>78</v>
      </c>
      <c r="R131" s="38">
        <v>0</v>
      </c>
      <c r="S131" s="39" t="s">
        <v>935</v>
      </c>
      <c r="T131" s="40">
        <v>265</v>
      </c>
      <c r="U131" s="41" t="s">
        <v>935</v>
      </c>
      <c r="V131" s="42" t="s">
        <v>59</v>
      </c>
      <c r="X131" s="176">
        <v>200</v>
      </c>
      <c r="Y131" s="180"/>
      <c r="Z131" s="180" t="s">
        <v>57</v>
      </c>
      <c r="AA131" s="176"/>
      <c r="AB131" s="22" t="s">
        <v>2625</v>
      </c>
      <c r="AC131" s="176" t="s">
        <v>59</v>
      </c>
      <c r="AD131" s="176" t="s">
        <v>3053</v>
      </c>
      <c r="AE131" s="176" t="s">
        <v>2626</v>
      </c>
      <c r="AF131" s="177" t="s">
        <v>834</v>
      </c>
      <c r="AH131" s="178"/>
      <c r="AI131" s="177"/>
      <c r="AJ131" s="177"/>
    </row>
    <row r="132" spans="1:40"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205" t="str">
        <f>IF(AND(A132&lt;&gt;"",ISNUMBER(A132)),VLOOKUP(A132,Studies!A:BR,6,FALSE),"")</f>
        <v>Plasma</v>
      </c>
      <c r="J132" s="43">
        <f>66/100+1</f>
        <v>1.6600000000000001</v>
      </c>
      <c r="K132" s="43" t="s">
        <v>2624</v>
      </c>
      <c r="L132" s="76">
        <f>80/100</f>
        <v>0.8</v>
      </c>
      <c r="M132" s="76" t="s">
        <v>78</v>
      </c>
      <c r="N132" s="52">
        <f>63/100+1</f>
        <v>1.63</v>
      </c>
      <c r="O132" s="52" t="s">
        <v>2624</v>
      </c>
      <c r="P132" s="84">
        <f>107/100</f>
        <v>1.07</v>
      </c>
      <c r="Q132" s="84" t="s">
        <v>78</v>
      </c>
      <c r="R132" s="38">
        <v>0</v>
      </c>
      <c r="S132" s="39" t="s">
        <v>935</v>
      </c>
      <c r="T132" s="40">
        <v>265</v>
      </c>
      <c r="U132" s="41" t="s">
        <v>935</v>
      </c>
      <c r="V132" s="42" t="s">
        <v>59</v>
      </c>
      <c r="X132" s="176" t="s">
        <v>2615</v>
      </c>
      <c r="Y132" s="180"/>
      <c r="Z132" s="180" t="s">
        <v>57</v>
      </c>
      <c r="AA132" s="176"/>
      <c r="AB132" s="22" t="s">
        <v>2627</v>
      </c>
      <c r="AC132" s="176" t="s">
        <v>59</v>
      </c>
      <c r="AD132" s="176" t="s">
        <v>3054</v>
      </c>
      <c r="AE132" s="176" t="s">
        <v>2980</v>
      </c>
      <c r="AF132" s="177" t="s">
        <v>2628</v>
      </c>
      <c r="AH132" s="178"/>
      <c r="AI132" s="177"/>
      <c r="AJ132" s="177"/>
    </row>
    <row r="133" spans="1:40"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205" t="str">
        <f>IF(AND(A133&lt;&gt;"",ISNUMBER(A133)),VLOOKUP(A133,Studies!A:BR,6,FALSE),"")</f>
        <v>Plasma</v>
      </c>
      <c r="J133" s="43">
        <v>2.89</v>
      </c>
      <c r="K133" s="43" t="s">
        <v>2629</v>
      </c>
      <c r="L133" s="76" t="s">
        <v>2647</v>
      </c>
      <c r="M133" s="76" t="s">
        <v>1155</v>
      </c>
      <c r="R133" s="38">
        <v>0</v>
      </c>
      <c r="S133" s="39" t="s">
        <v>935</v>
      </c>
      <c r="T133" s="40">
        <v>73</v>
      </c>
      <c r="U133" s="41" t="s">
        <v>935</v>
      </c>
      <c r="V133" s="42" t="s">
        <v>59</v>
      </c>
      <c r="W133" s="181" t="s">
        <v>2745</v>
      </c>
      <c r="X133" s="22">
        <v>400</v>
      </c>
      <c r="Y133" s="180"/>
      <c r="Z133" s="180" t="s">
        <v>57</v>
      </c>
      <c r="AA133" s="22" t="s">
        <v>58</v>
      </c>
      <c r="AB133" s="22" t="s">
        <v>2648</v>
      </c>
      <c r="AC133" s="176" t="s">
        <v>59</v>
      </c>
      <c r="AD133" s="176" t="s">
        <v>3023</v>
      </c>
      <c r="AE133" s="176" t="s">
        <v>2649</v>
      </c>
      <c r="AF133" s="177" t="s">
        <v>2650</v>
      </c>
      <c r="AG133" s="177" t="s">
        <v>2651</v>
      </c>
      <c r="AI133" s="177"/>
      <c r="AJ133" s="177"/>
    </row>
    <row r="134" spans="1:40"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205" t="str">
        <f>IF(AND(A134&lt;&gt;"",ISNUMBER(A134)),VLOOKUP(A134,Studies!A:BR,6,FALSE),"")</f>
        <v>Plasma</v>
      </c>
      <c r="J134" s="43">
        <f>0.46*2.5</f>
        <v>1.1500000000000001</v>
      </c>
      <c r="K134" s="43" t="s">
        <v>2629</v>
      </c>
      <c r="L134" s="76" t="str">
        <f>0.41*2.5&amp;" - "&amp;0.51*2.5</f>
        <v>1.025 - 1.275</v>
      </c>
      <c r="M134" s="76" t="s">
        <v>1155</v>
      </c>
      <c r="R134" s="38">
        <v>0</v>
      </c>
      <c r="S134" s="39" t="s">
        <v>935</v>
      </c>
      <c r="T134" s="40">
        <v>216</v>
      </c>
      <c r="U134" s="41" t="s">
        <v>935</v>
      </c>
      <c r="V134" s="42" t="s">
        <v>59</v>
      </c>
      <c r="W134" s="181" t="s">
        <v>2953</v>
      </c>
      <c r="X134" s="22">
        <v>600</v>
      </c>
      <c r="Y134" s="180"/>
      <c r="Z134" s="180" t="s">
        <v>57</v>
      </c>
      <c r="AA134" s="22" t="s">
        <v>58</v>
      </c>
      <c r="AB134" s="22" t="s">
        <v>2652</v>
      </c>
      <c r="AC134" s="176" t="s">
        <v>59</v>
      </c>
      <c r="AD134" s="176" t="s">
        <v>3025</v>
      </c>
      <c r="AE134" s="176" t="s">
        <v>2653</v>
      </c>
      <c r="AF134" s="23" t="s">
        <v>2654</v>
      </c>
      <c r="AG134" s="177" t="s">
        <v>2655</v>
      </c>
      <c r="AI134" s="177"/>
      <c r="AJ134" s="177"/>
    </row>
    <row r="135" spans="1:40"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I135" s="205" t="str">
        <f>IF(AND(A135&lt;&gt;"",ISNUMBER(A135)),VLOOKUP(A135,Studies!A:BR,6,FALSE),"")</f>
        <v>Plasma</v>
      </c>
      <c r="J135" s="43">
        <v>4.7699999999999996</v>
      </c>
      <c r="K135" s="43" t="s">
        <v>2629</v>
      </c>
      <c r="L135" s="76" t="s">
        <v>2656</v>
      </c>
      <c r="M135" s="76" t="s">
        <v>1155</v>
      </c>
      <c r="N135" s="52">
        <v>1.45</v>
      </c>
      <c r="O135" s="52" t="s">
        <v>2629</v>
      </c>
      <c r="P135" s="84" t="s">
        <v>2657</v>
      </c>
      <c r="Q135" s="84" t="s">
        <v>1155</v>
      </c>
      <c r="R135" s="38">
        <v>0</v>
      </c>
      <c r="S135" s="39" t="s">
        <v>935</v>
      </c>
      <c r="T135" s="40">
        <v>73</v>
      </c>
      <c r="U135" s="41" t="s">
        <v>935</v>
      </c>
      <c r="V135" s="42" t="s">
        <v>59</v>
      </c>
      <c r="X135" s="176">
        <v>400</v>
      </c>
      <c r="Y135" s="180"/>
      <c r="Z135" s="180" t="s">
        <v>57</v>
      </c>
      <c r="AA135" s="176"/>
      <c r="AB135" s="176" t="s">
        <v>2648</v>
      </c>
      <c r="AC135" s="176" t="s">
        <v>59</v>
      </c>
      <c r="AD135" s="176" t="s">
        <v>3023</v>
      </c>
      <c r="AE135" s="176" t="s">
        <v>2649</v>
      </c>
      <c r="AF135" s="23" t="s">
        <v>834</v>
      </c>
      <c r="AG135" s="177" t="s">
        <v>2982</v>
      </c>
    </row>
    <row r="136" spans="1:40"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205" t="str">
        <f>IF(AND(A136&lt;&gt;"",ISNUMBER(A136)),VLOOKUP(A136,Studies!A:BR,6,FALSE),"")</f>
        <v>Plasma</v>
      </c>
      <c r="J136" s="43">
        <f>0.49*2.5</f>
        <v>1.2250000000000001</v>
      </c>
      <c r="K136" s="43" t="s">
        <v>2629</v>
      </c>
      <c r="L136" s="76" t="str">
        <f>0.46*2.5&amp;" - "&amp;0.53*2.5</f>
        <v>1.15 - 1.325</v>
      </c>
      <c r="M136" s="76" t="s">
        <v>1155</v>
      </c>
      <c r="N136" s="52">
        <f>0.71*2.5</f>
        <v>1.7749999999999999</v>
      </c>
      <c r="O136" s="52" t="s">
        <v>2629</v>
      </c>
      <c r="P136" s="84" t="str">
        <f>0.68*2.5&amp;" - "&amp;0.76*2.5</f>
        <v>1.7 - 1.9</v>
      </c>
      <c r="Q136" s="84" t="s">
        <v>1155</v>
      </c>
      <c r="R136" s="38">
        <v>0</v>
      </c>
      <c r="S136" s="39" t="s">
        <v>935</v>
      </c>
      <c r="T136" s="40">
        <v>216</v>
      </c>
      <c r="U136" s="41" t="s">
        <v>935</v>
      </c>
      <c r="V136" s="42" t="s">
        <v>59</v>
      </c>
      <c r="W136" s="181" t="s">
        <v>2744</v>
      </c>
      <c r="X136" s="176">
        <v>600</v>
      </c>
      <c r="Y136" s="180"/>
      <c r="Z136" s="180" t="s">
        <v>57</v>
      </c>
      <c r="AA136" s="176" t="s">
        <v>58</v>
      </c>
      <c r="AB136" s="176" t="s">
        <v>2652</v>
      </c>
      <c r="AC136" s="176" t="s">
        <v>59</v>
      </c>
      <c r="AD136" s="176" t="s">
        <v>3025</v>
      </c>
      <c r="AE136" s="176" t="s">
        <v>2653</v>
      </c>
      <c r="AF136" s="177" t="s">
        <v>1141</v>
      </c>
      <c r="AG136" s="177" t="s">
        <v>2655</v>
      </c>
      <c r="AH136" s="178"/>
      <c r="AI136" s="177"/>
      <c r="AJ136" s="177"/>
    </row>
    <row r="137" spans="1:40"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205" t="str">
        <f>IF(AND(A137&lt;&gt;"",ISNUMBER(A137)),VLOOKUP(A137,Studies!A:BR,6,FALSE),"")</f>
        <v>Plasma</v>
      </c>
      <c r="J137" s="43">
        <v>7.04</v>
      </c>
      <c r="K137" s="43" t="s">
        <v>2137</v>
      </c>
      <c r="L137" s="76" t="s">
        <v>2630</v>
      </c>
      <c r="M137" s="76" t="s">
        <v>1155</v>
      </c>
      <c r="N137" s="52">
        <v>3.71</v>
      </c>
      <c r="O137" s="52" t="s">
        <v>2137</v>
      </c>
      <c r="P137" s="84" t="s">
        <v>2631</v>
      </c>
      <c r="Q137" s="84" t="s">
        <v>1155</v>
      </c>
      <c r="R137" s="38">
        <v>0</v>
      </c>
      <c r="S137" s="39" t="s">
        <v>935</v>
      </c>
      <c r="T137" s="40">
        <v>72</v>
      </c>
      <c r="U137" s="41" t="s">
        <v>935</v>
      </c>
      <c r="V137" s="42" t="s">
        <v>59</v>
      </c>
      <c r="W137" s="181" t="s">
        <v>2632</v>
      </c>
      <c r="X137" s="22">
        <v>200</v>
      </c>
      <c r="Y137" s="180"/>
      <c r="Z137" s="180" t="s">
        <v>57</v>
      </c>
      <c r="AA137" s="22" t="s">
        <v>58</v>
      </c>
      <c r="AB137" s="22" t="s">
        <v>2633</v>
      </c>
      <c r="AC137" s="176" t="s">
        <v>59</v>
      </c>
      <c r="AD137" s="176" t="s">
        <v>3026</v>
      </c>
      <c r="AE137" s="176" t="s">
        <v>2634</v>
      </c>
      <c r="AF137" s="177" t="s">
        <v>831</v>
      </c>
      <c r="AG137" s="177" t="s">
        <v>2635</v>
      </c>
      <c r="AI137" s="177"/>
      <c r="AJ137" s="177"/>
    </row>
    <row r="138" spans="1:40"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205" t="str">
        <f>IF(AND(A138&lt;&gt;"",ISNUMBER(A138)),VLOOKUP(A138,Studies!A:BR,6,FALSE),"")</f>
        <v>Plasma</v>
      </c>
      <c r="J138" s="43">
        <v>0.94</v>
      </c>
      <c r="K138" s="187" t="s">
        <v>2137</v>
      </c>
      <c r="L138" s="76" t="s">
        <v>2636</v>
      </c>
      <c r="M138" s="76" t="s">
        <v>1155</v>
      </c>
      <c r="N138" s="52">
        <v>1.3</v>
      </c>
      <c r="O138" s="52" t="s">
        <v>2137</v>
      </c>
      <c r="P138" s="84" t="s">
        <v>2637</v>
      </c>
      <c r="Q138" s="84" t="s">
        <v>1155</v>
      </c>
      <c r="R138" s="38">
        <v>0</v>
      </c>
      <c r="S138" s="39" t="s">
        <v>935</v>
      </c>
      <c r="T138" s="40">
        <v>0</v>
      </c>
      <c r="U138" s="41" t="s">
        <v>935</v>
      </c>
      <c r="V138" s="42" t="s">
        <v>59</v>
      </c>
      <c r="W138" s="181" t="s">
        <v>2638</v>
      </c>
      <c r="X138" s="22">
        <v>600</v>
      </c>
      <c r="Z138" s="28" t="s">
        <v>57</v>
      </c>
      <c r="AA138" s="176" t="s">
        <v>58</v>
      </c>
      <c r="AB138" s="22">
        <v>0</v>
      </c>
      <c r="AC138" s="22" t="s">
        <v>59</v>
      </c>
      <c r="AD138" s="176" t="s">
        <v>78</v>
      </c>
      <c r="AE138" s="176" t="s">
        <v>78</v>
      </c>
      <c r="AF138" s="23" t="s">
        <v>1137</v>
      </c>
      <c r="AG138" s="177" t="s">
        <v>2639</v>
      </c>
    </row>
    <row r="139" spans="1:40"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205" t="str">
        <f>IF(AND(A139&lt;&gt;"",ISNUMBER(A139)),VLOOKUP(A139,Studies!A:BR,6,FALSE),"")</f>
        <v>Plasma</v>
      </c>
      <c r="J139" s="43">
        <v>4.84</v>
      </c>
      <c r="K139" s="187" t="s">
        <v>2137</v>
      </c>
      <c r="L139" s="76" t="s">
        <v>2640</v>
      </c>
      <c r="M139" s="76" t="s">
        <v>1155</v>
      </c>
      <c r="N139" s="52">
        <v>2.69</v>
      </c>
      <c r="O139" s="52" t="s">
        <v>2137</v>
      </c>
      <c r="P139" s="84" t="s">
        <v>2641</v>
      </c>
      <c r="Q139" s="84" t="s">
        <v>1155</v>
      </c>
      <c r="R139" s="38">
        <v>0</v>
      </c>
      <c r="S139" s="39" t="s">
        <v>935</v>
      </c>
      <c r="T139" s="40">
        <v>72</v>
      </c>
      <c r="U139" s="41" t="s">
        <v>935</v>
      </c>
      <c r="V139" s="42" t="s">
        <v>59</v>
      </c>
      <c r="W139" s="181" t="s">
        <v>2642</v>
      </c>
      <c r="X139" s="22">
        <v>500</v>
      </c>
      <c r="Z139" s="28" t="s">
        <v>57</v>
      </c>
      <c r="AA139" s="176" t="s">
        <v>58</v>
      </c>
      <c r="AB139" s="22" t="s">
        <v>2643</v>
      </c>
      <c r="AC139" s="22" t="s">
        <v>59</v>
      </c>
      <c r="AD139" s="176" t="s">
        <v>3047</v>
      </c>
      <c r="AE139" s="176" t="s">
        <v>2644</v>
      </c>
      <c r="AF139" s="23" t="s">
        <v>1131</v>
      </c>
      <c r="AG139" s="177" t="s">
        <v>2645</v>
      </c>
    </row>
    <row r="140" spans="1:40"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205" t="str">
        <f>IF(AND(A140&lt;&gt;"",ISNUMBER(A140)),VLOOKUP(A140,Studies!A:BR,6,FALSE),"")</f>
        <v>Plasma</v>
      </c>
      <c r="J140" s="187">
        <v>5.0599999999999996</v>
      </c>
      <c r="K140" s="187" t="s">
        <v>2591</v>
      </c>
      <c r="L140" s="76">
        <v>0.44</v>
      </c>
      <c r="M140" s="76" t="s">
        <v>1121</v>
      </c>
      <c r="N140" s="193">
        <v>1.968</v>
      </c>
      <c r="O140" s="193" t="s">
        <v>1099</v>
      </c>
      <c r="R140" s="38">
        <v>0</v>
      </c>
      <c r="S140" s="39" t="s">
        <v>935</v>
      </c>
      <c r="T140" s="40">
        <v>25</v>
      </c>
      <c r="U140" s="41" t="s">
        <v>935</v>
      </c>
      <c r="V140" s="186" t="s">
        <v>59</v>
      </c>
      <c r="X140" s="176">
        <v>500</v>
      </c>
      <c r="Y140" s="180"/>
      <c r="Z140" s="180" t="s">
        <v>57</v>
      </c>
      <c r="AA140" s="176" t="s">
        <v>58</v>
      </c>
      <c r="AB140" s="22" t="s">
        <v>2172</v>
      </c>
      <c r="AC140" s="176" t="s">
        <v>59</v>
      </c>
      <c r="AD140" s="176" t="s">
        <v>3027</v>
      </c>
      <c r="AE140" s="176" t="s">
        <v>2622</v>
      </c>
      <c r="AF140" s="177"/>
      <c r="AG140" s="177" t="s">
        <v>1138</v>
      </c>
      <c r="AH140" s="178"/>
      <c r="AI140" s="177"/>
      <c r="AJ140" s="177" t="s">
        <v>2623</v>
      </c>
      <c r="AK140" s="52" t="s">
        <v>642</v>
      </c>
      <c r="AM140" s="52">
        <v>4</v>
      </c>
      <c r="AN140" s="52" t="s">
        <v>516</v>
      </c>
    </row>
    <row r="141" spans="1:40"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205" t="str">
        <f>IF(AND(A141&lt;&gt;"",ISNUMBER(A141)),VLOOKUP(A141,Studies!A:BR,6,FALSE),"")</f>
        <v>Plasma</v>
      </c>
      <c r="J141" s="187">
        <f>61/48.6</f>
        <v>1.2551440329218106</v>
      </c>
      <c r="K141" s="187" t="s">
        <v>1099</v>
      </c>
      <c r="N141" s="193">
        <v>1.176923076923077</v>
      </c>
      <c r="O141" s="193" t="s">
        <v>1100</v>
      </c>
      <c r="R141" s="38">
        <v>0</v>
      </c>
      <c r="S141" s="39">
        <v>5</v>
      </c>
      <c r="T141" s="40">
        <v>144</v>
      </c>
      <c r="U141" s="41">
        <v>149</v>
      </c>
      <c r="V141" s="186" t="s">
        <v>59</v>
      </c>
      <c r="W141" s="181" t="s">
        <v>2614</v>
      </c>
      <c r="X141" s="176" t="s">
        <v>2615</v>
      </c>
      <c r="Y141" s="180"/>
      <c r="Z141" s="180" t="s">
        <v>57</v>
      </c>
      <c r="AA141" s="176" t="s">
        <v>58</v>
      </c>
      <c r="AB141" s="22" t="s">
        <v>2616</v>
      </c>
      <c r="AC141" s="176" t="s">
        <v>59</v>
      </c>
      <c r="AD141" s="176" t="s">
        <v>3056</v>
      </c>
      <c r="AE141" s="176" t="s">
        <v>2617</v>
      </c>
      <c r="AF141" s="177" t="s">
        <v>2411</v>
      </c>
      <c r="AG141" s="177" t="s">
        <v>2412</v>
      </c>
      <c r="AH141" s="178"/>
      <c r="AI141" s="177"/>
      <c r="AJ141" s="177" t="s">
        <v>2618</v>
      </c>
      <c r="AK141" s="52" t="s">
        <v>642</v>
      </c>
      <c r="AN141" s="52" t="s">
        <v>2406</v>
      </c>
    </row>
    <row r="142" spans="1:40"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I142" s="205" t="str">
        <f>IF(AND(A142&lt;&gt;"",ISNUMBER(A142)),VLOOKUP(A142,Studies!A:BR,6,FALSE),"")</f>
        <v>Plasma</v>
      </c>
      <c r="J142" s="187">
        <v>0.92073170731707321</v>
      </c>
      <c r="K142" s="187" t="s">
        <v>1099</v>
      </c>
      <c r="N142" s="193">
        <v>0.96279069767441861</v>
      </c>
      <c r="O142" s="193" t="s">
        <v>1100</v>
      </c>
      <c r="R142" s="38">
        <v>0</v>
      </c>
      <c r="S142" s="39" t="s">
        <v>935</v>
      </c>
      <c r="T142" s="40">
        <v>0</v>
      </c>
      <c r="U142" s="41" t="s">
        <v>935</v>
      </c>
      <c r="V142" s="186" t="s">
        <v>59</v>
      </c>
      <c r="W142" s="181" t="s">
        <v>2621</v>
      </c>
      <c r="X142" s="176">
        <v>1</v>
      </c>
      <c r="Y142" s="180"/>
      <c r="Z142" s="180" t="s">
        <v>57</v>
      </c>
      <c r="AA142" s="176" t="s">
        <v>58</v>
      </c>
      <c r="AB142" s="22" t="s">
        <v>2408</v>
      </c>
      <c r="AC142" s="176" t="s">
        <v>59</v>
      </c>
      <c r="AD142" s="176" t="s">
        <v>3041</v>
      </c>
      <c r="AE142" s="176" t="s">
        <v>2405</v>
      </c>
      <c r="AF142" s="177" t="s">
        <v>2273</v>
      </c>
      <c r="AG142" s="177" t="s">
        <v>1887</v>
      </c>
      <c r="AH142" s="178"/>
      <c r="AI142" s="177"/>
      <c r="AJ142" s="177"/>
      <c r="AK142" s="52" t="s">
        <v>642</v>
      </c>
      <c r="AN142" s="52" t="s">
        <v>2406</v>
      </c>
    </row>
    <row r="143" spans="1:40"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205" t="str">
        <f>IF(AND(A143&lt;&gt;"",ISNUMBER(A143)),VLOOKUP(A143,Studies!A:BR,6,FALSE),"")</f>
        <v>Plasma</v>
      </c>
      <c r="J143" s="187">
        <v>2.9166666666666665</v>
      </c>
      <c r="K143" s="187" t="s">
        <v>2723</v>
      </c>
      <c r="N143" s="193">
        <v>1.9692307692307693</v>
      </c>
      <c r="O143" s="193" t="s">
        <v>2723</v>
      </c>
      <c r="R143" s="38">
        <v>0</v>
      </c>
      <c r="S143" s="39" t="s">
        <v>935</v>
      </c>
      <c r="T143" s="40">
        <v>25</v>
      </c>
      <c r="U143" s="41" t="s">
        <v>935</v>
      </c>
      <c r="V143" s="186" t="s">
        <v>59</v>
      </c>
      <c r="X143" s="176">
        <v>80</v>
      </c>
      <c r="Y143" s="180"/>
      <c r="Z143" s="180" t="s">
        <v>57</v>
      </c>
      <c r="AA143" s="176" t="s">
        <v>58</v>
      </c>
      <c r="AB143" s="22" t="s">
        <v>2424</v>
      </c>
      <c r="AC143" s="176" t="s">
        <v>59</v>
      </c>
      <c r="AD143" s="176" t="s">
        <v>3055</v>
      </c>
      <c r="AE143" s="176" t="s">
        <v>2611</v>
      </c>
      <c r="AF143" s="177" t="s">
        <v>2612</v>
      </c>
      <c r="AG143" s="177" t="s">
        <v>2613</v>
      </c>
      <c r="AH143" s="178"/>
      <c r="AI143" s="177"/>
      <c r="AJ143" s="177"/>
    </row>
    <row r="144" spans="1:40"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I144" s="205" t="str">
        <f>IF(AND(A144&lt;&gt;"",ISNUMBER(A144)),VLOOKUP(A144,Studies!A:BR,6,FALSE),"")</f>
        <v>Plasma</v>
      </c>
      <c r="J144" s="43">
        <v>1.4523809523809523</v>
      </c>
      <c r="K144" s="43" t="s">
        <v>2723</v>
      </c>
      <c r="R144" s="38">
        <v>0</v>
      </c>
      <c r="S144" s="39" t="s">
        <v>935</v>
      </c>
      <c r="T144" s="40">
        <v>144</v>
      </c>
      <c r="U144" s="41" t="s">
        <v>935</v>
      </c>
      <c r="V144" s="42" t="s">
        <v>59</v>
      </c>
      <c r="W144" s="181" t="s">
        <v>2659</v>
      </c>
      <c r="X144" s="22">
        <v>240</v>
      </c>
      <c r="Z144" s="180" t="s">
        <v>57</v>
      </c>
      <c r="AB144" s="22" t="s">
        <v>2616</v>
      </c>
      <c r="AC144" s="22" t="s">
        <v>59</v>
      </c>
      <c r="AD144" s="176" t="s">
        <v>3028</v>
      </c>
      <c r="AE144" s="176" t="s">
        <v>91</v>
      </c>
      <c r="AF144" s="23" t="s">
        <v>2660</v>
      </c>
      <c r="AG144" s="177" t="s">
        <v>2661</v>
      </c>
    </row>
    <row r="145" spans="1:40"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205" t="str">
        <f>IF(AND(A145&lt;&gt;"",ISNUMBER(A145)),VLOOKUP(A145,Studies!A:BR,6,FALSE),"")</f>
        <v>Plasma</v>
      </c>
      <c r="J145" s="43">
        <f>2077/1058</f>
        <v>1.9631379962192816</v>
      </c>
      <c r="K145" s="43" t="s">
        <v>1099</v>
      </c>
      <c r="N145" s="52">
        <f>1/0.5370741</f>
        <v>1.8619404659431538</v>
      </c>
      <c r="O145" s="52" t="s">
        <v>1100</v>
      </c>
      <c r="R145" s="38">
        <v>72</v>
      </c>
      <c r="S145" s="39">
        <v>96</v>
      </c>
      <c r="T145" s="40">
        <v>216</v>
      </c>
      <c r="U145" s="41">
        <f>216+24</f>
        <v>240</v>
      </c>
      <c r="V145" s="42" t="s">
        <v>59</v>
      </c>
      <c r="W145" s="181" t="s">
        <v>2818</v>
      </c>
      <c r="X145" s="176" t="s">
        <v>2615</v>
      </c>
      <c r="Y145" s="180"/>
      <c r="Z145" s="180" t="s">
        <v>57</v>
      </c>
      <c r="AA145" s="22" t="s">
        <v>58</v>
      </c>
      <c r="AB145" s="22" t="s">
        <v>2620</v>
      </c>
      <c r="AC145" s="22" t="s">
        <v>59</v>
      </c>
      <c r="AD145" s="176" t="s">
        <v>3056</v>
      </c>
      <c r="AE145" s="176" t="s">
        <v>2808</v>
      </c>
      <c r="AF145" s="23" t="s">
        <v>2819</v>
      </c>
      <c r="AH145" s="178"/>
      <c r="AI145" s="177"/>
      <c r="AJ145" s="177"/>
      <c r="AK145" s="52" t="s">
        <v>642</v>
      </c>
      <c r="AN145" s="52" t="s">
        <v>2406</v>
      </c>
    </row>
    <row r="146" spans="1:40"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I146" s="205" t="str">
        <f>IF(AND(A146&lt;&gt;"",ISNUMBER(A146)),VLOOKUP(A146,Studies!A:BR,6,FALSE),"")</f>
        <v>Plasma</v>
      </c>
      <c r="J146" s="43">
        <v>0.76106696935300799</v>
      </c>
      <c r="K146" s="43" t="s">
        <v>1099</v>
      </c>
      <c r="N146" s="52">
        <v>0.78751258811681779</v>
      </c>
      <c r="O146" s="52" t="s">
        <v>1100</v>
      </c>
      <c r="Q146" s="202"/>
      <c r="R146" s="38">
        <v>0</v>
      </c>
      <c r="S146" s="39">
        <v>216</v>
      </c>
      <c r="T146" s="40">
        <v>0</v>
      </c>
      <c r="U146" s="41">
        <v>216</v>
      </c>
      <c r="V146" s="42" t="s">
        <v>59</v>
      </c>
      <c r="W146" s="181" t="s">
        <v>2619</v>
      </c>
      <c r="X146" s="22">
        <v>1</v>
      </c>
      <c r="Z146" s="28" t="s">
        <v>57</v>
      </c>
      <c r="AA146" s="22" t="s">
        <v>58</v>
      </c>
      <c r="AB146" s="22" t="s">
        <v>2408</v>
      </c>
      <c r="AC146" s="22" t="s">
        <v>59</v>
      </c>
      <c r="AD146" s="176" t="s">
        <v>3041</v>
      </c>
      <c r="AE146" s="176" t="s">
        <v>2405</v>
      </c>
      <c r="AF146" s="23" t="s">
        <v>2273</v>
      </c>
      <c r="AG146" s="177" t="s">
        <v>1887</v>
      </c>
      <c r="AK146" s="193" t="s">
        <v>642</v>
      </c>
      <c r="AL146" s="193"/>
      <c r="AM146" s="193"/>
      <c r="AN146" s="193" t="s">
        <v>2406</v>
      </c>
    </row>
    <row r="147" spans="1:40"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I147" s="205" t="str">
        <f>IF(AND(A147&lt;&gt;"",ISNUMBER(A147)),VLOOKUP(A147,Studies!A:BR,6,FALSE),"")</f>
        <v>Plasma</v>
      </c>
      <c r="J147" s="43">
        <v>3.5056179775280896</v>
      </c>
      <c r="K147" s="43" t="s">
        <v>2723</v>
      </c>
      <c r="L147" s="201"/>
      <c r="O147" s="193"/>
      <c r="Q147" s="202"/>
      <c r="R147" s="38">
        <v>0</v>
      </c>
      <c r="S147" s="39" t="s">
        <v>935</v>
      </c>
      <c r="T147" s="40">
        <v>168</v>
      </c>
      <c r="U147" s="41" t="s">
        <v>935</v>
      </c>
      <c r="V147" s="42" t="s">
        <v>59</v>
      </c>
      <c r="W147" s="181" t="s">
        <v>2662</v>
      </c>
      <c r="X147" s="22">
        <v>240</v>
      </c>
      <c r="Z147" s="28" t="s">
        <v>57</v>
      </c>
      <c r="AB147" s="22" t="s">
        <v>2616</v>
      </c>
      <c r="AC147" s="22" t="s">
        <v>59</v>
      </c>
      <c r="AD147" s="176" t="s">
        <v>3028</v>
      </c>
      <c r="AE147" s="176" t="s">
        <v>91</v>
      </c>
      <c r="AF147" s="23" t="s">
        <v>2660</v>
      </c>
      <c r="AG147" s="177" t="s">
        <v>2661</v>
      </c>
    </row>
    <row r="148" spans="1:40"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205" t="str">
        <f>IF(AND(A148&lt;&gt;"",ISNUMBER(A148)),VLOOKUP(A148,Studies!A:BR,6,FALSE),"")</f>
        <v>Plasma</v>
      </c>
      <c r="J148" s="187">
        <f>1/3.9</f>
        <v>0.25641025641025644</v>
      </c>
      <c r="K148" s="43" t="s">
        <v>993</v>
      </c>
      <c r="L148" s="76" t="str">
        <f>1/4.8&amp;"-"&amp;1/3</f>
        <v>0.208333333333333-0.333333333333333</v>
      </c>
      <c r="M148" s="76" t="s">
        <v>1096</v>
      </c>
      <c r="N148" s="52">
        <f>2.7/7.2</f>
        <v>0.375</v>
      </c>
      <c r="O148" s="193" t="s">
        <v>1100</v>
      </c>
      <c r="R148" s="38">
        <v>0</v>
      </c>
      <c r="S148" s="39">
        <v>6</v>
      </c>
      <c r="T148" s="40">
        <v>156</v>
      </c>
      <c r="U148" s="41">
        <v>162</v>
      </c>
      <c r="V148" s="42" t="s">
        <v>59</v>
      </c>
      <c r="W148" s="181" t="s">
        <v>2673</v>
      </c>
      <c r="X148" s="22">
        <v>300</v>
      </c>
      <c r="Z148" s="28" t="s">
        <v>57</v>
      </c>
      <c r="AA148" s="22" t="s">
        <v>58</v>
      </c>
      <c r="AB148" s="22" t="s">
        <v>2616</v>
      </c>
      <c r="AC148" s="22" t="s">
        <v>59</v>
      </c>
      <c r="AD148" s="176" t="s">
        <v>3028</v>
      </c>
      <c r="AE148" s="176" t="s">
        <v>2674</v>
      </c>
      <c r="AF148" s="23" t="s">
        <v>1141</v>
      </c>
      <c r="AG148" s="177" t="s">
        <v>2942</v>
      </c>
    </row>
    <row r="149" spans="1:40"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205" t="str">
        <f>IF(AND(A149&lt;&gt;"",ISNUMBER(A149)),VLOOKUP(A149,Studies!A:BR,6,FALSE),"")</f>
        <v>Plasma</v>
      </c>
      <c r="J149" s="43">
        <f>1/5.3</f>
        <v>0.18867924528301888</v>
      </c>
      <c r="K149" s="43" t="s">
        <v>993</v>
      </c>
      <c r="L149" s="76" t="str">
        <f>1/6.4&amp;"-"&amp;1/3.8</f>
        <v>0.15625-0.263157894736842</v>
      </c>
      <c r="M149" s="76" t="s">
        <v>1096</v>
      </c>
      <c r="N149" s="52">
        <f>1.2/5.5</f>
        <v>0.21818181818181817</v>
      </c>
      <c r="O149" s="193" t="s">
        <v>1100</v>
      </c>
      <c r="Q149" s="202"/>
      <c r="R149" s="38">
        <v>0</v>
      </c>
      <c r="S149" s="39">
        <v>6</v>
      </c>
      <c r="T149" s="40">
        <v>156</v>
      </c>
      <c r="U149" s="41">
        <v>162</v>
      </c>
      <c r="V149" s="42" t="s">
        <v>59</v>
      </c>
      <c r="W149" s="181" t="s">
        <v>2675</v>
      </c>
      <c r="X149" s="22">
        <v>300</v>
      </c>
      <c r="Z149" s="28" t="s">
        <v>57</v>
      </c>
      <c r="AA149" s="22" t="s">
        <v>58</v>
      </c>
      <c r="AB149" s="22" t="s">
        <v>2616</v>
      </c>
      <c r="AC149" s="22" t="s">
        <v>59</v>
      </c>
      <c r="AD149" s="176" t="s">
        <v>3028</v>
      </c>
      <c r="AE149" s="176" t="s">
        <v>2674</v>
      </c>
      <c r="AF149" s="23" t="s">
        <v>1141</v>
      </c>
      <c r="AG149" s="177" t="s">
        <v>2942</v>
      </c>
    </row>
    <row r="150" spans="1:40"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205" t="str">
        <f>IF(AND(A150&lt;&gt;"",ISNUMBER(A150)),VLOOKUP(A150,Studies!A:BR,6,FALSE),"")</f>
        <v>Plasma</v>
      </c>
      <c r="J150" s="43">
        <v>1.9</v>
      </c>
      <c r="K150" s="43" t="s">
        <v>993</v>
      </c>
      <c r="L150" s="76" t="s">
        <v>2676</v>
      </c>
      <c r="M150" s="76" t="s">
        <v>1096</v>
      </c>
      <c r="N150" s="52">
        <f>12.6/7.2</f>
        <v>1.75</v>
      </c>
      <c r="O150" s="52" t="s">
        <v>1100</v>
      </c>
      <c r="R150" s="38">
        <v>0</v>
      </c>
      <c r="S150" s="39">
        <v>6</v>
      </c>
      <c r="T150" s="40">
        <v>324</v>
      </c>
      <c r="U150" s="41">
        <v>330</v>
      </c>
      <c r="V150" s="42" t="s">
        <v>59</v>
      </c>
      <c r="W150" s="181" t="s">
        <v>2984</v>
      </c>
      <c r="X150" s="176">
        <v>250</v>
      </c>
      <c r="Y150" s="180"/>
      <c r="Z150" s="180" t="s">
        <v>57</v>
      </c>
      <c r="AA150" s="176"/>
      <c r="AB150" s="22" t="s">
        <v>2994</v>
      </c>
      <c r="AC150" s="176" t="s">
        <v>59</v>
      </c>
      <c r="AD150" s="176" t="s">
        <v>3037</v>
      </c>
      <c r="AE150" s="176" t="s">
        <v>2677</v>
      </c>
      <c r="AF150" s="177" t="s">
        <v>1131</v>
      </c>
      <c r="AG150" s="177" t="s">
        <v>2943</v>
      </c>
      <c r="AH150" s="178"/>
      <c r="AI150" s="177"/>
      <c r="AJ150" s="177"/>
    </row>
    <row r="151" spans="1:40"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205" t="str">
        <f>IF(AND(A151&lt;&gt;"",ISNUMBER(A151)),VLOOKUP(A151,Studies!A:BR,6,FALSE),"")</f>
        <v>Plasma</v>
      </c>
      <c r="J151" s="43">
        <v>1.5</v>
      </c>
      <c r="K151" s="43" t="s">
        <v>993</v>
      </c>
      <c r="L151" s="76" t="s">
        <v>2678</v>
      </c>
      <c r="M151" s="76" t="s">
        <v>1096</v>
      </c>
      <c r="N151" s="52">
        <f>8.3/5.5</f>
        <v>1.5090909090909093</v>
      </c>
      <c r="O151" s="52" t="s">
        <v>1100</v>
      </c>
      <c r="R151" s="38">
        <v>0</v>
      </c>
      <c r="S151" s="39">
        <v>6</v>
      </c>
      <c r="T151" s="40">
        <v>324</v>
      </c>
      <c r="U151" s="41">
        <v>330</v>
      </c>
      <c r="V151" s="42" t="s">
        <v>59</v>
      </c>
      <c r="W151" s="181" t="s">
        <v>2985</v>
      </c>
      <c r="X151" s="176">
        <v>250</v>
      </c>
      <c r="Y151" s="180"/>
      <c r="Z151" s="180" t="s">
        <v>57</v>
      </c>
      <c r="AA151" s="176"/>
      <c r="AB151" s="22" t="s">
        <v>2994</v>
      </c>
      <c r="AC151" s="176" t="s">
        <v>59</v>
      </c>
      <c r="AD151" s="176" t="s">
        <v>3037</v>
      </c>
      <c r="AE151" s="176" t="s">
        <v>2677</v>
      </c>
      <c r="AF151" s="177" t="s">
        <v>1131</v>
      </c>
      <c r="AG151" s="177" t="s">
        <v>2943</v>
      </c>
      <c r="AH151" s="178"/>
      <c r="AI151" s="177"/>
      <c r="AJ151" s="177"/>
    </row>
    <row r="152" spans="1:40"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205" t="str">
        <f>IF(AND(A152&lt;&gt;"",ISNUMBER(A152)),VLOOKUP(A152,Studies!A:BR,6,FALSE),"")</f>
        <v>Plasma</v>
      </c>
      <c r="J152" s="43">
        <f>0.0081/0.0054</f>
        <v>1.4999999999999998</v>
      </c>
      <c r="K152" s="43" t="s">
        <v>1099</v>
      </c>
      <c r="R152" s="38">
        <v>0</v>
      </c>
      <c r="S152" s="39" t="s">
        <v>935</v>
      </c>
      <c r="T152" s="40">
        <f>(349+685)/2</f>
        <v>517</v>
      </c>
      <c r="U152" s="41" t="s">
        <v>935</v>
      </c>
      <c r="V152" s="42" t="s">
        <v>59</v>
      </c>
      <c r="W152" s="181" t="s">
        <v>2880</v>
      </c>
      <c r="X152" s="22" t="s">
        <v>2615</v>
      </c>
      <c r="Z152" s="28" t="s">
        <v>57</v>
      </c>
      <c r="AA152" s="22" t="s">
        <v>58</v>
      </c>
      <c r="AB152" s="22" t="s">
        <v>2679</v>
      </c>
      <c r="AC152" s="22" t="s">
        <v>59</v>
      </c>
      <c r="AD152" s="176" t="s">
        <v>3057</v>
      </c>
      <c r="AE152" s="176" t="s">
        <v>2981</v>
      </c>
      <c r="AF152" s="23" t="s">
        <v>2628</v>
      </c>
      <c r="AG152" s="177" t="s">
        <v>2680</v>
      </c>
    </row>
    <row r="153" spans="1:40"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205" t="str">
        <f>IF(AND(A153&lt;&gt;"",ISNUMBER(A153)),VLOOKUP(A153,Studies!A:BR,6,FALSE),"")</f>
        <v>Plasma</v>
      </c>
      <c r="J153" s="43">
        <v>0.1793478</v>
      </c>
      <c r="K153" s="43" t="s">
        <v>1099</v>
      </c>
      <c r="O153" s="193"/>
      <c r="R153" s="38">
        <v>0</v>
      </c>
      <c r="S153" s="39" t="s">
        <v>935</v>
      </c>
      <c r="T153" s="40">
        <v>100</v>
      </c>
      <c r="U153" s="41">
        <v>436</v>
      </c>
      <c r="V153" s="42" t="s">
        <v>59</v>
      </c>
      <c r="W153" s="181" t="s">
        <v>2823</v>
      </c>
      <c r="X153" s="22">
        <v>450</v>
      </c>
      <c r="Z153" s="28" t="s">
        <v>57</v>
      </c>
      <c r="AA153" s="22" t="s">
        <v>58</v>
      </c>
      <c r="AB153" s="22" t="s">
        <v>2666</v>
      </c>
      <c r="AC153" s="22" t="s">
        <v>59</v>
      </c>
      <c r="AD153" s="278" t="s">
        <v>2634</v>
      </c>
      <c r="AE153" s="176" t="s">
        <v>2634</v>
      </c>
      <c r="AG153" s="177" t="s">
        <v>2944</v>
      </c>
    </row>
    <row r="154" spans="1:40"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205" t="str">
        <f>IF(AND(A154&lt;&gt;"",ISNUMBER(A154)),VLOOKUP(A154,Studies!A:BR,6,FALSE),"")</f>
        <v>Plasma</v>
      </c>
      <c r="J154" s="43">
        <v>0.91666669999999995</v>
      </c>
      <c r="K154" s="187" t="s">
        <v>1099</v>
      </c>
      <c r="O154" s="193"/>
      <c r="R154" s="38">
        <v>0</v>
      </c>
      <c r="S154" s="39" t="s">
        <v>935</v>
      </c>
      <c r="T154" s="184">
        <v>436</v>
      </c>
      <c r="U154" s="41" t="s">
        <v>935</v>
      </c>
      <c r="V154" s="42" t="s">
        <v>59</v>
      </c>
      <c r="W154" s="181" t="s">
        <v>2823</v>
      </c>
      <c r="X154" s="22">
        <v>450</v>
      </c>
      <c r="Z154" s="28" t="s">
        <v>57</v>
      </c>
      <c r="AA154" s="22" t="s">
        <v>58</v>
      </c>
      <c r="AB154" s="176" t="s">
        <v>2666</v>
      </c>
      <c r="AC154" s="22" t="s">
        <v>59</v>
      </c>
      <c r="AD154" s="278" t="s">
        <v>2634</v>
      </c>
      <c r="AE154" s="176" t="s">
        <v>2634</v>
      </c>
      <c r="AG154" s="177" t="s">
        <v>2944</v>
      </c>
    </row>
    <row r="155" spans="1:40"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1.4905660377358492</v>
      </c>
      <c r="K155" s="187" t="s">
        <v>2723</v>
      </c>
      <c r="O155" s="193"/>
      <c r="R155" s="38">
        <v>0</v>
      </c>
      <c r="S155" s="39" t="s">
        <v>935</v>
      </c>
      <c r="T155" s="184">
        <v>336</v>
      </c>
      <c r="U155" s="41" t="s">
        <v>935</v>
      </c>
      <c r="V155" s="42" t="s">
        <v>59</v>
      </c>
      <c r="W155" s="181" t="s">
        <v>2659</v>
      </c>
      <c r="X155" s="22" t="s">
        <v>2615</v>
      </c>
      <c r="Z155" s="28" t="s">
        <v>57</v>
      </c>
      <c r="AA155" s="22" t="s">
        <v>58</v>
      </c>
      <c r="AB155" s="176" t="s">
        <v>2679</v>
      </c>
      <c r="AC155" s="22" t="s">
        <v>59</v>
      </c>
      <c r="AD155" s="176" t="s">
        <v>3057</v>
      </c>
      <c r="AE155" s="176" t="s">
        <v>2981</v>
      </c>
      <c r="AF155" s="23" t="s">
        <v>2628</v>
      </c>
      <c r="AG155" s="177" t="s">
        <v>2680</v>
      </c>
    </row>
    <row r="156" spans="1:40"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205" t="str">
        <f>IF(AND(A156&lt;&gt;"",ISNUMBER(A156)),VLOOKUP(A156,Studies!A:BR,6,FALSE),"")</f>
        <v>Plasma</v>
      </c>
      <c r="J156" s="43">
        <v>1.6170212765957446</v>
      </c>
      <c r="K156" s="187" t="s">
        <v>2723</v>
      </c>
      <c r="O156" s="193"/>
      <c r="R156" s="38">
        <v>0</v>
      </c>
      <c r="S156" s="39" t="s">
        <v>935</v>
      </c>
      <c r="T156" s="184">
        <v>336</v>
      </c>
      <c r="U156" s="41" t="s">
        <v>935</v>
      </c>
      <c r="V156" s="42" t="s">
        <v>59</v>
      </c>
      <c r="W156" s="181" t="s">
        <v>2659</v>
      </c>
      <c r="X156" s="22" t="s">
        <v>2615</v>
      </c>
      <c r="Y156" s="180"/>
      <c r="Z156" s="180" t="s">
        <v>57</v>
      </c>
      <c r="AA156" s="176" t="s">
        <v>58</v>
      </c>
      <c r="AB156" s="176" t="s">
        <v>2679</v>
      </c>
      <c r="AC156" s="176" t="s">
        <v>59</v>
      </c>
      <c r="AD156" s="176" t="s">
        <v>3057</v>
      </c>
      <c r="AE156" s="176" t="s">
        <v>2981</v>
      </c>
      <c r="AF156" s="177" t="s">
        <v>2628</v>
      </c>
      <c r="AG156" s="177" t="s">
        <v>2680</v>
      </c>
      <c r="AH156" s="178"/>
      <c r="AI156" s="177"/>
      <c r="AJ156" s="177"/>
    </row>
    <row r="157" spans="1:40"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205" t="str">
        <f>IF(AND(A157&lt;&gt;"",ISNUMBER(A157)),VLOOKUP(A157,Studies!A:BR,6,FALSE),"")</f>
        <v>Plasma</v>
      </c>
      <c r="J157" s="43">
        <v>1.3728813559322033</v>
      </c>
      <c r="K157" s="187" t="s">
        <v>2723</v>
      </c>
      <c r="O157" s="193"/>
      <c r="R157" s="38">
        <v>0</v>
      </c>
      <c r="S157" s="39" t="s">
        <v>935</v>
      </c>
      <c r="T157" s="184">
        <v>336</v>
      </c>
      <c r="U157" s="41" t="s">
        <v>935</v>
      </c>
      <c r="V157" s="42" t="s">
        <v>59</v>
      </c>
      <c r="W157" s="181" t="s">
        <v>2659</v>
      </c>
      <c r="X157" s="22" t="s">
        <v>2615</v>
      </c>
      <c r="Y157" s="180"/>
      <c r="Z157" s="180" t="s">
        <v>57</v>
      </c>
      <c r="AA157" s="176" t="s">
        <v>58</v>
      </c>
      <c r="AB157" s="176" t="s">
        <v>2679</v>
      </c>
      <c r="AC157" s="176" t="s">
        <v>59</v>
      </c>
      <c r="AD157" s="176" t="s">
        <v>3057</v>
      </c>
      <c r="AE157" s="176" t="s">
        <v>2981</v>
      </c>
      <c r="AF157" s="177" t="s">
        <v>2628</v>
      </c>
      <c r="AG157" s="177" t="s">
        <v>2680</v>
      </c>
      <c r="AH157" s="178"/>
      <c r="AI157" s="177"/>
      <c r="AJ157" s="177"/>
    </row>
    <row r="158" spans="1:40"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205" t="str">
        <f>IF(AND(A158&lt;&gt;"",ISNUMBER(A158)),VLOOKUP(A158,Studies!A:BR,6,FALSE),"")</f>
        <v>Plasma</v>
      </c>
      <c r="K158" s="187"/>
      <c r="O158" s="193"/>
      <c r="R158" s="38" t="s">
        <v>2571</v>
      </c>
      <c r="S158" s="39" t="s">
        <v>935</v>
      </c>
      <c r="T158" s="184" t="s">
        <v>2571</v>
      </c>
      <c r="U158" s="41" t="s">
        <v>935</v>
      </c>
      <c r="V158" s="42" t="s">
        <v>59</v>
      </c>
      <c r="X158" s="22" t="s">
        <v>2681</v>
      </c>
      <c r="Z158" s="28" t="s">
        <v>57</v>
      </c>
      <c r="AA158" s="22" t="s">
        <v>58</v>
      </c>
      <c r="AB158" s="176" t="s">
        <v>2483</v>
      </c>
      <c r="AC158" s="22" t="s">
        <v>59</v>
      </c>
      <c r="AD158" s="176" t="s">
        <v>3035</v>
      </c>
      <c r="AE158" s="176" t="s">
        <v>2947</v>
      </c>
      <c r="AF158" s="23" t="s">
        <v>2628</v>
      </c>
      <c r="AG158" s="177" t="s">
        <v>2665</v>
      </c>
    </row>
    <row r="159" spans="1:40"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3.6</v>
      </c>
      <c r="K159" s="43" t="s">
        <v>2687</v>
      </c>
      <c r="L159" s="76" t="s">
        <v>2667</v>
      </c>
      <c r="M159" s="76" t="s">
        <v>1096</v>
      </c>
      <c r="N159" s="52">
        <f>70/58</f>
        <v>1.2068965517241379</v>
      </c>
      <c r="O159" s="52" t="s">
        <v>1100</v>
      </c>
      <c r="R159" s="38">
        <v>0</v>
      </c>
      <c r="S159" s="39" t="s">
        <v>935</v>
      </c>
      <c r="T159" s="184">
        <v>146</v>
      </c>
      <c r="U159" s="41" t="s">
        <v>935</v>
      </c>
      <c r="V159" s="42" t="s">
        <v>59</v>
      </c>
      <c r="X159" s="22">
        <v>500</v>
      </c>
      <c r="Z159" s="28" t="s">
        <v>57</v>
      </c>
      <c r="AA159" s="22" t="s">
        <v>58</v>
      </c>
      <c r="AB159" s="176" t="s">
        <v>2879</v>
      </c>
      <c r="AC159" s="22" t="s">
        <v>59</v>
      </c>
      <c r="AD159" s="176" t="s">
        <v>3033</v>
      </c>
      <c r="AE159" s="176" t="s">
        <v>2509</v>
      </c>
      <c r="AF159" s="23" t="s">
        <v>1131</v>
      </c>
    </row>
    <row r="160" spans="1:40"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205" t="str">
        <f>IF(AND(A160&lt;&gt;"",ISNUMBER(A160)),VLOOKUP(A160,Studies!A:BR,6,FALSE),"")</f>
        <v>Whole Blood</v>
      </c>
      <c r="J160" s="43">
        <v>2.9</v>
      </c>
      <c r="K160" s="43" t="s">
        <v>2687</v>
      </c>
      <c r="L160" s="76" t="s">
        <v>2668</v>
      </c>
      <c r="M160" s="76" t="s">
        <v>1096</v>
      </c>
      <c r="N160" s="52">
        <f>66/59</f>
        <v>1.1186440677966101</v>
      </c>
      <c r="O160" s="52" t="s">
        <v>1100</v>
      </c>
      <c r="R160" s="38">
        <v>0</v>
      </c>
      <c r="S160" s="39" t="s">
        <v>935</v>
      </c>
      <c r="T160" s="184">
        <v>146</v>
      </c>
      <c r="U160" s="41" t="s">
        <v>935</v>
      </c>
      <c r="V160" s="42" t="s">
        <v>59</v>
      </c>
      <c r="X160" s="22">
        <v>500</v>
      </c>
      <c r="Y160" s="180"/>
      <c r="Z160" s="180" t="s">
        <v>57</v>
      </c>
      <c r="AA160" s="22" t="s">
        <v>58</v>
      </c>
      <c r="AB160" s="176" t="s">
        <v>2879</v>
      </c>
      <c r="AC160" s="176" t="s">
        <v>59</v>
      </c>
      <c r="AD160" s="176" t="s">
        <v>3033</v>
      </c>
      <c r="AE160" s="176" t="s">
        <v>2509</v>
      </c>
      <c r="AF160" s="177" t="s">
        <v>1131</v>
      </c>
      <c r="AI160" s="177"/>
      <c r="AJ160" s="177"/>
    </row>
    <row r="161" spans="1:36"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205" t="str">
        <f>IF(AND(A161&lt;&gt;"",ISNUMBER(A161)),VLOOKUP(A161,Studies!A:BR,6,FALSE),"")</f>
        <v>Whole Blood</v>
      </c>
      <c r="J161" s="43">
        <v>3.2</v>
      </c>
      <c r="K161" s="43" t="s">
        <v>2687</v>
      </c>
      <c r="L161" s="76" t="s">
        <v>2669</v>
      </c>
      <c r="M161" s="76" t="s">
        <v>1096</v>
      </c>
      <c r="N161" s="52">
        <f>68/58</f>
        <v>1.1724137931034482</v>
      </c>
      <c r="O161" s="52" t="s">
        <v>1100</v>
      </c>
      <c r="R161" s="38">
        <v>0</v>
      </c>
      <c r="S161" s="39" t="s">
        <v>935</v>
      </c>
      <c r="T161" s="184">
        <v>146</v>
      </c>
      <c r="U161" s="41" t="s">
        <v>935</v>
      </c>
      <c r="V161" s="42" t="s">
        <v>59</v>
      </c>
      <c r="X161" s="22">
        <v>500</v>
      </c>
      <c r="Y161" s="180"/>
      <c r="Z161" s="180" t="s">
        <v>57</v>
      </c>
      <c r="AA161" s="22" t="s">
        <v>58</v>
      </c>
      <c r="AB161" s="176" t="s">
        <v>2879</v>
      </c>
      <c r="AC161" s="176" t="s">
        <v>59</v>
      </c>
      <c r="AD161" s="176" t="s">
        <v>3033</v>
      </c>
      <c r="AE161" s="176" t="s">
        <v>2509</v>
      </c>
      <c r="AF161" s="177" t="s">
        <v>1131</v>
      </c>
      <c r="AI161" s="177"/>
      <c r="AJ161" s="177"/>
    </row>
    <row r="162" spans="1:36"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8.1999999999999993</v>
      </c>
      <c r="K162" s="43" t="s">
        <v>2687</v>
      </c>
      <c r="L162" s="76" t="s">
        <v>2670</v>
      </c>
      <c r="M162" s="76" t="s">
        <v>1096</v>
      </c>
      <c r="N162" s="52">
        <f>34/12</f>
        <v>2.8333333333333335</v>
      </c>
      <c r="O162" s="52" t="s">
        <v>1100</v>
      </c>
      <c r="R162" s="38">
        <v>0</v>
      </c>
      <c r="S162" s="39" t="s">
        <v>935</v>
      </c>
      <c r="T162" s="184">
        <v>146</v>
      </c>
      <c r="U162" s="41" t="s">
        <v>935</v>
      </c>
      <c r="V162" s="42" t="s">
        <v>59</v>
      </c>
      <c r="X162" s="22">
        <v>500</v>
      </c>
      <c r="Y162" s="137"/>
      <c r="Z162" s="137" t="s">
        <v>57</v>
      </c>
      <c r="AA162" s="22" t="s">
        <v>58</v>
      </c>
      <c r="AB162" s="176" t="s">
        <v>2879</v>
      </c>
      <c r="AC162" s="136" t="s">
        <v>59</v>
      </c>
      <c r="AD162" s="176" t="s">
        <v>3033</v>
      </c>
      <c r="AE162" s="176" t="s">
        <v>2509</v>
      </c>
      <c r="AF162" s="174" t="s">
        <v>1131</v>
      </c>
      <c r="AI162" s="178"/>
      <c r="AJ162" s="178"/>
    </row>
    <row r="163" spans="1:36"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205" t="str">
        <f>IF(AND(A163&lt;&gt;"",ISNUMBER(A163)),VLOOKUP(A163,Studies!A:BR,6,FALSE),"")</f>
        <v>Whole Blood</v>
      </c>
      <c r="J163" s="43">
        <v>7.7</v>
      </c>
      <c r="K163" s="43" t="s">
        <v>2687</v>
      </c>
      <c r="L163" s="76" t="s">
        <v>2671</v>
      </c>
      <c r="M163" s="76" t="s">
        <v>1096</v>
      </c>
      <c r="N163" s="52">
        <f>31/12</f>
        <v>2.5833333333333335</v>
      </c>
      <c r="O163" s="52" t="s">
        <v>1100</v>
      </c>
      <c r="R163" s="38">
        <v>0</v>
      </c>
      <c r="S163" s="39" t="s">
        <v>935</v>
      </c>
      <c r="T163" s="40">
        <v>146</v>
      </c>
      <c r="U163" s="41" t="s">
        <v>935</v>
      </c>
      <c r="V163" s="42" t="s">
        <v>59</v>
      </c>
      <c r="X163" s="22">
        <v>500</v>
      </c>
      <c r="Y163" s="137"/>
      <c r="Z163" s="137" t="s">
        <v>57</v>
      </c>
      <c r="AA163" s="22" t="s">
        <v>58</v>
      </c>
      <c r="AB163" s="22" t="s">
        <v>2879</v>
      </c>
      <c r="AC163" s="136" t="s">
        <v>59</v>
      </c>
      <c r="AD163" s="176" t="s">
        <v>3033</v>
      </c>
      <c r="AE163" s="176" t="s">
        <v>2509</v>
      </c>
      <c r="AF163" s="174" t="s">
        <v>1131</v>
      </c>
      <c r="AI163" s="178"/>
      <c r="AJ163" s="178"/>
    </row>
    <row r="164" spans="1:36"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205" t="str">
        <f>IF(AND(A164&lt;&gt;"",ISNUMBER(A164)),VLOOKUP(A164,Studies!A:BR,6,FALSE),"")</f>
        <v>Whole Blood</v>
      </c>
      <c r="J164" s="43">
        <v>8</v>
      </c>
      <c r="K164" s="43" t="s">
        <v>2687</v>
      </c>
      <c r="L164" s="76" t="s">
        <v>2672</v>
      </c>
      <c r="M164" s="76" t="s">
        <v>1096</v>
      </c>
      <c r="N164" s="52">
        <f>33/12</f>
        <v>2.75</v>
      </c>
      <c r="O164" s="52" t="s">
        <v>1100</v>
      </c>
      <c r="R164" s="38">
        <v>0</v>
      </c>
      <c r="S164" s="39" t="s">
        <v>935</v>
      </c>
      <c r="T164" s="40">
        <v>146</v>
      </c>
      <c r="U164" s="41" t="s">
        <v>935</v>
      </c>
      <c r="V164" s="42" t="s">
        <v>59</v>
      </c>
      <c r="X164" s="22">
        <v>500</v>
      </c>
      <c r="Z164" s="28" t="s">
        <v>57</v>
      </c>
      <c r="AA164" s="22" t="s">
        <v>58</v>
      </c>
      <c r="AB164" s="22" t="s">
        <v>2879</v>
      </c>
      <c r="AC164" s="22" t="s">
        <v>59</v>
      </c>
      <c r="AD164" s="176" t="s">
        <v>3033</v>
      </c>
      <c r="AE164" s="176" t="s">
        <v>2509</v>
      </c>
      <c r="AF164" s="23" t="s">
        <v>1131</v>
      </c>
    </row>
    <row r="165" spans="1:36"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2.89</v>
      </c>
      <c r="K165" s="43" t="s">
        <v>2629</v>
      </c>
      <c r="L165" s="76" t="s">
        <v>2647</v>
      </c>
      <c r="M165" s="76" t="s">
        <v>1155</v>
      </c>
      <c r="R165" s="38">
        <v>0</v>
      </c>
      <c r="S165" s="39" t="s">
        <v>935</v>
      </c>
      <c r="T165" s="40">
        <v>72</v>
      </c>
      <c r="U165" s="41" t="s">
        <v>935</v>
      </c>
      <c r="V165" s="42" t="s">
        <v>59</v>
      </c>
      <c r="X165" s="176">
        <v>400</v>
      </c>
      <c r="Y165" s="180"/>
      <c r="Z165" s="180" t="s">
        <v>57</v>
      </c>
      <c r="AA165" s="176" t="s">
        <v>58</v>
      </c>
      <c r="AB165" s="176" t="s">
        <v>2286</v>
      </c>
      <c r="AC165" s="176" t="s">
        <v>59</v>
      </c>
      <c r="AD165" s="176" t="s">
        <v>3023</v>
      </c>
      <c r="AE165" s="176" t="s">
        <v>2649</v>
      </c>
      <c r="AF165" s="23" t="s">
        <v>834</v>
      </c>
      <c r="AG165" s="177" t="s">
        <v>2665</v>
      </c>
    </row>
    <row r="166" spans="1:36"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f>0.46*2.5</f>
        <v>1.1500000000000001</v>
      </c>
      <c r="K166" s="43" t="s">
        <v>2629</v>
      </c>
      <c r="L166" s="76" t="str">
        <f>0.41*2.5&amp;" - "&amp;2.5*0.51</f>
        <v>1.025 - 1.275</v>
      </c>
      <c r="M166" s="76" t="s">
        <v>1155</v>
      </c>
      <c r="R166" s="38">
        <v>0</v>
      </c>
      <c r="S166" s="39" t="s">
        <v>935</v>
      </c>
      <c r="T166" s="40">
        <v>216</v>
      </c>
      <c r="U166" s="41" t="s">
        <v>935</v>
      </c>
      <c r="V166" s="42" t="s">
        <v>59</v>
      </c>
      <c r="W166" s="181" t="s">
        <v>2988</v>
      </c>
      <c r="X166" s="176">
        <v>600</v>
      </c>
      <c r="Y166" s="180"/>
      <c r="Z166" s="180" t="s">
        <v>57</v>
      </c>
      <c r="AA166" s="176" t="s">
        <v>58</v>
      </c>
      <c r="AB166" s="176" t="s">
        <v>2620</v>
      </c>
      <c r="AC166" s="176" t="s">
        <v>59</v>
      </c>
      <c r="AD166" s="176" t="s">
        <v>3025</v>
      </c>
      <c r="AE166" s="176" t="s">
        <v>2653</v>
      </c>
      <c r="AF166" s="23" t="s">
        <v>1141</v>
      </c>
      <c r="AG166" s="177" t="s">
        <v>2665</v>
      </c>
    </row>
    <row r="167" spans="1:36"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205" t="str">
        <f>IF(AND(A167&lt;&gt;"",ISNUMBER(A167)),VLOOKUP(A167,Studies!A:BR,6,FALSE),"")</f>
        <v>Plasma</v>
      </c>
      <c r="J167" s="43">
        <v>4.7699999999999996</v>
      </c>
      <c r="K167" s="43" t="s">
        <v>2629</v>
      </c>
      <c r="L167" s="76" t="s">
        <v>2656</v>
      </c>
      <c r="M167" s="76" t="s">
        <v>1155</v>
      </c>
      <c r="R167" s="38">
        <v>0</v>
      </c>
      <c r="S167" s="39" t="s">
        <v>935</v>
      </c>
      <c r="T167" s="40">
        <v>72</v>
      </c>
      <c r="U167" s="41" t="s">
        <v>935</v>
      </c>
      <c r="V167" s="42" t="s">
        <v>59</v>
      </c>
      <c r="X167" s="176">
        <v>400</v>
      </c>
      <c r="Y167" s="180"/>
      <c r="Z167" s="180" t="s">
        <v>57</v>
      </c>
      <c r="AA167" s="176" t="s">
        <v>58</v>
      </c>
      <c r="AB167" s="176" t="s">
        <v>2286</v>
      </c>
      <c r="AC167" s="176" t="s">
        <v>59</v>
      </c>
      <c r="AD167" s="176" t="s">
        <v>3023</v>
      </c>
      <c r="AE167" s="176" t="s">
        <v>2649</v>
      </c>
      <c r="AF167" s="23" t="s">
        <v>834</v>
      </c>
      <c r="AG167" s="177" t="s">
        <v>2665</v>
      </c>
    </row>
    <row r="168" spans="1:36"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205" t="str">
        <f>IF(AND(A168&lt;&gt;"",ISNUMBER(A168)),VLOOKUP(A168,Studies!A:BR,6,FALSE),"")</f>
        <v>Plasma</v>
      </c>
      <c r="J168" s="187">
        <f>0.49*2.5</f>
        <v>1.2250000000000001</v>
      </c>
      <c r="K168" s="43" t="s">
        <v>2629</v>
      </c>
      <c r="L168" s="76" t="str">
        <f>2.5*0.46&amp;" - "&amp;0.53*2.5</f>
        <v>1.15 - 1.325</v>
      </c>
      <c r="M168" s="76" t="s">
        <v>1155</v>
      </c>
      <c r="R168" s="38">
        <v>0</v>
      </c>
      <c r="S168" s="39" t="s">
        <v>935</v>
      </c>
      <c r="T168" s="40">
        <v>216</v>
      </c>
      <c r="U168" s="41" t="s">
        <v>935</v>
      </c>
      <c r="V168" s="42" t="s">
        <v>59</v>
      </c>
      <c r="W168" s="181" t="s">
        <v>2988</v>
      </c>
      <c r="X168" s="22">
        <v>600</v>
      </c>
      <c r="Z168" s="28" t="s">
        <v>57</v>
      </c>
      <c r="AA168" s="22" t="s">
        <v>58</v>
      </c>
      <c r="AB168" s="22" t="s">
        <v>2620</v>
      </c>
      <c r="AC168" s="22" t="s">
        <v>59</v>
      </c>
      <c r="AD168" s="176" t="s">
        <v>3025</v>
      </c>
      <c r="AE168" s="176" t="s">
        <v>2653</v>
      </c>
      <c r="AF168" s="23" t="s">
        <v>1141</v>
      </c>
      <c r="AG168" s="177" t="s">
        <v>2665</v>
      </c>
    </row>
    <row r="169" spans="1:36"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205" t="str">
        <f>IF(AND(A169&lt;&gt;"",ISNUMBER(A169)),VLOOKUP(A169,Studies!A:BR,6,FALSE),"")</f>
        <v>Plasma</v>
      </c>
      <c r="J169" s="187">
        <v>0.5905511</v>
      </c>
      <c r="K169" s="43" t="s">
        <v>2137</v>
      </c>
      <c r="R169" s="38">
        <v>0</v>
      </c>
      <c r="S169" s="39">
        <v>6</v>
      </c>
      <c r="T169" s="40">
        <v>12</v>
      </c>
      <c r="U169" s="41">
        <v>18</v>
      </c>
      <c r="V169" s="42" t="s">
        <v>59</v>
      </c>
      <c r="X169" s="22">
        <v>400</v>
      </c>
      <c r="Z169" s="28" t="s">
        <v>57</v>
      </c>
      <c r="AA169" s="22" t="s">
        <v>58</v>
      </c>
      <c r="AB169" s="22">
        <v>0</v>
      </c>
      <c r="AC169" s="22" t="s">
        <v>59</v>
      </c>
      <c r="AD169" s="176" t="s">
        <v>78</v>
      </c>
    </row>
    <row r="170" spans="1:36"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205" t="str">
        <f>IF(AND(A170&lt;&gt;"",ISNUMBER(A170)),VLOOKUP(A170,Studies!A:BR,6,FALSE),"")</f>
        <v>Plasma</v>
      </c>
      <c r="J170" s="43">
        <v>0.78537734999999997</v>
      </c>
      <c r="K170" s="43" t="s">
        <v>2137</v>
      </c>
      <c r="R170" s="38">
        <v>6</v>
      </c>
      <c r="S170" s="39">
        <v>14</v>
      </c>
      <c r="T170" s="40">
        <v>18</v>
      </c>
      <c r="U170" s="41">
        <v>26</v>
      </c>
      <c r="V170" s="42" t="s">
        <v>59</v>
      </c>
      <c r="X170" s="22">
        <v>400</v>
      </c>
      <c r="Z170" s="28" t="s">
        <v>57</v>
      </c>
      <c r="AA170" s="22" t="s">
        <v>58</v>
      </c>
      <c r="AB170" s="176">
        <v>0</v>
      </c>
      <c r="AC170" s="176" t="s">
        <v>59</v>
      </c>
      <c r="AD170" s="176" t="s">
        <v>78</v>
      </c>
    </row>
    <row r="171" spans="1:36"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205" t="str">
        <f>IF(AND(A171&lt;&gt;"",ISNUMBER(A171)),VLOOKUP(A171,Studies!A:BR,6,FALSE),"")</f>
        <v>Plasma</v>
      </c>
      <c r="J171" s="43">
        <v>0.61417319999999997</v>
      </c>
      <c r="K171" s="43" t="s">
        <v>2137</v>
      </c>
      <c r="R171" s="38">
        <v>0</v>
      </c>
      <c r="S171" s="39">
        <v>6</v>
      </c>
      <c r="T171" s="40">
        <v>132</v>
      </c>
      <c r="U171" s="41">
        <v>138</v>
      </c>
      <c r="V171" s="42" t="s">
        <v>59</v>
      </c>
      <c r="X171" s="22">
        <v>400</v>
      </c>
      <c r="Z171" s="28" t="s">
        <v>57</v>
      </c>
      <c r="AA171" s="22" t="s">
        <v>58</v>
      </c>
      <c r="AB171" s="176">
        <v>0</v>
      </c>
      <c r="AC171" s="176" t="s">
        <v>59</v>
      </c>
      <c r="AD171" s="176" t="s">
        <v>78</v>
      </c>
    </row>
    <row r="172" spans="1:36"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205" t="str">
        <f>IF(AND(A172&lt;&gt;"",ISNUMBER(A172)),VLOOKUP(A172,Studies!A:BR,6,FALSE),"")</f>
        <v>Plasma</v>
      </c>
      <c r="J172" s="43">
        <v>0.7771226</v>
      </c>
      <c r="K172" s="43" t="s">
        <v>2137</v>
      </c>
      <c r="R172" s="38">
        <v>6</v>
      </c>
      <c r="S172" s="39">
        <v>14</v>
      </c>
      <c r="T172" s="40">
        <v>138</v>
      </c>
      <c r="U172" s="41">
        <v>146</v>
      </c>
      <c r="V172" s="42" t="s">
        <v>59</v>
      </c>
      <c r="X172" s="22">
        <v>400</v>
      </c>
      <c r="Z172" s="28" t="s">
        <v>57</v>
      </c>
      <c r="AA172" s="22" t="s">
        <v>58</v>
      </c>
      <c r="AB172" s="176">
        <v>0</v>
      </c>
      <c r="AC172" s="176" t="s">
        <v>59</v>
      </c>
      <c r="AD172" s="176" t="s">
        <v>78</v>
      </c>
    </row>
    <row r="173" spans="1:36"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205" t="str">
        <f>IF(AND(A173&lt;&gt;"",ISNUMBER(A173)),VLOOKUP(A173,Studies!A:BR,6,FALSE),"")</f>
        <v>Plasma</v>
      </c>
      <c r="J173" s="43">
        <v>0.76968499999999995</v>
      </c>
      <c r="K173" s="43" t="s">
        <v>2137</v>
      </c>
      <c r="R173" s="38">
        <v>0</v>
      </c>
      <c r="S173" s="39">
        <v>6</v>
      </c>
      <c r="T173" s="40">
        <v>252</v>
      </c>
      <c r="U173" s="41">
        <v>258</v>
      </c>
      <c r="V173" s="42" t="s">
        <v>59</v>
      </c>
      <c r="X173" s="22">
        <v>400</v>
      </c>
      <c r="Z173" s="28" t="s">
        <v>57</v>
      </c>
      <c r="AA173" s="22" t="s">
        <v>58</v>
      </c>
      <c r="AB173" s="176">
        <v>0</v>
      </c>
      <c r="AC173" s="176" t="s">
        <v>59</v>
      </c>
      <c r="AD173" s="176" t="s">
        <v>78</v>
      </c>
    </row>
    <row r="174" spans="1:36"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205" t="str">
        <f>IF(AND(A174&lt;&gt;"",ISNUMBER(A174)),VLOOKUP(A174,Studies!A:BR,6,FALSE),"")</f>
        <v>Plasma</v>
      </c>
      <c r="J174" s="43">
        <v>0.9375</v>
      </c>
      <c r="K174" s="43" t="s">
        <v>2137</v>
      </c>
      <c r="R174" s="38">
        <v>6</v>
      </c>
      <c r="S174" s="39">
        <v>14</v>
      </c>
      <c r="T174" s="40">
        <v>258</v>
      </c>
      <c r="U174" s="41">
        <v>266</v>
      </c>
      <c r="V174" s="42" t="s">
        <v>59</v>
      </c>
      <c r="X174" s="22">
        <v>400</v>
      </c>
      <c r="Z174" s="28" t="s">
        <v>57</v>
      </c>
      <c r="AA174" s="22" t="s">
        <v>58</v>
      </c>
      <c r="AB174" s="176">
        <v>0</v>
      </c>
      <c r="AC174" s="176" t="s">
        <v>59</v>
      </c>
      <c r="AD174" s="176" t="s">
        <v>78</v>
      </c>
    </row>
    <row r="175" spans="1:36"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205" t="str">
        <f>IF(AND(A175&lt;&gt;"",ISNUMBER(A175)),VLOOKUP(A175,Studies!A:BR,6,FALSE),"")</f>
        <v>Plasma</v>
      </c>
      <c r="J175" s="43">
        <v>0.74803140000000001</v>
      </c>
      <c r="K175" s="43" t="s">
        <v>2137</v>
      </c>
      <c r="R175" s="38">
        <v>0</v>
      </c>
      <c r="S175" s="39">
        <v>6</v>
      </c>
      <c r="T175" s="40">
        <v>372</v>
      </c>
      <c r="U175" s="41">
        <v>378</v>
      </c>
      <c r="V175" s="42" t="s">
        <v>59</v>
      </c>
      <c r="X175" s="22">
        <v>400</v>
      </c>
      <c r="Z175" s="28" t="s">
        <v>57</v>
      </c>
      <c r="AA175" s="22" t="s">
        <v>58</v>
      </c>
      <c r="AB175" s="176">
        <v>0</v>
      </c>
      <c r="AC175" s="176" t="s">
        <v>59</v>
      </c>
      <c r="AD175" s="176" t="s">
        <v>78</v>
      </c>
    </row>
    <row r="176" spans="1:36"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205" t="str">
        <f>IF(AND(A176&lt;&gt;"",ISNUMBER(A176)),VLOOKUP(A176,Studies!A:BR,6,FALSE),"")</f>
        <v>Plasma</v>
      </c>
      <c r="J176" s="43">
        <v>0.85377349999999996</v>
      </c>
      <c r="K176" s="43" t="s">
        <v>2137</v>
      </c>
      <c r="R176" s="38">
        <v>6</v>
      </c>
      <c r="S176" s="39">
        <v>14</v>
      </c>
      <c r="T176" s="40">
        <v>378</v>
      </c>
      <c r="U176" s="41">
        <v>386</v>
      </c>
      <c r="V176" s="42" t="s">
        <v>59</v>
      </c>
      <c r="X176" s="22">
        <v>400</v>
      </c>
      <c r="Z176" s="28" t="s">
        <v>57</v>
      </c>
      <c r="AA176" s="22" t="s">
        <v>58</v>
      </c>
      <c r="AB176" s="176">
        <v>0</v>
      </c>
      <c r="AC176" s="176" t="s">
        <v>59</v>
      </c>
      <c r="AD176" s="176" t="s">
        <v>78</v>
      </c>
    </row>
    <row r="177" spans="1:38"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205" t="str">
        <f>IF(AND(A177&lt;&gt;"",ISNUMBER(A177)),VLOOKUP(A177,Studies!A:BR,6,FALSE),"")</f>
        <v>Plasma</v>
      </c>
      <c r="J177" s="187">
        <v>0.83661410000000003</v>
      </c>
      <c r="K177" s="43" t="s">
        <v>2137</v>
      </c>
      <c r="R177" s="38">
        <v>0</v>
      </c>
      <c r="S177" s="39">
        <v>6</v>
      </c>
      <c r="T177" s="40">
        <v>516</v>
      </c>
      <c r="U177" s="41">
        <v>522</v>
      </c>
      <c r="V177" s="42" t="s">
        <v>59</v>
      </c>
      <c r="X177" s="22">
        <v>400</v>
      </c>
      <c r="Z177" s="28" t="s">
        <v>57</v>
      </c>
      <c r="AA177" s="22" t="s">
        <v>58</v>
      </c>
      <c r="AB177" s="176">
        <v>0</v>
      </c>
      <c r="AC177" s="176" t="s">
        <v>59</v>
      </c>
      <c r="AD177" s="176" t="s">
        <v>78</v>
      </c>
    </row>
    <row r="178" spans="1:38"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205" t="str">
        <f>IF(AND(A178&lt;&gt;"",ISNUMBER(A178)),VLOOKUP(A178,Studies!A:BR,6,FALSE),"")</f>
        <v>Plasma</v>
      </c>
      <c r="J178" s="187">
        <v>0.92216980000000004</v>
      </c>
      <c r="K178" s="187" t="s">
        <v>2137</v>
      </c>
      <c r="R178" s="38">
        <v>6</v>
      </c>
      <c r="S178" s="39">
        <v>14</v>
      </c>
      <c r="T178" s="40">
        <v>522</v>
      </c>
      <c r="U178" s="41">
        <v>530</v>
      </c>
      <c r="V178" s="42" t="s">
        <v>59</v>
      </c>
      <c r="X178" s="22">
        <v>400</v>
      </c>
      <c r="Z178" s="28" t="s">
        <v>57</v>
      </c>
      <c r="AA178" s="22" t="s">
        <v>58</v>
      </c>
      <c r="AB178" s="176">
        <v>0</v>
      </c>
      <c r="AC178" s="176" t="s">
        <v>59</v>
      </c>
      <c r="AD178" s="176" t="s">
        <v>78</v>
      </c>
    </row>
    <row r="179" spans="1:38"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205" t="str">
        <f>IF(AND(A179&lt;&gt;"",ISNUMBER(A179)),VLOOKUP(A179,Studies!A:BR,6,FALSE),"")</f>
        <v>Plasma</v>
      </c>
      <c r="J179" s="43">
        <f>1/0.44</f>
        <v>2.2727272727272729</v>
      </c>
      <c r="K179" s="187" t="s">
        <v>2723</v>
      </c>
      <c r="R179" s="38">
        <v>0</v>
      </c>
      <c r="S179" s="39">
        <v>9999</v>
      </c>
      <c r="T179" s="40">
        <v>72</v>
      </c>
      <c r="U179" s="41">
        <v>9999</v>
      </c>
      <c r="V179" s="186" t="s">
        <v>59</v>
      </c>
      <c r="W179" s="181" t="s">
        <v>2659</v>
      </c>
      <c r="X179" s="22">
        <v>200</v>
      </c>
      <c r="Z179" s="28" t="s">
        <v>57</v>
      </c>
      <c r="AA179" s="22" t="s">
        <v>58</v>
      </c>
      <c r="AB179" s="22" t="s">
        <v>2286</v>
      </c>
      <c r="AC179" s="22" t="s">
        <v>59</v>
      </c>
      <c r="AD179" s="176" t="s">
        <v>3023</v>
      </c>
      <c r="AE179" s="176" t="s">
        <v>2649</v>
      </c>
      <c r="AG179" s="177" t="s">
        <v>3019</v>
      </c>
      <c r="AK179" s="52" t="s">
        <v>613</v>
      </c>
      <c r="AL179" s="52" t="s">
        <v>1958</v>
      </c>
    </row>
    <row r="180" spans="1:38"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205" t="str">
        <f>IF(AND(A180&lt;&gt;"",ISNUMBER(A180)),VLOOKUP(A180,Studies!A:BR,6,FALSE),"")</f>
        <v>Plasma</v>
      </c>
      <c r="J180" s="43">
        <f>1/0.37</f>
        <v>2.7027027027027026</v>
      </c>
      <c r="K180" s="187" t="s">
        <v>2723</v>
      </c>
      <c r="R180" s="182">
        <v>0</v>
      </c>
      <c r="S180" s="183">
        <v>9999</v>
      </c>
      <c r="T180" s="40">
        <v>72</v>
      </c>
      <c r="U180" s="185">
        <v>9999</v>
      </c>
      <c r="V180" s="186" t="s">
        <v>59</v>
      </c>
      <c r="W180" s="181" t="s">
        <v>2659</v>
      </c>
      <c r="X180" s="176">
        <v>200</v>
      </c>
      <c r="Y180" s="180"/>
      <c r="Z180" s="180" t="s">
        <v>57</v>
      </c>
      <c r="AA180" s="176" t="s">
        <v>58</v>
      </c>
      <c r="AB180" s="176" t="s">
        <v>2286</v>
      </c>
      <c r="AC180" s="176" t="s">
        <v>59</v>
      </c>
      <c r="AD180" s="176" t="s">
        <v>3023</v>
      </c>
      <c r="AE180" s="176" t="s">
        <v>2649</v>
      </c>
      <c r="AF180" s="177"/>
      <c r="AG180" s="177" t="s">
        <v>3019</v>
      </c>
      <c r="AH180" s="178"/>
      <c r="AI180" s="177"/>
      <c r="AJ180" s="177"/>
      <c r="AK180" s="193" t="s">
        <v>613</v>
      </c>
      <c r="AL180" s="193" t="s">
        <v>1958</v>
      </c>
    </row>
    <row r="181" spans="1:38"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205" t="str">
        <f>IF(AND(A181&lt;&gt;"",ISNUMBER(A181)),VLOOKUP(A181,Studies!A:BR,6,FALSE),"")</f>
        <v>Plasma</v>
      </c>
      <c r="J181" s="43">
        <f>1/0.3</f>
        <v>3.3333333333333335</v>
      </c>
      <c r="K181" s="187" t="s">
        <v>2723</v>
      </c>
      <c r="R181" s="182">
        <v>0</v>
      </c>
      <c r="S181" s="183">
        <v>9999</v>
      </c>
      <c r="T181" s="40">
        <v>72</v>
      </c>
      <c r="U181" s="185">
        <v>9999</v>
      </c>
      <c r="V181" s="186" t="s">
        <v>59</v>
      </c>
      <c r="W181" s="181" t="s">
        <v>2659</v>
      </c>
      <c r="X181" s="176">
        <v>200</v>
      </c>
      <c r="Y181" s="180"/>
      <c r="Z181" s="180" t="s">
        <v>57</v>
      </c>
      <c r="AA181" s="176" t="s">
        <v>58</v>
      </c>
      <c r="AB181" s="176" t="s">
        <v>2286</v>
      </c>
      <c r="AC181" s="176" t="s">
        <v>59</v>
      </c>
      <c r="AD181" s="176" t="s">
        <v>3023</v>
      </c>
      <c r="AE181" s="176" t="s">
        <v>2649</v>
      </c>
      <c r="AF181" s="177"/>
      <c r="AG181" s="177" t="s">
        <v>3019</v>
      </c>
      <c r="AH181" s="178"/>
      <c r="AI181" s="177"/>
      <c r="AJ181" s="177"/>
      <c r="AK181" s="193" t="s">
        <v>613</v>
      </c>
      <c r="AL181" s="193" t="s">
        <v>1958</v>
      </c>
    </row>
    <row r="182" spans="1:38"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205" t="str">
        <f>IF(AND(A182&lt;&gt;"",ISNUMBER(A182)),VLOOKUP(A182,Studies!A:BR,6,FALSE),"")</f>
        <v>Plasma</v>
      </c>
      <c r="J182" s="43">
        <f>1/2.03*2/1</f>
        <v>0.98522167487684742</v>
      </c>
      <c r="K182" s="187" t="s">
        <v>2723</v>
      </c>
      <c r="R182" s="182">
        <v>0</v>
      </c>
      <c r="S182" s="183">
        <v>9999</v>
      </c>
      <c r="T182" s="40">
        <v>240</v>
      </c>
      <c r="U182" s="185">
        <v>9999</v>
      </c>
      <c r="V182" s="186" t="s">
        <v>59</v>
      </c>
      <c r="W182" s="181" t="s">
        <v>3021</v>
      </c>
      <c r="X182" s="22">
        <v>600</v>
      </c>
      <c r="Z182" s="28" t="s">
        <v>57</v>
      </c>
      <c r="AA182" s="22" t="s">
        <v>58</v>
      </c>
      <c r="AB182" s="22" t="s">
        <v>2620</v>
      </c>
      <c r="AC182" s="22" t="s">
        <v>59</v>
      </c>
      <c r="AD182" s="176" t="s">
        <v>3025</v>
      </c>
      <c r="AE182" s="176" t="s">
        <v>2653</v>
      </c>
      <c r="AG182" s="177" t="s">
        <v>3020</v>
      </c>
      <c r="AK182" s="52" t="s">
        <v>613</v>
      </c>
      <c r="AL182" s="52" t="s">
        <v>1958</v>
      </c>
    </row>
    <row r="183" spans="1:38"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205" t="str">
        <f>IF(AND(A183&lt;&gt;"",ISNUMBER(A183)),VLOOKUP(A183,Studies!A:BR,6,FALSE),"")</f>
        <v>Plasma</v>
      </c>
      <c r="J183" s="43">
        <f>1/2.44*2/1</f>
        <v>0.81967213114754101</v>
      </c>
      <c r="K183" s="187" t="s">
        <v>2723</v>
      </c>
      <c r="R183" s="182">
        <v>0</v>
      </c>
      <c r="S183" s="183">
        <v>9999</v>
      </c>
      <c r="T183" s="40">
        <v>240</v>
      </c>
      <c r="U183" s="185">
        <v>9999</v>
      </c>
      <c r="V183" s="186" t="s">
        <v>59</v>
      </c>
      <c r="W183" s="181" t="s">
        <v>3021</v>
      </c>
      <c r="X183" s="176">
        <v>600</v>
      </c>
      <c r="Y183" s="180"/>
      <c r="Z183" s="180" t="s">
        <v>57</v>
      </c>
      <c r="AA183" s="176" t="s">
        <v>58</v>
      </c>
      <c r="AB183" s="176" t="s">
        <v>2620</v>
      </c>
      <c r="AC183" s="176" t="s">
        <v>59</v>
      </c>
      <c r="AD183" s="176" t="s">
        <v>3025</v>
      </c>
      <c r="AE183" s="176" t="s">
        <v>2653</v>
      </c>
      <c r="AF183" s="177"/>
      <c r="AG183" s="177" t="s">
        <v>3020</v>
      </c>
      <c r="AH183" s="178"/>
      <c r="AI183" s="177"/>
      <c r="AJ183" s="177"/>
      <c r="AK183" s="193" t="s">
        <v>613</v>
      </c>
      <c r="AL183" s="193" t="s">
        <v>1958</v>
      </c>
    </row>
    <row r="184" spans="1:38"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205" t="str">
        <f>IF(AND(A184&lt;&gt;"",ISNUMBER(A184)),VLOOKUP(A184,Studies!A:BR,6,FALSE),"")</f>
        <v>Plasma</v>
      </c>
      <c r="J184" s="43">
        <f>1/2.4*2/1</f>
        <v>0.83333333333333337</v>
      </c>
      <c r="K184" s="187" t="s">
        <v>2723</v>
      </c>
      <c r="R184" s="182">
        <v>0</v>
      </c>
      <c r="S184" s="183">
        <v>9999</v>
      </c>
      <c r="T184" s="184">
        <v>240</v>
      </c>
      <c r="U184" s="185">
        <v>9999</v>
      </c>
      <c r="V184" s="186" t="s">
        <v>59</v>
      </c>
      <c r="W184" s="181" t="s">
        <v>3021</v>
      </c>
      <c r="X184" s="176">
        <v>600</v>
      </c>
      <c r="Y184" s="180"/>
      <c r="Z184" s="180" t="s">
        <v>57</v>
      </c>
      <c r="AA184" s="176" t="s">
        <v>58</v>
      </c>
      <c r="AB184" s="176" t="s">
        <v>2620</v>
      </c>
      <c r="AC184" s="176" t="s">
        <v>59</v>
      </c>
      <c r="AD184" s="176" t="s">
        <v>3025</v>
      </c>
      <c r="AE184" s="176" t="s">
        <v>2653</v>
      </c>
      <c r="AF184" s="177"/>
      <c r="AG184" s="177" t="s">
        <v>3020</v>
      </c>
      <c r="AH184" s="178"/>
      <c r="AI184" s="177"/>
      <c r="AJ184" s="177"/>
      <c r="AK184" s="193" t="s">
        <v>613</v>
      </c>
      <c r="AL184" s="193" t="s">
        <v>1958</v>
      </c>
    </row>
    <row r="243" spans="25:36" x14ac:dyDescent="0.2">
      <c r="Y243" s="137"/>
      <c r="Z243" s="137"/>
      <c r="AA243" s="176"/>
      <c r="AB243" s="176"/>
      <c r="AC243" s="136"/>
      <c r="AD243" s="136"/>
      <c r="AF243" s="174"/>
      <c r="AH243" s="178"/>
      <c r="AI243" s="178"/>
      <c r="AJ243" s="178"/>
    </row>
    <row r="244" spans="25:36" x14ac:dyDescent="0.2">
      <c r="Y244" s="137"/>
      <c r="Z244" s="137"/>
      <c r="AA244" s="176"/>
      <c r="AB244" s="176"/>
      <c r="AC244" s="136"/>
      <c r="AD244" s="136"/>
      <c r="AF244" s="174"/>
      <c r="AH244" s="178"/>
      <c r="AI244" s="178"/>
      <c r="AJ244" s="178"/>
    </row>
    <row r="245" spans="25:36" x14ac:dyDescent="0.2">
      <c r="Y245" s="137"/>
      <c r="Z245" s="137"/>
      <c r="AA245" s="176"/>
      <c r="AB245" s="176"/>
      <c r="AC245" s="136"/>
      <c r="AD245" s="136"/>
      <c r="AF245" s="174"/>
      <c r="AH245" s="178"/>
      <c r="AI245" s="178"/>
      <c r="AJ245" s="178"/>
    </row>
    <row r="246" spans="25:36" x14ac:dyDescent="0.2">
      <c r="Y246" s="137"/>
      <c r="Z246" s="137"/>
      <c r="AA246" s="176"/>
      <c r="AB246" s="176"/>
      <c r="AC246" s="136"/>
      <c r="AD246" s="136"/>
      <c r="AF246" s="174"/>
      <c r="AH246" s="178"/>
      <c r="AI246" s="178"/>
      <c r="AJ246" s="178"/>
    </row>
    <row r="247" spans="25:36" x14ac:dyDescent="0.2">
      <c r="Y247" s="137"/>
      <c r="Z247" s="137"/>
      <c r="AA247" s="176"/>
      <c r="AB247" s="27"/>
      <c r="AC247" s="136"/>
      <c r="AD247" s="136"/>
      <c r="AF247" s="174"/>
      <c r="AH247" s="178"/>
      <c r="AI247" s="178"/>
      <c r="AJ247" s="178"/>
    </row>
    <row r="248" spans="25:36" x14ac:dyDescent="0.2">
      <c r="Y248" s="137"/>
      <c r="Z248" s="137"/>
      <c r="AA248" s="176"/>
      <c r="AB248" s="176"/>
      <c r="AC248" s="136"/>
      <c r="AD248" s="136"/>
      <c r="AF248" s="174"/>
      <c r="AH248" s="178"/>
      <c r="AI248" s="178"/>
      <c r="AJ248" s="178"/>
    </row>
    <row r="249" spans="25:36" x14ac:dyDescent="0.2">
      <c r="Y249" s="137"/>
      <c r="Z249" s="137"/>
      <c r="AA249" s="176"/>
      <c r="AB249" s="176"/>
      <c r="AC249" s="136"/>
      <c r="AD249" s="136"/>
      <c r="AF249" s="174"/>
      <c r="AH249" s="178"/>
      <c r="AI249" s="178"/>
      <c r="AJ249" s="178"/>
    </row>
    <row r="250" spans="25:36" x14ac:dyDescent="0.2">
      <c r="Y250" s="137"/>
      <c r="Z250" s="137"/>
      <c r="AA250" s="176"/>
      <c r="AB250" s="176"/>
      <c r="AC250" s="136"/>
      <c r="AD250" s="136"/>
      <c r="AF250" s="174"/>
      <c r="AH250" s="178"/>
      <c r="AI250" s="178"/>
      <c r="AJ250" s="178"/>
    </row>
    <row r="251" spans="25:36" x14ac:dyDescent="0.2">
      <c r="Y251" s="137"/>
      <c r="Z251" s="137"/>
      <c r="AA251" s="176"/>
      <c r="AB251" s="176"/>
      <c r="AC251" s="136"/>
      <c r="AD251" s="136"/>
      <c r="AF251" s="174"/>
      <c r="AH251" s="178"/>
      <c r="AI251" s="178"/>
      <c r="AJ251" s="178"/>
    </row>
    <row r="252" spans="25:36" x14ac:dyDescent="0.2">
      <c r="Y252" s="137"/>
      <c r="Z252" s="137"/>
      <c r="AA252" s="176"/>
      <c r="AB252" s="176"/>
      <c r="AC252" s="136"/>
      <c r="AD252" s="136"/>
      <c r="AF252" s="174"/>
      <c r="AH252" s="178"/>
      <c r="AI252" s="178"/>
      <c r="AJ252" s="178"/>
    </row>
    <row r="253" spans="25:36" x14ac:dyDescent="0.2">
      <c r="Y253" s="137"/>
      <c r="Z253" s="137"/>
      <c r="AA253" s="176"/>
      <c r="AB253" s="176"/>
      <c r="AC253" s="136"/>
      <c r="AD253" s="136"/>
      <c r="AF253" s="174"/>
      <c r="AH253" s="178"/>
      <c r="AI253" s="178"/>
      <c r="AJ253" s="178"/>
    </row>
    <row r="254" spans="25:36" x14ac:dyDescent="0.2">
      <c r="Y254" s="137"/>
      <c r="Z254" s="137"/>
      <c r="AA254" s="176"/>
      <c r="AB254" s="176"/>
      <c r="AC254" s="136"/>
      <c r="AD254" s="136"/>
      <c r="AF254" s="174"/>
      <c r="AH254" s="178"/>
      <c r="AI254" s="178"/>
      <c r="AJ254" s="178"/>
    </row>
    <row r="255" spans="25:36" x14ac:dyDescent="0.2">
      <c r="Y255" s="137"/>
      <c r="Z255" s="137"/>
      <c r="AA255" s="176"/>
      <c r="AB255" s="176"/>
      <c r="AC255" s="136"/>
      <c r="AD255" s="136"/>
      <c r="AF255" s="174"/>
      <c r="AH255" s="178"/>
      <c r="AI255" s="178"/>
      <c r="AJ255" s="178"/>
    </row>
    <row r="256" spans="25:36" x14ac:dyDescent="0.2">
      <c r="Y256" s="137"/>
      <c r="Z256" s="137"/>
      <c r="AA256" s="176"/>
      <c r="AB256" s="176"/>
      <c r="AC256" s="136"/>
      <c r="AD256" s="136"/>
      <c r="AF256" s="174"/>
      <c r="AH256" s="178"/>
      <c r="AI256" s="178"/>
      <c r="AJ256" s="178"/>
    </row>
    <row r="257" spans="25:36" x14ac:dyDescent="0.2">
      <c r="Y257" s="137"/>
      <c r="Z257" s="137"/>
      <c r="AA257" s="176"/>
      <c r="AB257" s="176"/>
      <c r="AC257" s="136"/>
      <c r="AD257" s="136"/>
      <c r="AF257" s="174"/>
      <c r="AH257" s="178"/>
      <c r="AI257" s="178"/>
      <c r="AJ257" s="178"/>
    </row>
    <row r="258" spans="25:36" x14ac:dyDescent="0.2">
      <c r="Y258" s="137"/>
      <c r="Z258" s="137"/>
      <c r="AA258" s="176"/>
      <c r="AB258" s="176"/>
      <c r="AC258" s="136"/>
      <c r="AD258" s="136"/>
      <c r="AF258" s="174"/>
      <c r="AH258" s="178"/>
      <c r="AI258" s="178"/>
      <c r="AJ258" s="178"/>
    </row>
    <row r="259" spans="25:36" x14ac:dyDescent="0.2">
      <c r="Y259" s="137"/>
      <c r="Z259" s="137"/>
      <c r="AA259" s="176"/>
      <c r="AB259" s="176"/>
      <c r="AC259" s="136"/>
      <c r="AD259" s="136"/>
      <c r="AF259" s="174"/>
      <c r="AH259" s="178"/>
      <c r="AI259" s="178"/>
      <c r="AJ259" s="178"/>
    </row>
    <row r="260" spans="25:36" x14ac:dyDescent="0.2">
      <c r="Y260" s="137"/>
      <c r="Z260" s="137"/>
      <c r="AA260" s="176"/>
      <c r="AB260" s="176"/>
      <c r="AC260" s="136"/>
      <c r="AD260" s="136"/>
      <c r="AF260" s="174"/>
      <c r="AH260" s="178"/>
      <c r="AI260" s="178"/>
      <c r="AJ260" s="178"/>
    </row>
    <row r="261" spans="25:36" x14ac:dyDescent="0.2">
      <c r="Y261" s="137"/>
      <c r="Z261" s="137"/>
      <c r="AA261" s="176"/>
      <c r="AB261" s="176"/>
      <c r="AC261" s="136"/>
      <c r="AD261" s="136"/>
      <c r="AF261" s="174"/>
      <c r="AH261" s="178"/>
      <c r="AI261" s="178"/>
      <c r="AJ261" s="178"/>
    </row>
    <row r="265" spans="25:36" x14ac:dyDescent="0.2">
      <c r="Y265" s="137"/>
      <c r="Z265" s="137"/>
      <c r="AA265" s="176"/>
      <c r="AB265" s="176"/>
      <c r="AC265" s="136"/>
      <c r="AD265" s="136"/>
      <c r="AF265" s="174"/>
      <c r="AH265" s="178"/>
      <c r="AI265" s="178"/>
      <c r="AJ265" s="178"/>
    </row>
    <row r="266" spans="25:36" x14ac:dyDescent="0.2">
      <c r="Y266" s="137"/>
      <c r="Z266" s="137"/>
      <c r="AA266" s="176"/>
      <c r="AB266" s="176"/>
      <c r="AC266" s="136"/>
      <c r="AD266" s="136"/>
      <c r="AF266" s="174"/>
      <c r="AH266" s="178"/>
      <c r="AI266" s="178"/>
      <c r="AJ266" s="178"/>
    </row>
  </sheetData>
  <autoFilter ref="A1:AN184"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2510</v>
      </c>
      <c r="B33">
        <v>763.95</v>
      </c>
    </row>
    <row r="34" spans="1:2" x14ac:dyDescent="0.2">
      <c r="A34" t="s">
        <v>2511</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56"/>
  <sheetViews>
    <sheetView zoomScale="85" zoomScaleNormal="85" workbookViewId="0">
      <pane ySplit="1" topLeftCell="A919" activePane="bottomLeft" state="frozen"/>
      <selection pane="bottomLeft" activeCell="A957" sqref="A957"/>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2877</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2794</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3000</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2252</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2252</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2252</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2252</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2795</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2796</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2878</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2877</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2877</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2877</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2877</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2877</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2877</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2877</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2877</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2877</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2877</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2878</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2878</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2878</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2878</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2878</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2878</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2878</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2878</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2878</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2878</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2999</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2863</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2865</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2862</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2864</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2992</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2992</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2992</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2992</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2992</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2992</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2992</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2992</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2992</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2992</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2993</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2993</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2993</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2993</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2993</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2993</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2993</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2993</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2993</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2993</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2865</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2865</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2865</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2865</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2865</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2865</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2865</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2865</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2865</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2862</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2862</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2862</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2862</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2862</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2862</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2862</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2862</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2862</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2864</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2864</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2864</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2864</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2864</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2864</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2864</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2864</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2864</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2864</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2864</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2864</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2864</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2864</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2993</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2993</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2993</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2993</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2718</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2719</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2743</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2743</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2721</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2722</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2866</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2867</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2867</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2867</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2867</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2727</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2728</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2729</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2727</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2728</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2867</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2867</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2727</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2728</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2869</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2869</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2718</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2719</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2795</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2795</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2795</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2718</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2719</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2718</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2719</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2718</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2719</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2868</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2868</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2692</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2693</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2692</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2692</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2693</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2693</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2753</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2693</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2693</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2693</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2693</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2693</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2693</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2693</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2693</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2861</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2861</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2861</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2861</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2861</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2861</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2861</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2861</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2861</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2861</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2861</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2861</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2861</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2861</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2861</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2861</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2861</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2861</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2861</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2861</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2861</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2861</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3022</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3022</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3022</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2722</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2722</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2722</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purl.org/dc/dcmitype/"/>
    <ds:schemaRef ds:uri="http://schemas.microsoft.com/office/infopath/2007/PartnerControls"/>
    <ds:schemaRef ds:uri="aecc70ee-2d6e-4d6b-a98f-0dfc4d2572dc"/>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2020-03-27T08:14:33Z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