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151" documentId="13_ncr:1_{546DA51F-31C0-489F-B5C2-6558F2391665}" xr6:coauthVersionLast="41" xr6:coauthVersionMax="41" xr10:uidLastSave="{F6F82041-B3FA-4E1D-A580-19F948AC4BA4}"/>
  <bookViews>
    <workbookView xWindow="31530" yWindow="750" windowWidth="21630" windowHeight="1485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'PK-Profiles'!$A$1:$Q$9427</definedName>
    <definedName name="_xlnm._FilterDatabase" localSheetId="6" hidden="1">Projects!$A$1:$F$944</definedName>
    <definedName name="_xlnm._FilterDatabase" localSheetId="0" hidden="1">Studies!$A$2:$BR$985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<sst xmlns="http://schemas.openxmlformats.org/spreadsheetml/2006/main" count="67379" uniqueCount="3007">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</sst>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7">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vmlDrawing" Target="../drawings/vmlDrawing1.vm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printerSettings" Target="../printerSettings/printerSettings1.bin"/><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85"/>
  <sheetViews>
    <sheetView zoomScale="90" zoomScaleNormal="90" workbookViewId="0">
      <pane xSplit="5" ySplit="2" topLeftCell="F972" activePane="bottomRight" state="frozen"/>
      <selection pane="topRight" activeCell="E1" sqref="E1"/>
      <selection pane="bottomLeft" activeCell="A3" sqref="A3"/>
      <selection pane="bottomRight" activeCell="A985" sqref="A985"/>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1" t="s">
        <v>0</v>
      </c>
      <c r="G1" s="271"/>
      <c r="H1" s="271"/>
      <c r="I1" s="271"/>
      <c r="J1" s="272" t="s">
        <v>1</v>
      </c>
      <c r="K1" s="272"/>
      <c r="L1" s="272"/>
      <c r="M1" s="272"/>
      <c r="N1" s="272"/>
      <c r="O1" s="272"/>
      <c r="P1" s="272"/>
      <c r="Q1" s="273" t="s">
        <v>2</v>
      </c>
      <c r="R1" s="273"/>
      <c r="S1" s="273"/>
      <c r="T1" s="273"/>
      <c r="U1" s="224"/>
      <c r="V1" s="274" t="s">
        <v>3</v>
      </c>
      <c r="W1" s="274"/>
      <c r="X1" s="274"/>
      <c r="Y1" s="274"/>
      <c r="Z1" s="167"/>
      <c r="AA1" s="4" t="s">
        <v>4</v>
      </c>
      <c r="AB1" s="4" t="s">
        <v>5</v>
      </c>
      <c r="AC1" s="275" t="s">
        <v>6</v>
      </c>
      <c r="AD1" s="275"/>
      <c r="AE1" s="275"/>
      <c r="AF1" s="275"/>
      <c r="AG1" s="275"/>
      <c r="AH1" s="275"/>
      <c r="AI1" s="275"/>
      <c r="AJ1" s="275"/>
      <c r="AK1" s="276" t="s">
        <v>7</v>
      </c>
      <c r="AL1" s="276"/>
      <c r="AM1" s="276"/>
      <c r="AN1" s="276"/>
      <c r="AO1" s="276"/>
      <c r="AP1" s="276"/>
      <c r="AQ1" s="276"/>
      <c r="AR1" s="276"/>
      <c r="AS1" s="275" t="s">
        <v>8</v>
      </c>
      <c r="AT1" s="275"/>
      <c r="AU1" s="275"/>
      <c r="AV1" s="275"/>
      <c r="AW1" s="275"/>
      <c r="AX1" s="275"/>
      <c r="AY1" s="275"/>
      <c r="AZ1" s="275"/>
      <c r="BA1" s="276" t="s">
        <v>9</v>
      </c>
      <c r="BB1" s="276"/>
      <c r="BC1" s="276"/>
      <c r="BD1" s="276"/>
      <c r="BE1" s="276"/>
      <c r="BF1" s="276"/>
      <c r="BG1" s="276"/>
      <c r="BH1" s="276"/>
      <c r="BI1" s="275" t="s">
        <v>10</v>
      </c>
      <c r="BJ1" s="275"/>
      <c r="BK1" s="275"/>
      <c r="BL1" s="275"/>
      <c r="BM1" s="275"/>
      <c r="BN1" s="275"/>
      <c r="BO1" s="275"/>
      <c r="BP1" s="275"/>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2879</v>
      </c>
      <c r="I327" s="179"/>
      <c r="J327" s="176">
        <v>3</v>
      </c>
      <c r="K327" s="180"/>
      <c r="L327" s="180" t="s">
        <v>57</v>
      </c>
      <c r="M327" s="176" t="s">
        <v>58</v>
      </c>
      <c r="N327" s="176">
        <v>0</v>
      </c>
      <c r="O327" s="176" t="s">
        <v>59</v>
      </c>
      <c r="P327" s="176" t="s">
        <v>78</v>
      </c>
      <c r="Q327" s="177"/>
      <c r="R327" s="177" t="s">
        <v>2874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2879</v>
      </c>
      <c r="I328" s="179"/>
      <c r="J328" s="176">
        <v>3</v>
      </c>
      <c r="K328" s="180"/>
      <c r="L328" s="180" t="s">
        <v>57</v>
      </c>
      <c r="M328" s="176" t="s">
        <v>58</v>
      </c>
      <c r="N328" s="176">
        <v>72.25</v>
      </c>
      <c r="O328" s="176" t="s">
        <v>59</v>
      </c>
      <c r="P328" s="176" t="s">
        <v>78</v>
      </c>
      <c r="Q328" s="177"/>
      <c r="R328" s="177" t="s">
        <v>2874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2117</v>
      </c>
      <c r="C693" s="259" t="s">
        <v>2118</v>
      </c>
      <c r="D693" s="229" t="s">
        <v>2121</v>
      </c>
      <c r="E693" s="3" t="s">
        <v>338</v>
      </c>
      <c r="F693" s="26" t="s">
        <v>102</v>
      </c>
      <c r="G693" s="26" t="s">
        <v>55</v>
      </c>
      <c r="H693" s="26" t="s">
        <v>534</v>
      </c>
      <c r="J693" s="22">
        <v>1</v>
      </c>
      <c r="L693" s="28" t="s">
        <v>57</v>
      </c>
      <c r="M693" s="22" t="s">
        <v>77</v>
      </c>
      <c r="N693" s="22" t="s">
        <v>2992</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2117</v>
      </c>
      <c r="C694" s="259" t="s">
        <v>2118</v>
      </c>
      <c r="D694" s="229" t="s">
        <v>2122</v>
      </c>
      <c r="E694" s="3" t="s">
        <v>338</v>
      </c>
      <c r="F694" s="26" t="s">
        <v>102</v>
      </c>
      <c r="G694" s="26" t="s">
        <v>55</v>
      </c>
      <c r="H694" s="26" t="s">
        <v>534</v>
      </c>
      <c r="J694" s="22">
        <v>0.5</v>
      </c>
      <c r="L694" s="28" t="s">
        <v>57</v>
      </c>
      <c r="M694" s="22" t="s">
        <v>77</v>
      </c>
      <c r="N694" s="176" t="s">
        <v>2992</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2117</v>
      </c>
      <c r="C695" s="259" t="s">
        <v>2118</v>
      </c>
      <c r="D695" s="229" t="s">
        <v>2123</v>
      </c>
      <c r="E695" s="3" t="s">
        <v>338</v>
      </c>
      <c r="F695" s="26" t="s">
        <v>102</v>
      </c>
      <c r="G695" s="26" t="s">
        <v>55</v>
      </c>
      <c r="H695" s="26" t="s">
        <v>534</v>
      </c>
      <c r="J695" s="22">
        <v>1</v>
      </c>
      <c r="L695" s="28" t="s">
        <v>57</v>
      </c>
      <c r="M695" s="22" t="s">
        <v>77</v>
      </c>
      <c r="N695" s="22">
        <v>108</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2117</v>
      </c>
      <c r="C696" s="259" t="s">
        <v>2118</v>
      </c>
      <c r="D696" s="229" t="s">
        <v>2124</v>
      </c>
      <c r="E696" s="3" t="s">
        <v>338</v>
      </c>
      <c r="F696" s="26" t="s">
        <v>102</v>
      </c>
      <c r="G696" s="26" t="s">
        <v>55</v>
      </c>
      <c r="H696" s="26" t="s">
        <v>539</v>
      </c>
      <c r="J696" s="22">
        <v>1</v>
      </c>
      <c r="L696" s="28" t="s">
        <v>57</v>
      </c>
      <c r="M696" s="22" t="s">
        <v>77</v>
      </c>
      <c r="N696" s="22">
        <v>24</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176" t="s">
        <v>2992</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176" t="s">
        <v>2992</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132</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176" t="s">
        <v>2992</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176" t="s">
        <v>2992</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t="s">
        <v>2992</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t="s">
        <v>2992</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2794</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2795</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x14ac:dyDescent="0.2">
      <c r="A740" s="253">
        <v>1004</v>
      </c>
      <c r="B740" s="229" t="s">
        <v>2029</v>
      </c>
      <c r="C740" s="259" t="s">
        <v>2030</v>
      </c>
      <c r="D740" s="229" t="s">
        <v>2958</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x14ac:dyDescent="0.2">
      <c r="A741" s="253">
        <v>1005</v>
      </c>
      <c r="B741" s="229" t="s">
        <v>2029</v>
      </c>
      <c r="C741" s="259" t="s">
        <v>2030</v>
      </c>
      <c r="D741" s="229" t="s">
        <v>2959</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x14ac:dyDescent="0.2">
      <c r="A742" s="253">
        <v>1006</v>
      </c>
      <c r="B742" s="229" t="s">
        <v>2029</v>
      </c>
      <c r="C742" s="259" t="s">
        <v>2030</v>
      </c>
      <c r="D742" s="229" t="s">
        <v>2960</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x14ac:dyDescent="0.2">
      <c r="A743" s="253">
        <v>1007</v>
      </c>
      <c r="B743" s="229" t="s">
        <v>2029</v>
      </c>
      <c r="C743" s="259" t="s">
        <v>2030</v>
      </c>
      <c r="D743" s="229" t="s">
        <v>2961</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x14ac:dyDescent="0.2">
      <c r="A744" s="253">
        <v>1008</v>
      </c>
      <c r="B744" s="229" t="s">
        <v>2029</v>
      </c>
      <c r="C744" s="259" t="s">
        <v>2030</v>
      </c>
      <c r="D744" s="229" t="s">
        <v>2962</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x14ac:dyDescent="0.2">
      <c r="A745" s="253">
        <v>1009</v>
      </c>
      <c r="B745" s="229" t="s">
        <v>2029</v>
      </c>
      <c r="C745" s="259" t="s">
        <v>2030</v>
      </c>
      <c r="D745" s="229" t="s">
        <v>2963</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x14ac:dyDescent="0.2">
      <c r="A746" s="253">
        <v>1010</v>
      </c>
      <c r="B746" s="229" t="s">
        <v>2029</v>
      </c>
      <c r="C746" s="259" t="s">
        <v>2030</v>
      </c>
      <c r="D746" s="229" t="s">
        <v>2964</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2029</v>
      </c>
      <c r="C747" s="259" t="s">
        <v>2030</v>
      </c>
      <c r="D747" s="229" t="s">
        <v>2965</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x14ac:dyDescent="0.2">
      <c r="A748" s="253">
        <v>1012</v>
      </c>
      <c r="B748" s="229" t="s">
        <v>2029</v>
      </c>
      <c r="C748" s="259" t="s">
        <v>2030</v>
      </c>
      <c r="D748" s="229" t="s">
        <v>2966</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x14ac:dyDescent="0.2">
      <c r="A749" s="253">
        <v>1013</v>
      </c>
      <c r="B749" s="229" t="s">
        <v>2029</v>
      </c>
      <c r="C749" s="259" t="s">
        <v>2030</v>
      </c>
      <c r="D749" s="229" t="s">
        <v>2967</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2029</v>
      </c>
      <c r="C750" s="259" t="s">
        <v>2030</v>
      </c>
      <c r="D750" s="229" t="s">
        <v>2968</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2029</v>
      </c>
      <c r="C751" s="259" t="s">
        <v>2030</v>
      </c>
      <c r="D751" s="229" t="s">
        <v>2969</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x14ac:dyDescent="0.2">
      <c r="A752" s="253">
        <v>1016</v>
      </c>
      <c r="B752" s="229" t="s">
        <v>2029</v>
      </c>
      <c r="C752" s="259" t="s">
        <v>2030</v>
      </c>
      <c r="D752" s="229" t="s">
        <v>2970</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2029</v>
      </c>
      <c r="C753" s="259" t="s">
        <v>2030</v>
      </c>
      <c r="D753" s="229" t="s">
        <v>2971</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2029</v>
      </c>
      <c r="C754" s="259" t="s">
        <v>2030</v>
      </c>
      <c r="D754" s="229" t="s">
        <v>2972</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x14ac:dyDescent="0.2">
      <c r="A755" s="253">
        <v>1019</v>
      </c>
      <c r="B755" s="229" t="s">
        <v>2029</v>
      </c>
      <c r="C755" s="259" t="s">
        <v>2030</v>
      </c>
      <c r="D755" s="229" t="s">
        <v>2973</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x14ac:dyDescent="0.2">
      <c r="A756" s="253">
        <v>1020</v>
      </c>
      <c r="B756" s="229" t="s">
        <v>2029</v>
      </c>
      <c r="C756" s="259" t="s">
        <v>2030</v>
      </c>
      <c r="D756" s="229" t="s">
        <v>2974</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x14ac:dyDescent="0.2">
      <c r="A757" s="253">
        <v>1021</v>
      </c>
      <c r="B757" s="229" t="s">
        <v>2029</v>
      </c>
      <c r="C757" s="259" t="s">
        <v>2030</v>
      </c>
      <c r="D757" s="229" t="s">
        <v>2975</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2029</v>
      </c>
      <c r="C758" s="259" t="s">
        <v>2030</v>
      </c>
      <c r="D758" s="229" t="s">
        <v>2976</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x14ac:dyDescent="0.2">
      <c r="A759" s="253">
        <v>1023</v>
      </c>
      <c r="B759" s="229" t="s">
        <v>2029</v>
      </c>
      <c r="C759" s="259" t="s">
        <v>2030</v>
      </c>
      <c r="D759" s="229" t="s">
        <v>2977</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2029</v>
      </c>
      <c r="C760" s="259" t="s">
        <v>2030</v>
      </c>
      <c r="D760" s="229" t="s">
        <v>2978</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2804</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2804</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x14ac:dyDescent="0.2">
      <c r="A826" s="256">
        <v>1090</v>
      </c>
      <c r="B826" s="229" t="s">
        <v>2368</v>
      </c>
      <c r="C826" s="259" t="s">
        <v>2369</v>
      </c>
      <c r="D826" s="229" t="s">
        <v>2370</v>
      </c>
      <c r="E826" s="3" t="s">
        <v>101</v>
      </c>
      <c r="F826" s="26" t="s">
        <v>102</v>
      </c>
      <c r="G826" s="26" t="s">
        <v>55</v>
      </c>
      <c r="H826" s="26" t="s">
        <v>76</v>
      </c>
      <c r="I826" s="26" t="s">
        <v>2743</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x14ac:dyDescent="0.2">
      <c r="A827" s="256">
        <v>1091</v>
      </c>
      <c r="B827" s="229" t="s">
        <v>2368</v>
      </c>
      <c r="C827" s="259" t="s">
        <v>2369</v>
      </c>
      <c r="D827" s="229" t="s">
        <v>2374</v>
      </c>
      <c r="E827" s="3" t="s">
        <v>101</v>
      </c>
      <c r="F827" s="26" t="s">
        <v>102</v>
      </c>
      <c r="G827" s="26" t="s">
        <v>55</v>
      </c>
      <c r="H827" s="26" t="s">
        <v>76</v>
      </c>
      <c r="I827" s="26" t="s">
        <v>2743</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x14ac:dyDescent="0.2">
      <c r="A828" s="256">
        <v>1092</v>
      </c>
      <c r="B828" s="229" t="s">
        <v>2368</v>
      </c>
      <c r="C828" s="259" t="s">
        <v>2369</v>
      </c>
      <c r="D828" s="229" t="s">
        <v>2375</v>
      </c>
      <c r="E828" s="3" t="s">
        <v>101</v>
      </c>
      <c r="F828" s="26" t="s">
        <v>102</v>
      </c>
      <c r="G828" s="26" t="s">
        <v>55</v>
      </c>
      <c r="H828" s="26" t="s">
        <v>76</v>
      </c>
      <c r="I828" s="26" t="s">
        <v>2743</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x14ac:dyDescent="0.2">
      <c r="A836" s="254">
        <v>1102</v>
      </c>
      <c r="B836" s="229" t="s">
        <v>2172</v>
      </c>
      <c r="C836" s="259" t="s">
        <v>1974</v>
      </c>
      <c r="D836" s="229" t="s">
        <v>2814</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2815</v>
      </c>
      <c r="R837" s="23" t="s">
        <v>2816</v>
      </c>
      <c r="V837" s="25" t="s">
        <v>642</v>
      </c>
      <c r="Y837" s="25" t="s">
        <v>2408</v>
      </c>
      <c r="Z837" s="83" t="s">
        <v>62</v>
      </c>
      <c r="AA837" s="6">
        <v>20</v>
      </c>
      <c r="AB837" s="6">
        <v>0</v>
      </c>
      <c r="AD837" s="5" t="s">
        <v>79</v>
      </c>
      <c r="AI837" s="5">
        <v>20</v>
      </c>
      <c r="AJ837" s="5">
        <v>44</v>
      </c>
      <c r="AL837" s="6" t="s">
        <v>80</v>
      </c>
      <c r="AQ837" s="6">
        <v>59</v>
      </c>
      <c r="AR837" s="6">
        <v>100</v>
      </c>
      <c r="BQ837" s="6" t="s">
        <v>213</v>
      </c>
      <c r="BR837" s="5" t="s">
        <v>2817</v>
      </c>
    </row>
    <row r="838" spans="1:70"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2815</v>
      </c>
      <c r="R838" s="23" t="s">
        <v>2816</v>
      </c>
      <c r="V838" s="25" t="s">
        <v>642</v>
      </c>
      <c r="Y838" s="25" t="s">
        <v>2408</v>
      </c>
      <c r="Z838" s="83" t="s">
        <v>62</v>
      </c>
      <c r="AA838" s="6">
        <v>20</v>
      </c>
      <c r="AB838" s="6">
        <v>0</v>
      </c>
      <c r="AD838" s="5" t="s">
        <v>79</v>
      </c>
      <c r="AI838" s="5">
        <v>20</v>
      </c>
      <c r="AJ838" s="5">
        <v>44</v>
      </c>
      <c r="AL838" s="6" t="s">
        <v>80</v>
      </c>
      <c r="AQ838" s="6">
        <v>59</v>
      </c>
      <c r="AR838" s="6">
        <v>100</v>
      </c>
      <c r="BQ838" s="6" t="s">
        <v>213</v>
      </c>
      <c r="BR838" s="5" t="s">
        <v>2817</v>
      </c>
    </row>
    <row r="839" spans="1:70" x14ac:dyDescent="0.2">
      <c r="A839" s="254">
        <v>1105</v>
      </c>
      <c r="B839" s="229" t="s">
        <v>2404</v>
      </c>
      <c r="C839" s="259" t="s">
        <v>2405</v>
      </c>
      <c r="D839" s="229" t="s">
        <v>2411</v>
      </c>
      <c r="E839" s="3" t="s">
        <v>1091</v>
      </c>
      <c r="F839" s="26" t="s">
        <v>102</v>
      </c>
      <c r="G839" s="26" t="s">
        <v>55</v>
      </c>
      <c r="H839" s="26" t="s">
        <v>156</v>
      </c>
      <c r="J839" s="22" t="s">
        <v>2818</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2817</v>
      </c>
    </row>
    <row r="840" spans="1:70" x14ac:dyDescent="0.2">
      <c r="A840" s="254">
        <v>1106</v>
      </c>
      <c r="B840" s="229" t="s">
        <v>2404</v>
      </c>
      <c r="C840" s="259" t="s">
        <v>2405</v>
      </c>
      <c r="D840" s="229" t="s">
        <v>2415</v>
      </c>
      <c r="E840" s="3" t="s">
        <v>1091</v>
      </c>
      <c r="F840" s="26" t="s">
        <v>102</v>
      </c>
      <c r="G840" s="26" t="s">
        <v>55</v>
      </c>
      <c r="H840" s="26" t="s">
        <v>156</v>
      </c>
      <c r="J840" s="22" t="s">
        <v>2818</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2817</v>
      </c>
    </row>
    <row r="841" spans="1:70"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x14ac:dyDescent="0.2">
      <c r="A846" s="91">
        <v>1112</v>
      </c>
      <c r="B846" s="229" t="s">
        <v>2433</v>
      </c>
      <c r="C846" s="259" t="s">
        <v>2434</v>
      </c>
      <c r="D846" s="229" t="s">
        <v>2435</v>
      </c>
    </row>
    <row r="847" spans="1:70" x14ac:dyDescent="0.2">
      <c r="A847" s="91">
        <v>1113</v>
      </c>
      <c r="B847" s="229" t="s">
        <v>2404</v>
      </c>
      <c r="C847" s="259" t="s">
        <v>2405</v>
      </c>
      <c r="D847" s="229" t="s">
        <v>2823</v>
      </c>
      <c r="E847" s="3" t="s">
        <v>2037</v>
      </c>
      <c r="F847" s="26" t="s">
        <v>102</v>
      </c>
      <c r="G847" s="26" t="s">
        <v>55</v>
      </c>
      <c r="H847" s="26" t="s">
        <v>56</v>
      </c>
      <c r="J847" s="22">
        <v>1</v>
      </c>
      <c r="L847" s="28" t="s">
        <v>57</v>
      </c>
      <c r="M847" s="22" t="s">
        <v>58</v>
      </c>
      <c r="N847" s="22" t="s">
        <v>2410</v>
      </c>
      <c r="O847" s="22" t="s">
        <v>59</v>
      </c>
      <c r="P847" s="22" t="s">
        <v>2815</v>
      </c>
      <c r="R847" s="23" t="s">
        <v>2816</v>
      </c>
      <c r="V847" s="25" t="s">
        <v>642</v>
      </c>
      <c r="Y847" s="25" t="s">
        <v>2408</v>
      </c>
      <c r="Z847" s="83" t="s">
        <v>62</v>
      </c>
      <c r="AA847" s="6">
        <v>20</v>
      </c>
      <c r="AB847" s="6">
        <v>0</v>
      </c>
      <c r="AD847" s="5" t="s">
        <v>79</v>
      </c>
      <c r="AI847" s="5">
        <v>20</v>
      </c>
      <c r="AJ847" s="5">
        <v>44</v>
      </c>
      <c r="AL847" s="6" t="s">
        <v>80</v>
      </c>
      <c r="AQ847" s="6">
        <v>59</v>
      </c>
      <c r="AR847" s="6">
        <v>100</v>
      </c>
      <c r="BQ847" s="6" t="s">
        <v>213</v>
      </c>
      <c r="BR847" s="5" t="s">
        <v>2817</v>
      </c>
    </row>
    <row r="848" spans="1:70" x14ac:dyDescent="0.2">
      <c r="A848" s="91">
        <v>1114</v>
      </c>
      <c r="B848" s="229" t="s">
        <v>2404</v>
      </c>
      <c r="C848" s="259" t="s">
        <v>2405</v>
      </c>
      <c r="D848" s="229" t="s">
        <v>2824</v>
      </c>
      <c r="E848" s="3" t="s">
        <v>1091</v>
      </c>
      <c r="F848" s="26" t="s">
        <v>102</v>
      </c>
      <c r="G848" s="26" t="s">
        <v>55</v>
      </c>
      <c r="H848" s="26" t="s">
        <v>156</v>
      </c>
      <c r="J848" s="22" t="s">
        <v>2818</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2817</v>
      </c>
    </row>
    <row r="849" spans="1:70"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x14ac:dyDescent="0.2">
      <c r="A851" s="257">
        <v>2000</v>
      </c>
      <c r="B851" s="229" t="s">
        <v>2436</v>
      </c>
      <c r="C851" s="259" t="s">
        <v>2791</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x14ac:dyDescent="0.2">
      <c r="A852" s="257">
        <v>2001</v>
      </c>
      <c r="B852" s="229" t="s">
        <v>2436</v>
      </c>
      <c r="C852" s="259" t="s">
        <v>2791</v>
      </c>
      <c r="D852" s="229" t="s">
        <v>2726</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x14ac:dyDescent="0.2">
      <c r="A853" s="257">
        <v>2002</v>
      </c>
      <c r="B853" s="229" t="s">
        <v>2436</v>
      </c>
      <c r="C853" s="259" t="s">
        <v>2791</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x14ac:dyDescent="0.2">
      <c r="A854" s="257">
        <v>2003</v>
      </c>
      <c r="B854" s="229" t="s">
        <v>2436</v>
      </c>
      <c r="C854" s="259" t="s">
        <v>2791</v>
      </c>
      <c r="D854" s="229" t="s">
        <v>2727</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x14ac:dyDescent="0.2">
      <c r="A855" s="257">
        <v>2004</v>
      </c>
      <c r="B855" s="229" t="s">
        <v>2436</v>
      </c>
      <c r="C855" s="259" t="s">
        <v>2791</v>
      </c>
      <c r="D855" s="229" t="s">
        <v>2445</v>
      </c>
      <c r="E855" s="3" t="s">
        <v>101</v>
      </c>
      <c r="F855" s="26" t="s">
        <v>102</v>
      </c>
      <c r="G855" s="26" t="s">
        <v>55</v>
      </c>
      <c r="H855" s="26" t="s">
        <v>2444</v>
      </c>
      <c r="J855" s="22">
        <v>1</v>
      </c>
      <c r="L855" s="28" t="s">
        <v>57</v>
      </c>
      <c r="M855" s="22" t="s">
        <v>58</v>
      </c>
      <c r="N855" s="22">
        <v>324</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x14ac:dyDescent="0.2">
      <c r="A856" s="257">
        <v>2005</v>
      </c>
      <c r="B856" s="229" t="s">
        <v>2436</v>
      </c>
      <c r="C856" s="259" t="s">
        <v>2791</v>
      </c>
      <c r="D856" s="229" t="s">
        <v>2728</v>
      </c>
      <c r="E856" s="3" t="s">
        <v>101</v>
      </c>
      <c r="F856" s="26" t="s">
        <v>102</v>
      </c>
      <c r="G856" s="26" t="s">
        <v>55</v>
      </c>
      <c r="H856" s="26" t="s">
        <v>2444</v>
      </c>
      <c r="J856" s="22">
        <v>1</v>
      </c>
      <c r="L856" s="28" t="s">
        <v>57</v>
      </c>
      <c r="M856" s="22" t="s">
        <v>58</v>
      </c>
      <c r="N856" s="22">
        <v>324</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x14ac:dyDescent="0.2">
      <c r="A857" s="256">
        <v>2006</v>
      </c>
      <c r="B857" s="229" t="s">
        <v>2446</v>
      </c>
      <c r="C857" s="259" t="s">
        <v>2792</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x14ac:dyDescent="0.2">
      <c r="A858" s="256">
        <v>2007</v>
      </c>
      <c r="B858" s="229" t="s">
        <v>2446</v>
      </c>
      <c r="C858" s="259" t="s">
        <v>2792</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x14ac:dyDescent="0.2">
      <c r="A859" s="254">
        <v>2008</v>
      </c>
      <c r="B859" s="229" t="s">
        <v>2459</v>
      </c>
      <c r="C859" s="259" t="s">
        <v>2825</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x14ac:dyDescent="0.2">
      <c r="A860" s="254">
        <v>2009</v>
      </c>
      <c r="B860" s="229" t="s">
        <v>2459</v>
      </c>
      <c r="C860" s="259" t="s">
        <v>2825</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x14ac:dyDescent="0.2">
      <c r="A861" s="254">
        <v>2010</v>
      </c>
      <c r="B861" s="229" t="s">
        <v>2459</v>
      </c>
      <c r="C861" s="259" t="s">
        <v>2825</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x14ac:dyDescent="0.2">
      <c r="A862" s="257">
        <v>2011</v>
      </c>
      <c r="B862" s="229" t="s">
        <v>2466</v>
      </c>
      <c r="C862" s="259" t="s">
        <v>2793</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x14ac:dyDescent="0.2">
      <c r="A863" s="257">
        <v>2012</v>
      </c>
      <c r="B863" s="229" t="s">
        <v>2466</v>
      </c>
      <c r="C863" s="259" t="s">
        <v>2793</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x14ac:dyDescent="0.2">
      <c r="A864" s="257">
        <v>2013</v>
      </c>
      <c r="B864" s="229" t="s">
        <v>2466</v>
      </c>
      <c r="C864" s="259" t="s">
        <v>2793</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x14ac:dyDescent="0.2">
      <c r="A865" s="257">
        <v>2014</v>
      </c>
      <c r="B865" s="229" t="s">
        <v>2466</v>
      </c>
      <c r="C865" s="259" t="s">
        <v>2793</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x14ac:dyDescent="0.2">
      <c r="A866" s="257">
        <v>2015</v>
      </c>
      <c r="B866" s="229" t="s">
        <v>2466</v>
      </c>
      <c r="C866" s="259" t="s">
        <v>2793</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x14ac:dyDescent="0.2">
      <c r="A867" s="257">
        <v>2016</v>
      </c>
      <c r="B867" s="229" t="s">
        <v>2466</v>
      </c>
      <c r="C867" s="259" t="s">
        <v>2793</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x14ac:dyDescent="0.2">
      <c r="A868" s="252">
        <v>2017</v>
      </c>
      <c r="B868" s="229" t="s">
        <v>2481</v>
      </c>
      <c r="C868" s="263" t="s">
        <v>2722</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x14ac:dyDescent="0.2">
      <c r="A869" s="252">
        <v>2018</v>
      </c>
      <c r="B869" s="229" t="s">
        <v>2481</v>
      </c>
      <c r="C869" s="263" t="s">
        <v>2722</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x14ac:dyDescent="0.2">
      <c r="A870" s="252">
        <v>2019</v>
      </c>
      <c r="B870" s="229" t="s">
        <v>2490</v>
      </c>
      <c r="C870" s="263" t="s">
        <v>2687</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x14ac:dyDescent="0.2">
      <c r="A871" s="252">
        <v>2020</v>
      </c>
      <c r="B871" s="229" t="s">
        <v>2490</v>
      </c>
      <c r="C871" s="263" t="s">
        <v>2687</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x14ac:dyDescent="0.2">
      <c r="A872" s="252">
        <v>2021</v>
      </c>
      <c r="B872" s="229" t="s">
        <v>2490</v>
      </c>
      <c r="C872" s="263" t="s">
        <v>2687</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x14ac:dyDescent="0.2">
      <c r="A873" s="252">
        <v>2022</v>
      </c>
      <c r="B873" s="229" t="s">
        <v>2490</v>
      </c>
      <c r="C873" s="263" t="s">
        <v>2687</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x14ac:dyDescent="0.2">
      <c r="A874" s="252">
        <v>2023</v>
      </c>
      <c r="B874" s="229" t="s">
        <v>2490</v>
      </c>
      <c r="C874" s="263" t="s">
        <v>2687</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x14ac:dyDescent="0.2">
      <c r="A875" s="252">
        <v>2024</v>
      </c>
      <c r="B875" s="229" t="s">
        <v>2490</v>
      </c>
      <c r="C875" s="263" t="s">
        <v>2687</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x14ac:dyDescent="0.2">
      <c r="A876" s="252">
        <v>2025</v>
      </c>
      <c r="B876" s="229" t="s">
        <v>2490</v>
      </c>
      <c r="C876" s="263" t="s">
        <v>2687</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x14ac:dyDescent="0.2">
      <c r="A877" s="252">
        <v>2026</v>
      </c>
      <c r="B877" s="229" t="s">
        <v>2490</v>
      </c>
      <c r="C877" s="263" t="s">
        <v>2687</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x14ac:dyDescent="0.2">
      <c r="A878" s="252">
        <v>2027</v>
      </c>
      <c r="B878" s="229" t="s">
        <v>2490</v>
      </c>
      <c r="C878" s="263" t="s">
        <v>2687</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x14ac:dyDescent="0.2">
      <c r="A879" s="252">
        <v>2028</v>
      </c>
      <c r="B879" s="229" t="s">
        <v>2490</v>
      </c>
      <c r="C879" s="263" t="s">
        <v>2687</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x14ac:dyDescent="0.2">
      <c r="A880" s="252">
        <v>2029</v>
      </c>
      <c r="B880" s="229" t="s">
        <v>2490</v>
      </c>
      <c r="C880" s="263" t="s">
        <v>2687</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x14ac:dyDescent="0.2">
      <c r="A881" s="252">
        <v>2030</v>
      </c>
      <c r="B881" s="229" t="s">
        <v>2490</v>
      </c>
      <c r="C881" s="263" t="s">
        <v>2687</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x14ac:dyDescent="0.2">
      <c r="A882" s="252">
        <v>2031</v>
      </c>
      <c r="B882" s="229" t="s">
        <v>2490</v>
      </c>
      <c r="C882" s="263" t="s">
        <v>2687</v>
      </c>
      <c r="D882" s="229" t="s">
        <v>1110</v>
      </c>
      <c r="E882" s="3" t="s">
        <v>1110</v>
      </c>
      <c r="F882" s="26" t="s">
        <v>54</v>
      </c>
      <c r="G882" s="26" t="s">
        <v>55</v>
      </c>
      <c r="H882" s="26" t="s">
        <v>2509</v>
      </c>
      <c r="I882" s="26" t="s">
        <v>2510</v>
      </c>
      <c r="J882" s="22">
        <v>500</v>
      </c>
      <c r="L882" s="28" t="s">
        <v>57</v>
      </c>
      <c r="M882" s="22" t="s">
        <v>58</v>
      </c>
      <c r="N882" s="22" t="s">
        <v>2688</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x14ac:dyDescent="0.2">
      <c r="A883" s="252">
        <v>2032</v>
      </c>
      <c r="B883" s="229" t="s">
        <v>2490</v>
      </c>
      <c r="C883" s="263" t="s">
        <v>2687</v>
      </c>
      <c r="D883" s="229" t="s">
        <v>2512</v>
      </c>
      <c r="E883" s="3" t="s">
        <v>2512</v>
      </c>
      <c r="F883" s="26" t="s">
        <v>54</v>
      </c>
      <c r="G883" s="26" t="s">
        <v>55</v>
      </c>
      <c r="H883" s="26" t="s">
        <v>2509</v>
      </c>
      <c r="I883" s="26" t="s">
        <v>2510</v>
      </c>
      <c r="J883" s="22">
        <v>500</v>
      </c>
      <c r="L883" s="28" t="s">
        <v>57</v>
      </c>
      <c r="M883" s="22" t="s">
        <v>58</v>
      </c>
      <c r="N883" s="22" t="s">
        <v>2688</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x14ac:dyDescent="0.2">
      <c r="A884" s="252">
        <v>2033</v>
      </c>
      <c r="B884" s="229" t="s">
        <v>2490</v>
      </c>
      <c r="C884" s="263" t="s">
        <v>2687</v>
      </c>
      <c r="D884" s="229" t="s">
        <v>2513</v>
      </c>
      <c r="E884" s="3" t="s">
        <v>2513</v>
      </c>
      <c r="F884" s="26" t="s">
        <v>54</v>
      </c>
      <c r="G884" s="26" t="s">
        <v>55</v>
      </c>
      <c r="H884" s="26" t="s">
        <v>2509</v>
      </c>
      <c r="I884" s="26" t="s">
        <v>2510</v>
      </c>
      <c r="J884" s="22">
        <v>500</v>
      </c>
      <c r="L884" s="28" t="s">
        <v>57</v>
      </c>
      <c r="M884" s="22" t="s">
        <v>58</v>
      </c>
      <c r="N884" s="22" t="s">
        <v>2688</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x14ac:dyDescent="0.2">
      <c r="A885" s="252">
        <v>2034</v>
      </c>
      <c r="B885" s="229" t="s">
        <v>2514</v>
      </c>
      <c r="C885" s="263" t="s">
        <v>2686</v>
      </c>
      <c r="D885" s="229" t="s">
        <v>2515</v>
      </c>
      <c r="E885" s="3" t="s">
        <v>101</v>
      </c>
      <c r="F885" s="26" t="s">
        <v>102</v>
      </c>
      <c r="G885" s="26" t="s">
        <v>55</v>
      </c>
      <c r="H885" s="26" t="s">
        <v>76</v>
      </c>
      <c r="I885" s="26" t="s">
        <v>2684</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x14ac:dyDescent="0.2">
      <c r="A886" s="252">
        <v>2035</v>
      </c>
      <c r="B886" s="229" t="s">
        <v>2514</v>
      </c>
      <c r="C886" s="263" t="s">
        <v>2686</v>
      </c>
      <c r="D886" s="229" t="s">
        <v>2517</v>
      </c>
      <c r="E886" s="3" t="s">
        <v>101</v>
      </c>
      <c r="F886" s="26" t="s">
        <v>102</v>
      </c>
      <c r="G886" s="26" t="s">
        <v>55</v>
      </c>
      <c r="H886" s="26" t="s">
        <v>76</v>
      </c>
      <c r="I886" s="26" t="s">
        <v>2684</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x14ac:dyDescent="0.2">
      <c r="A887" s="252">
        <v>2036</v>
      </c>
      <c r="B887" s="229" t="s">
        <v>2514</v>
      </c>
      <c r="C887" s="263" t="s">
        <v>2686</v>
      </c>
      <c r="D887" s="229" t="s">
        <v>2518</v>
      </c>
      <c r="E887" s="3" t="s">
        <v>101</v>
      </c>
      <c r="F887" s="26" t="s">
        <v>102</v>
      </c>
      <c r="G887" s="26" t="s">
        <v>55</v>
      </c>
      <c r="H887" s="26" t="s">
        <v>76</v>
      </c>
      <c r="I887" s="26" t="s">
        <v>2684</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x14ac:dyDescent="0.2">
      <c r="A888" s="252">
        <v>2037</v>
      </c>
      <c r="B888" s="229" t="s">
        <v>2514</v>
      </c>
      <c r="C888" s="263" t="s">
        <v>2686</v>
      </c>
      <c r="D888" s="229" t="s">
        <v>2519</v>
      </c>
      <c r="E888" s="3" t="s">
        <v>101</v>
      </c>
      <c r="F888" s="26" t="s">
        <v>102</v>
      </c>
      <c r="G888" s="26" t="s">
        <v>55</v>
      </c>
      <c r="H888" s="26" t="s">
        <v>76</v>
      </c>
      <c r="I888" s="26" t="s">
        <v>2684</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x14ac:dyDescent="0.2">
      <c r="A889" s="252">
        <v>2038</v>
      </c>
      <c r="B889" s="229" t="s">
        <v>2514</v>
      </c>
      <c r="C889" s="263" t="s">
        <v>2686</v>
      </c>
      <c r="D889" s="229" t="s">
        <v>2521</v>
      </c>
      <c r="E889" s="3" t="s">
        <v>101</v>
      </c>
      <c r="F889" s="26" t="s">
        <v>102</v>
      </c>
      <c r="G889" s="26" t="s">
        <v>55</v>
      </c>
      <c r="H889" s="26" t="s">
        <v>76</v>
      </c>
      <c r="I889" s="26" t="s">
        <v>2684</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x14ac:dyDescent="0.2">
      <c r="A890" s="252">
        <v>2039</v>
      </c>
      <c r="B890" s="229" t="s">
        <v>2514</v>
      </c>
      <c r="C890" s="263" t="s">
        <v>2686</v>
      </c>
      <c r="D890" s="229" t="s">
        <v>2522</v>
      </c>
      <c r="E890" s="3" t="s">
        <v>101</v>
      </c>
      <c r="F890" s="26" t="s">
        <v>102</v>
      </c>
      <c r="G890" s="26" t="s">
        <v>55</v>
      </c>
      <c r="H890" s="26" t="s">
        <v>76</v>
      </c>
      <c r="I890" s="26" t="s">
        <v>2684</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x14ac:dyDescent="0.2">
      <c r="A891" s="252">
        <v>2040</v>
      </c>
      <c r="B891" s="229" t="s">
        <v>2732</v>
      </c>
      <c r="C891" s="259" t="s">
        <v>2690</v>
      </c>
      <c r="D891" s="229" t="s">
        <v>2691</v>
      </c>
      <c r="E891" s="3" t="s">
        <v>101</v>
      </c>
      <c r="F891" s="26" t="s">
        <v>102</v>
      </c>
      <c r="G891" s="26" t="s">
        <v>55</v>
      </c>
      <c r="H891" s="26" t="s">
        <v>1957</v>
      </c>
      <c r="J891" s="22">
        <v>3</v>
      </c>
      <c r="L891" s="28" t="s">
        <v>57</v>
      </c>
      <c r="M891" s="22" t="s">
        <v>58</v>
      </c>
      <c r="N891" s="22">
        <v>0</v>
      </c>
      <c r="O891" s="22" t="s">
        <v>59</v>
      </c>
      <c r="P891" s="22" t="s">
        <v>78</v>
      </c>
      <c r="Q891" s="23" t="s">
        <v>101</v>
      </c>
      <c r="R891" s="23" t="s">
        <v>2692</v>
      </c>
      <c r="T891" s="23">
        <v>100</v>
      </c>
      <c r="V891" s="25" t="s">
        <v>613</v>
      </c>
      <c r="W891" s="65" t="s">
        <v>653</v>
      </c>
      <c r="Z891" s="83" t="s">
        <v>62</v>
      </c>
      <c r="AA891" s="6">
        <v>12</v>
      </c>
      <c r="BQ891" s="6" t="s">
        <v>194</v>
      </c>
    </row>
    <row r="892" spans="1:70" x14ac:dyDescent="0.2">
      <c r="A892" s="252">
        <v>2041</v>
      </c>
      <c r="B892" s="229" t="s">
        <v>2732</v>
      </c>
      <c r="C892" s="259" t="s">
        <v>2690</v>
      </c>
      <c r="D892" s="229" t="s">
        <v>2693</v>
      </c>
      <c r="E892" s="3" t="s">
        <v>101</v>
      </c>
      <c r="F892" s="26" t="s">
        <v>102</v>
      </c>
      <c r="G892" s="26" t="s">
        <v>55</v>
      </c>
      <c r="H892" s="26" t="s">
        <v>1957</v>
      </c>
      <c r="J892" s="22">
        <v>3</v>
      </c>
      <c r="L892" s="28" t="s">
        <v>57</v>
      </c>
      <c r="M892" s="22" t="s">
        <v>58</v>
      </c>
      <c r="N892" s="22">
        <v>336</v>
      </c>
      <c r="O892" s="22" t="s">
        <v>59</v>
      </c>
      <c r="P892" s="22" t="s">
        <v>78</v>
      </c>
      <c r="Q892" s="23" t="s">
        <v>101</v>
      </c>
      <c r="R892" s="23" t="s">
        <v>2692</v>
      </c>
      <c r="T892" s="23">
        <v>100</v>
      </c>
      <c r="V892" s="25" t="s">
        <v>613</v>
      </c>
      <c r="W892" s="65" t="s">
        <v>653</v>
      </c>
      <c r="Z892" s="83" t="s">
        <v>62</v>
      </c>
      <c r="AA892" s="6">
        <v>12</v>
      </c>
      <c r="BQ892" s="6" t="s">
        <v>194</v>
      </c>
    </row>
    <row r="893" spans="1:70" x14ac:dyDescent="0.2">
      <c r="A893" s="91">
        <v>2042</v>
      </c>
      <c r="B893" s="229" t="s">
        <v>2748</v>
      </c>
      <c r="C893" s="259" t="s">
        <v>2749</v>
      </c>
      <c r="D893" s="229" t="s">
        <v>2750</v>
      </c>
      <c r="E893" s="3" t="s">
        <v>101</v>
      </c>
      <c r="F893" s="26" t="s">
        <v>102</v>
      </c>
      <c r="G893" s="26" t="s">
        <v>55</v>
      </c>
      <c r="H893" s="26" t="s">
        <v>2788</v>
      </c>
      <c r="J893" s="22">
        <v>4</v>
      </c>
      <c r="L893" s="28" t="s">
        <v>57</v>
      </c>
      <c r="M893" s="22" t="s">
        <v>58</v>
      </c>
      <c r="N893" s="22">
        <v>0</v>
      </c>
      <c r="O893" s="22" t="s">
        <v>59</v>
      </c>
      <c r="P893" s="22" t="s">
        <v>78</v>
      </c>
      <c r="Q893" s="23" t="s">
        <v>101</v>
      </c>
      <c r="R893" s="23" t="s">
        <v>2692</v>
      </c>
      <c r="Z893" s="83" t="s">
        <v>62</v>
      </c>
      <c r="AA893" s="6">
        <v>12</v>
      </c>
      <c r="AB893" s="6">
        <v>6</v>
      </c>
      <c r="AI893" s="5">
        <v>21</v>
      </c>
      <c r="AJ893" s="5">
        <v>34</v>
      </c>
      <c r="BQ893" s="6" t="s">
        <v>194</v>
      </c>
    </row>
    <row r="894" spans="1:70" x14ac:dyDescent="0.2">
      <c r="A894" s="91">
        <v>2043</v>
      </c>
      <c r="B894" s="229" t="s">
        <v>2748</v>
      </c>
      <c r="C894" s="259" t="s">
        <v>2749</v>
      </c>
      <c r="D894" s="229" t="s">
        <v>2751</v>
      </c>
      <c r="E894" s="3" t="s">
        <v>101</v>
      </c>
      <c r="F894" s="26" t="s">
        <v>102</v>
      </c>
      <c r="G894" s="26" t="s">
        <v>55</v>
      </c>
      <c r="H894" s="26" t="s">
        <v>2788</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2748</v>
      </c>
      <c r="C895" s="259" t="s">
        <v>2749</v>
      </c>
      <c r="D895" s="229" t="s">
        <v>2752</v>
      </c>
      <c r="E895" s="3" t="s">
        <v>101</v>
      </c>
      <c r="F895" s="26" t="s">
        <v>102</v>
      </c>
      <c r="G895" s="26" t="s">
        <v>55</v>
      </c>
      <c r="H895" s="26" t="s">
        <v>2788</v>
      </c>
      <c r="J895" s="22">
        <v>4</v>
      </c>
      <c r="L895" s="28" t="s">
        <v>57</v>
      </c>
      <c r="M895" s="22" t="s">
        <v>58</v>
      </c>
      <c r="N895" s="22">
        <v>12</v>
      </c>
      <c r="O895" s="22" t="s">
        <v>59</v>
      </c>
      <c r="P895" s="22" t="s">
        <v>78</v>
      </c>
      <c r="Q895" s="23" t="s">
        <v>101</v>
      </c>
      <c r="R895" s="23" t="s">
        <v>2692</v>
      </c>
      <c r="Z895" s="83" t="s">
        <v>62</v>
      </c>
      <c r="AA895" s="6">
        <v>12</v>
      </c>
      <c r="AB895" s="6">
        <v>6</v>
      </c>
      <c r="AI895" s="5">
        <v>21</v>
      </c>
      <c r="AJ895" s="5">
        <v>34</v>
      </c>
      <c r="BQ895" s="6" t="s">
        <v>194</v>
      </c>
    </row>
    <row r="896" spans="1:70" x14ac:dyDescent="0.2">
      <c r="A896" s="91">
        <v>2045</v>
      </c>
      <c r="B896" s="229" t="s">
        <v>2748</v>
      </c>
      <c r="C896" s="259" t="s">
        <v>2749</v>
      </c>
      <c r="D896" s="229" t="s">
        <v>2753</v>
      </c>
      <c r="E896" s="3" t="s">
        <v>101</v>
      </c>
      <c r="F896" s="26" t="s">
        <v>102</v>
      </c>
      <c r="G896" s="26" t="s">
        <v>55</v>
      </c>
      <c r="H896" s="26" t="s">
        <v>2788</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2748</v>
      </c>
      <c r="C897" s="259" t="s">
        <v>2749</v>
      </c>
      <c r="D897" s="229" t="s">
        <v>2693</v>
      </c>
      <c r="E897" s="3" t="s">
        <v>2185</v>
      </c>
      <c r="F897" s="26" t="s">
        <v>102</v>
      </c>
      <c r="G897" s="26" t="s">
        <v>55</v>
      </c>
      <c r="H897" s="26" t="s">
        <v>2789</v>
      </c>
      <c r="J897" s="22">
        <v>400</v>
      </c>
      <c r="L897" s="28" t="s">
        <v>57</v>
      </c>
      <c r="M897" s="22" t="s">
        <v>58</v>
      </c>
      <c r="N897" s="22">
        <v>0</v>
      </c>
      <c r="O897" s="22" t="s">
        <v>59</v>
      </c>
      <c r="P897" s="22" t="s">
        <v>78</v>
      </c>
      <c r="Q897" s="23" t="s">
        <v>2185</v>
      </c>
      <c r="R897" s="23" t="s">
        <v>2790</v>
      </c>
      <c r="Z897" s="83" t="s">
        <v>62</v>
      </c>
      <c r="AA897" s="6">
        <v>12</v>
      </c>
      <c r="AB897" s="6">
        <v>6</v>
      </c>
      <c r="AI897" s="5">
        <v>21</v>
      </c>
      <c r="AJ897" s="5">
        <v>34</v>
      </c>
      <c r="BQ897" s="6" t="s">
        <v>194</v>
      </c>
    </row>
    <row r="898" spans="1:70" x14ac:dyDescent="0.2">
      <c r="A898" s="91">
        <v>2047</v>
      </c>
      <c r="B898" s="229" t="s">
        <v>2748</v>
      </c>
      <c r="C898" s="259" t="s">
        <v>2749</v>
      </c>
      <c r="D898" s="229" t="s">
        <v>2756</v>
      </c>
      <c r="E898" s="3" t="s">
        <v>101</v>
      </c>
      <c r="F898" s="26" t="s">
        <v>102</v>
      </c>
      <c r="G898" s="26" t="s">
        <v>55</v>
      </c>
      <c r="H898" s="26" t="s">
        <v>76</v>
      </c>
      <c r="J898" s="22">
        <v>4</v>
      </c>
      <c r="L898" s="28" t="s">
        <v>57</v>
      </c>
      <c r="M898" s="22" t="s">
        <v>58</v>
      </c>
      <c r="N898" s="22">
        <v>132</v>
      </c>
      <c r="O898" s="22" t="s">
        <v>59</v>
      </c>
      <c r="P898" s="22" t="s">
        <v>78</v>
      </c>
      <c r="Q898" s="23" t="s">
        <v>101</v>
      </c>
      <c r="R898" s="23" t="s">
        <v>2692</v>
      </c>
      <c r="Z898" s="83" t="s">
        <v>62</v>
      </c>
      <c r="AA898" s="6">
        <v>12</v>
      </c>
      <c r="AB898" s="6">
        <v>6</v>
      </c>
      <c r="AI898" s="5">
        <v>21</v>
      </c>
      <c r="AJ898" s="5">
        <v>34</v>
      </c>
      <c r="BQ898" s="6" t="s">
        <v>194</v>
      </c>
    </row>
    <row r="899" spans="1:70" x14ac:dyDescent="0.2">
      <c r="A899" s="91">
        <v>2048</v>
      </c>
      <c r="B899" s="229" t="s">
        <v>2748</v>
      </c>
      <c r="C899" s="259" t="s">
        <v>2749</v>
      </c>
      <c r="D899" s="229" t="s">
        <v>2757</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2748</v>
      </c>
      <c r="C900" s="259" t="s">
        <v>2749</v>
      </c>
      <c r="D900" s="229" t="s">
        <v>2758</v>
      </c>
      <c r="E900" s="3" t="s">
        <v>101</v>
      </c>
      <c r="F900" s="26" t="s">
        <v>102</v>
      </c>
      <c r="G900" s="26" t="s">
        <v>55</v>
      </c>
      <c r="H900" s="26" t="s">
        <v>76</v>
      </c>
      <c r="J900" s="22">
        <v>4</v>
      </c>
      <c r="L900" s="28" t="s">
        <v>57</v>
      </c>
      <c r="M900" s="22" t="s">
        <v>58</v>
      </c>
      <c r="N900" s="22">
        <v>252</v>
      </c>
      <c r="O900" s="22" t="s">
        <v>59</v>
      </c>
      <c r="P900" s="22" t="s">
        <v>78</v>
      </c>
      <c r="Q900" s="23" t="s">
        <v>101</v>
      </c>
      <c r="R900" s="23" t="s">
        <v>2692</v>
      </c>
      <c r="Z900" s="83" t="s">
        <v>62</v>
      </c>
      <c r="AA900" s="6">
        <v>12</v>
      </c>
      <c r="AB900" s="6">
        <v>6</v>
      </c>
      <c r="AI900" s="5">
        <v>21</v>
      </c>
      <c r="AJ900" s="5">
        <v>34</v>
      </c>
      <c r="BQ900" s="6" t="s">
        <v>194</v>
      </c>
    </row>
    <row r="901" spans="1:70" x14ac:dyDescent="0.2">
      <c r="A901" s="91">
        <v>2050</v>
      </c>
      <c r="B901" s="229" t="s">
        <v>2748</v>
      </c>
      <c r="C901" s="259" t="s">
        <v>2749</v>
      </c>
      <c r="D901" s="229" t="s">
        <v>2759</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2748</v>
      </c>
      <c r="C902" s="259" t="s">
        <v>2749</v>
      </c>
      <c r="D902" s="229" t="s">
        <v>2760</v>
      </c>
      <c r="E902" s="3" t="s">
        <v>101</v>
      </c>
      <c r="F902" s="26" t="s">
        <v>102</v>
      </c>
      <c r="G902" s="26" t="s">
        <v>55</v>
      </c>
      <c r="H902" s="26" t="s">
        <v>76</v>
      </c>
      <c r="J902" s="22">
        <v>4</v>
      </c>
      <c r="L902" s="28" t="s">
        <v>57</v>
      </c>
      <c r="M902" s="22" t="s">
        <v>58</v>
      </c>
      <c r="N902" s="22">
        <v>372</v>
      </c>
      <c r="O902" s="22" t="s">
        <v>59</v>
      </c>
      <c r="P902" s="22" t="s">
        <v>78</v>
      </c>
      <c r="Q902" s="23" t="s">
        <v>101</v>
      </c>
      <c r="R902" s="23" t="s">
        <v>2692</v>
      </c>
      <c r="Z902" s="83" t="s">
        <v>62</v>
      </c>
      <c r="AA902" s="6">
        <v>12</v>
      </c>
      <c r="AB902" s="6">
        <v>6</v>
      </c>
      <c r="AI902" s="5">
        <v>21</v>
      </c>
      <c r="AJ902" s="5">
        <v>34</v>
      </c>
      <c r="BQ902" s="6" t="s">
        <v>194</v>
      </c>
    </row>
    <row r="903" spans="1:70" x14ac:dyDescent="0.2">
      <c r="A903" s="91">
        <v>2052</v>
      </c>
      <c r="B903" s="229" t="s">
        <v>2748</v>
      </c>
      <c r="C903" s="259" t="s">
        <v>2749</v>
      </c>
      <c r="D903" s="229" t="s">
        <v>2761</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2748</v>
      </c>
      <c r="C904" s="259" t="s">
        <v>2749</v>
      </c>
      <c r="D904" s="229" t="s">
        <v>2762</v>
      </c>
      <c r="E904" s="3" t="s">
        <v>101</v>
      </c>
      <c r="F904" s="26" t="s">
        <v>102</v>
      </c>
      <c r="G904" s="26" t="s">
        <v>55</v>
      </c>
      <c r="H904" s="26" t="s">
        <v>76</v>
      </c>
      <c r="J904" s="22">
        <v>4</v>
      </c>
      <c r="L904" s="28" t="s">
        <v>57</v>
      </c>
      <c r="M904" s="22" t="s">
        <v>58</v>
      </c>
      <c r="N904" s="22">
        <v>516</v>
      </c>
      <c r="O904" s="22" t="s">
        <v>59</v>
      </c>
      <c r="P904" s="22" t="s">
        <v>78</v>
      </c>
      <c r="Q904" s="23" t="s">
        <v>101</v>
      </c>
      <c r="R904" s="23" t="s">
        <v>2692</v>
      </c>
      <c r="Z904" s="83" t="s">
        <v>62</v>
      </c>
      <c r="AA904" s="6">
        <v>12</v>
      </c>
      <c r="AB904" s="6">
        <v>6</v>
      </c>
      <c r="AI904" s="5">
        <v>21</v>
      </c>
      <c r="AJ904" s="5">
        <v>34</v>
      </c>
      <c r="BQ904" s="6" t="s">
        <v>194</v>
      </c>
    </row>
    <row r="905" spans="1:70" x14ac:dyDescent="0.2">
      <c r="A905" s="91">
        <v>2054</v>
      </c>
      <c r="B905" s="229" t="s">
        <v>2748</v>
      </c>
      <c r="C905" s="259" t="s">
        <v>2749</v>
      </c>
      <c r="D905" s="229" t="s">
        <v>2763</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x14ac:dyDescent="0.2">
      <c r="A922" s="91">
        <v>5307</v>
      </c>
      <c r="B922" s="229" t="s">
        <v>1771</v>
      </c>
      <c r="C922" s="259" t="s">
        <v>1772</v>
      </c>
      <c r="D922" s="229" t="s">
        <v>1773</v>
      </c>
      <c r="E922" s="3" t="s">
        <v>1172</v>
      </c>
      <c r="F922" s="26" t="s">
        <v>102</v>
      </c>
      <c r="G922" s="26" t="s">
        <v>55</v>
      </c>
      <c r="H922" s="26" t="s">
        <v>1774</v>
      </c>
      <c r="I922" s="179"/>
      <c r="R922" s="23" t="s">
        <v>1769</v>
      </c>
      <c r="Y922" s="165" t="s">
        <v>2939</v>
      </c>
      <c r="Z922" s="83" t="s">
        <v>62</v>
      </c>
    </row>
    <row r="923" spans="1:70" x14ac:dyDescent="0.2">
      <c r="A923" s="91">
        <v>5308</v>
      </c>
      <c r="B923" s="229" t="s">
        <v>1771</v>
      </c>
      <c r="C923" s="259" t="s">
        <v>1772</v>
      </c>
      <c r="D923" s="229" t="s">
        <v>1775</v>
      </c>
      <c r="E923" s="3" t="s">
        <v>1172</v>
      </c>
      <c r="F923" s="26" t="s">
        <v>102</v>
      </c>
      <c r="G923" s="26" t="s">
        <v>55</v>
      </c>
      <c r="H923" s="26" t="s">
        <v>1774</v>
      </c>
      <c r="I923" s="179"/>
      <c r="R923" s="23" t="s">
        <v>1769</v>
      </c>
      <c r="Y923" s="165" t="s">
        <v>2939</v>
      </c>
      <c r="Z923" s="83" t="s">
        <v>62</v>
      </c>
    </row>
    <row r="924" spans="1:70" x14ac:dyDescent="0.2">
      <c r="A924" s="91">
        <v>5309</v>
      </c>
      <c r="B924" s="229" t="s">
        <v>1771</v>
      </c>
      <c r="C924" s="259" t="s">
        <v>1772</v>
      </c>
      <c r="D924" s="229" t="s">
        <v>1776</v>
      </c>
      <c r="E924" s="3" t="s">
        <v>1172</v>
      </c>
      <c r="F924" s="26" t="s">
        <v>102</v>
      </c>
      <c r="G924" s="26" t="s">
        <v>55</v>
      </c>
      <c r="H924" s="26" t="s">
        <v>1774</v>
      </c>
      <c r="I924" s="179"/>
      <c r="R924" s="23" t="s">
        <v>1737</v>
      </c>
      <c r="Y924" s="165" t="s">
        <v>2939</v>
      </c>
      <c r="Z924" s="83" t="s">
        <v>62</v>
      </c>
    </row>
    <row r="925" spans="1:70" x14ac:dyDescent="0.2">
      <c r="A925" s="91">
        <v>5433</v>
      </c>
      <c r="B925" s="229" t="s">
        <v>1771</v>
      </c>
      <c r="C925" s="259" t="s">
        <v>1772</v>
      </c>
      <c r="D925" s="229" t="s">
        <v>1777</v>
      </c>
      <c r="E925" s="3" t="s">
        <v>1172</v>
      </c>
      <c r="F925" s="26" t="s">
        <v>102</v>
      </c>
      <c r="G925" s="26" t="s">
        <v>55</v>
      </c>
      <c r="H925" s="26" t="s">
        <v>1774</v>
      </c>
      <c r="I925" s="179"/>
      <c r="R925" s="23" t="s">
        <v>1737</v>
      </c>
      <c r="Y925" s="165" t="s">
        <v>2939</v>
      </c>
      <c r="Z925" s="83" t="s">
        <v>62</v>
      </c>
    </row>
    <row r="926" spans="1:70"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x14ac:dyDescent="0.2">
      <c r="A941" s="91">
        <v>5450</v>
      </c>
      <c r="B941" s="229" t="s">
        <v>1801</v>
      </c>
      <c r="C941" s="259" t="s">
        <v>1802</v>
      </c>
      <c r="D941" s="229" t="s">
        <v>1808</v>
      </c>
      <c r="E941" s="3" t="s">
        <v>1172</v>
      </c>
      <c r="F941" s="26" t="s">
        <v>102</v>
      </c>
      <c r="G941" s="26" t="s">
        <v>55</v>
      </c>
      <c r="H941" s="26" t="s">
        <v>1809</v>
      </c>
      <c r="I941" s="26" t="s">
        <v>1810</v>
      </c>
    </row>
    <row r="942" spans="1:70" s="122" customFormat="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2828</v>
      </c>
      <c r="E943" s="3" t="s">
        <v>355</v>
      </c>
      <c r="F943" s="26" t="s">
        <v>102</v>
      </c>
      <c r="G943" s="26" t="s">
        <v>55</v>
      </c>
      <c r="H943" s="26" t="s">
        <v>1951</v>
      </c>
      <c r="J943" s="22">
        <v>500</v>
      </c>
      <c r="L943" s="28" t="s">
        <v>57</v>
      </c>
      <c r="M943" s="22" t="s">
        <v>58</v>
      </c>
      <c r="N943" s="22" t="s">
        <v>2829</v>
      </c>
      <c r="O943" s="22" t="s">
        <v>59</v>
      </c>
      <c r="P943" s="22" t="s">
        <v>1116</v>
      </c>
      <c r="R943" s="23" t="s">
        <v>2830</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2831</v>
      </c>
      <c r="E944" s="3" t="s">
        <v>355</v>
      </c>
      <c r="F944" s="26" t="s">
        <v>102</v>
      </c>
      <c r="G944" s="26" t="s">
        <v>75</v>
      </c>
      <c r="H944" s="26" t="s">
        <v>429</v>
      </c>
      <c r="J944" s="22">
        <v>500</v>
      </c>
      <c r="L944" s="28" t="s">
        <v>57</v>
      </c>
      <c r="M944" s="22" t="s">
        <v>58</v>
      </c>
      <c r="N944" s="22" t="s">
        <v>2829</v>
      </c>
      <c r="O944" s="22" t="s">
        <v>59</v>
      </c>
      <c r="P944" s="22" t="s">
        <v>1116</v>
      </c>
      <c r="R944" s="23" t="s">
        <v>2830</v>
      </c>
      <c r="V944" s="25" t="s">
        <v>61</v>
      </c>
      <c r="Z944" s="83" t="s">
        <v>62</v>
      </c>
      <c r="AA944" s="6">
        <v>1</v>
      </c>
      <c r="BQ944" s="6" t="s">
        <v>353</v>
      </c>
      <c r="BR944" s="5" t="s">
        <v>822</v>
      </c>
    </row>
    <row r="945" spans="1:70" x14ac:dyDescent="0.2">
      <c r="A945" s="91">
        <v>808</v>
      </c>
      <c r="B945" s="229" t="s">
        <v>819</v>
      </c>
      <c r="C945" s="259" t="s">
        <v>820</v>
      </c>
      <c r="D945" s="229" t="s">
        <v>2832</v>
      </c>
      <c r="E945" s="3" t="s">
        <v>355</v>
      </c>
      <c r="F945" s="26" t="s">
        <v>102</v>
      </c>
      <c r="G945" s="26" t="s">
        <v>75</v>
      </c>
      <c r="H945" s="26" t="s">
        <v>429</v>
      </c>
      <c r="J945" s="22">
        <v>500</v>
      </c>
      <c r="L945" s="28" t="s">
        <v>57</v>
      </c>
      <c r="M945" s="22" t="s">
        <v>58</v>
      </c>
      <c r="N945" s="22" t="s">
        <v>2829</v>
      </c>
      <c r="O945" s="22" t="s">
        <v>59</v>
      </c>
      <c r="P945" s="22" t="s">
        <v>1116</v>
      </c>
      <c r="R945" s="23" t="s">
        <v>2830</v>
      </c>
      <c r="V945" s="25" t="s">
        <v>61</v>
      </c>
      <c r="Z945" s="83" t="s">
        <v>62</v>
      </c>
      <c r="AA945" s="6">
        <v>1</v>
      </c>
      <c r="BQ945" s="6" t="s">
        <v>353</v>
      </c>
      <c r="BR945" s="5" t="s">
        <v>822</v>
      </c>
    </row>
    <row r="946" spans="1:70" x14ac:dyDescent="0.2">
      <c r="A946" s="91">
        <v>809</v>
      </c>
      <c r="B946" s="229" t="s">
        <v>819</v>
      </c>
      <c r="C946" s="259" t="s">
        <v>820</v>
      </c>
      <c r="D946" s="229" t="s">
        <v>2833</v>
      </c>
      <c r="E946" s="3" t="s">
        <v>355</v>
      </c>
      <c r="F946" s="26" t="s">
        <v>102</v>
      </c>
      <c r="G946" s="26" t="s">
        <v>75</v>
      </c>
      <c r="H946" s="26" t="s">
        <v>429</v>
      </c>
      <c r="J946" s="22">
        <v>500</v>
      </c>
      <c r="L946" s="28" t="s">
        <v>57</v>
      </c>
      <c r="M946" s="22" t="s">
        <v>58</v>
      </c>
      <c r="N946" s="22" t="s">
        <v>2829</v>
      </c>
      <c r="O946" s="22" t="s">
        <v>59</v>
      </c>
      <c r="P946" s="22" t="s">
        <v>1116</v>
      </c>
      <c r="R946" s="23" t="s">
        <v>2830</v>
      </c>
      <c r="V946" s="25" t="s">
        <v>61</v>
      </c>
      <c r="Z946" s="83" t="s">
        <v>62</v>
      </c>
      <c r="AA946" s="6">
        <v>1</v>
      </c>
      <c r="BQ946" s="6" t="s">
        <v>353</v>
      </c>
      <c r="BR946" s="5" t="s">
        <v>822</v>
      </c>
    </row>
    <row r="947" spans="1:70" x14ac:dyDescent="0.2">
      <c r="A947" s="91">
        <v>810</v>
      </c>
      <c r="B947" s="229" t="s">
        <v>819</v>
      </c>
      <c r="C947" s="259" t="s">
        <v>820</v>
      </c>
      <c r="D947" s="229" t="s">
        <v>2834</v>
      </c>
      <c r="E947" s="3" t="s">
        <v>355</v>
      </c>
      <c r="F947" s="26" t="s">
        <v>102</v>
      </c>
      <c r="G947" s="26" t="s">
        <v>75</v>
      </c>
      <c r="H947" s="26" t="s">
        <v>429</v>
      </c>
      <c r="J947" s="22">
        <v>500</v>
      </c>
      <c r="L947" s="28" t="s">
        <v>57</v>
      </c>
      <c r="M947" s="22" t="s">
        <v>58</v>
      </c>
      <c r="N947" s="22" t="s">
        <v>2829</v>
      </c>
      <c r="O947" s="22" t="s">
        <v>59</v>
      </c>
      <c r="P947" s="22" t="s">
        <v>1116</v>
      </c>
      <c r="R947" s="23" t="s">
        <v>2830</v>
      </c>
      <c r="V947" s="25" t="s">
        <v>61</v>
      </c>
      <c r="Z947" s="83" t="s">
        <v>62</v>
      </c>
      <c r="AA947" s="6">
        <v>1</v>
      </c>
      <c r="BQ947" s="6" t="s">
        <v>353</v>
      </c>
      <c r="BR947" s="5" t="s">
        <v>822</v>
      </c>
    </row>
    <row r="948" spans="1:70" x14ac:dyDescent="0.2">
      <c r="A948" s="91">
        <v>811</v>
      </c>
      <c r="B948" s="229" t="s">
        <v>819</v>
      </c>
      <c r="C948" s="259" t="s">
        <v>820</v>
      </c>
      <c r="D948" s="229" t="s">
        <v>2835</v>
      </c>
      <c r="E948" s="3" t="s">
        <v>355</v>
      </c>
      <c r="F948" s="26" t="s">
        <v>102</v>
      </c>
      <c r="G948" s="26" t="s">
        <v>75</v>
      </c>
      <c r="H948" s="26" t="s">
        <v>429</v>
      </c>
      <c r="J948" s="22">
        <v>500</v>
      </c>
      <c r="L948" s="28" t="s">
        <v>57</v>
      </c>
      <c r="M948" s="22" t="s">
        <v>58</v>
      </c>
      <c r="N948" s="22" t="s">
        <v>2829</v>
      </c>
      <c r="O948" s="22" t="s">
        <v>59</v>
      </c>
      <c r="P948" s="22" t="s">
        <v>1116</v>
      </c>
      <c r="R948" s="23" t="s">
        <v>2830</v>
      </c>
      <c r="V948" s="25" t="s">
        <v>61</v>
      </c>
      <c r="Z948" s="83" t="s">
        <v>62</v>
      </c>
      <c r="AA948" s="6">
        <v>1</v>
      </c>
      <c r="BQ948" s="6" t="s">
        <v>353</v>
      </c>
      <c r="BR948" s="5" t="s">
        <v>822</v>
      </c>
    </row>
    <row r="949" spans="1:70" x14ac:dyDescent="0.2">
      <c r="A949" s="91">
        <v>812</v>
      </c>
      <c r="B949" s="229" t="s">
        <v>819</v>
      </c>
      <c r="C949" s="259" t="s">
        <v>820</v>
      </c>
      <c r="D949" s="229" t="s">
        <v>2836</v>
      </c>
      <c r="E949" s="3" t="s">
        <v>355</v>
      </c>
      <c r="F949" s="26" t="s">
        <v>102</v>
      </c>
      <c r="G949" s="26" t="s">
        <v>75</v>
      </c>
      <c r="H949" s="26" t="s">
        <v>429</v>
      </c>
      <c r="J949" s="22">
        <v>500</v>
      </c>
      <c r="L949" s="28" t="s">
        <v>57</v>
      </c>
      <c r="M949" s="22" t="s">
        <v>58</v>
      </c>
      <c r="N949" s="22" t="s">
        <v>2829</v>
      </c>
      <c r="O949" s="22" t="s">
        <v>59</v>
      </c>
      <c r="P949" s="22" t="s">
        <v>1116</v>
      </c>
      <c r="R949" s="23" t="s">
        <v>2830</v>
      </c>
      <c r="V949" s="25" t="s">
        <v>61</v>
      </c>
      <c r="Z949" s="83" t="s">
        <v>62</v>
      </c>
      <c r="AA949" s="6">
        <v>1</v>
      </c>
      <c r="BQ949" s="6" t="s">
        <v>353</v>
      </c>
      <c r="BR949" s="5" t="s">
        <v>822</v>
      </c>
    </row>
    <row r="950" spans="1:70" x14ac:dyDescent="0.2">
      <c r="A950" s="91">
        <v>813</v>
      </c>
      <c r="B950" s="229" t="s">
        <v>819</v>
      </c>
      <c r="C950" s="259" t="s">
        <v>820</v>
      </c>
      <c r="D950" s="229" t="s">
        <v>2837</v>
      </c>
      <c r="E950" s="3" t="s">
        <v>355</v>
      </c>
      <c r="F950" s="26" t="s">
        <v>102</v>
      </c>
      <c r="G950" s="26" t="s">
        <v>55</v>
      </c>
      <c r="H950" s="26" t="s">
        <v>1951</v>
      </c>
      <c r="J950" s="22">
        <v>500</v>
      </c>
      <c r="L950" s="28" t="s">
        <v>57</v>
      </c>
      <c r="M950" s="22" t="s">
        <v>58</v>
      </c>
      <c r="N950" s="22" t="s">
        <v>2829</v>
      </c>
      <c r="O950" s="22" t="s">
        <v>59</v>
      </c>
      <c r="P950" s="22" t="s">
        <v>1116</v>
      </c>
      <c r="R950" s="23" t="s">
        <v>2830</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2838</v>
      </c>
      <c r="D951" s="229" t="s">
        <v>2839</v>
      </c>
      <c r="E951" s="3" t="s">
        <v>355</v>
      </c>
      <c r="F951" s="26" t="s">
        <v>102</v>
      </c>
      <c r="G951" s="26" t="s">
        <v>75</v>
      </c>
      <c r="H951" s="26" t="s">
        <v>429</v>
      </c>
      <c r="J951" s="22">
        <v>500</v>
      </c>
      <c r="L951" s="28" t="s">
        <v>57</v>
      </c>
      <c r="M951" s="22" t="s">
        <v>58</v>
      </c>
      <c r="N951" s="22" t="s">
        <v>2829</v>
      </c>
      <c r="O951" s="22" t="s">
        <v>59</v>
      </c>
      <c r="P951" s="22" t="s">
        <v>1116</v>
      </c>
      <c r="R951" s="23" t="s">
        <v>2830</v>
      </c>
      <c r="V951" s="25" t="s">
        <v>61</v>
      </c>
      <c r="Z951" s="83" t="s">
        <v>62</v>
      </c>
      <c r="AA951" s="6">
        <v>1</v>
      </c>
      <c r="BQ951" s="6" t="s">
        <v>353</v>
      </c>
      <c r="BR951" s="5" t="s">
        <v>822</v>
      </c>
    </row>
    <row r="952" spans="1:70" x14ac:dyDescent="0.2">
      <c r="A952" s="91">
        <v>815</v>
      </c>
      <c r="B952" s="229" t="s">
        <v>819</v>
      </c>
      <c r="C952" s="259" t="s">
        <v>2840</v>
      </c>
      <c r="D952" s="229" t="s">
        <v>2841</v>
      </c>
      <c r="E952" s="3" t="s">
        <v>355</v>
      </c>
      <c r="F952" s="26" t="s">
        <v>102</v>
      </c>
      <c r="G952" s="26" t="s">
        <v>75</v>
      </c>
      <c r="H952" s="26" t="s">
        <v>429</v>
      </c>
      <c r="J952" s="22">
        <v>500</v>
      </c>
      <c r="L952" s="28" t="s">
        <v>57</v>
      </c>
      <c r="M952" s="22" t="s">
        <v>58</v>
      </c>
      <c r="N952" s="22" t="s">
        <v>2829</v>
      </c>
      <c r="O952" s="22" t="s">
        <v>59</v>
      </c>
      <c r="P952" s="22" t="s">
        <v>1116</v>
      </c>
      <c r="R952" s="23" t="s">
        <v>2830</v>
      </c>
      <c r="V952" s="25" t="s">
        <v>61</v>
      </c>
      <c r="Z952" s="83" t="s">
        <v>62</v>
      </c>
      <c r="AA952" s="6">
        <v>1</v>
      </c>
      <c r="BQ952" s="6" t="s">
        <v>353</v>
      </c>
      <c r="BR952" s="5" t="s">
        <v>822</v>
      </c>
    </row>
    <row r="953" spans="1:70" x14ac:dyDescent="0.2">
      <c r="A953" s="91">
        <v>816</v>
      </c>
      <c r="B953" s="229" t="s">
        <v>819</v>
      </c>
      <c r="C953" s="259" t="s">
        <v>2842</v>
      </c>
      <c r="D953" s="229" t="s">
        <v>2843</v>
      </c>
      <c r="E953" s="3" t="s">
        <v>355</v>
      </c>
      <c r="F953" s="26" t="s">
        <v>102</v>
      </c>
      <c r="G953" s="26" t="s">
        <v>75</v>
      </c>
      <c r="H953" s="26" t="s">
        <v>429</v>
      </c>
      <c r="J953" s="22">
        <v>500</v>
      </c>
      <c r="L953" s="28" t="s">
        <v>57</v>
      </c>
      <c r="M953" s="22" t="s">
        <v>58</v>
      </c>
      <c r="N953" s="22" t="s">
        <v>2829</v>
      </c>
      <c r="O953" s="22" t="s">
        <v>59</v>
      </c>
      <c r="P953" s="22" t="s">
        <v>1116</v>
      </c>
      <c r="R953" s="23" t="s">
        <v>2830</v>
      </c>
      <c r="V953" s="25" t="s">
        <v>61</v>
      </c>
      <c r="Z953" s="83" t="s">
        <v>62</v>
      </c>
      <c r="AA953" s="6">
        <v>1</v>
      </c>
      <c r="BQ953" s="6" t="s">
        <v>353</v>
      </c>
      <c r="BR953" s="5" t="s">
        <v>822</v>
      </c>
    </row>
    <row r="954" spans="1:70" x14ac:dyDescent="0.2">
      <c r="A954" s="91">
        <v>817</v>
      </c>
      <c r="B954" s="229" t="s">
        <v>819</v>
      </c>
      <c r="C954" s="259" t="s">
        <v>2844</v>
      </c>
      <c r="D954" s="229" t="s">
        <v>2845</v>
      </c>
      <c r="E954" s="3" t="s">
        <v>355</v>
      </c>
      <c r="F954" s="26" t="s">
        <v>102</v>
      </c>
      <c r="G954" s="26" t="s">
        <v>75</v>
      </c>
      <c r="H954" s="26" t="s">
        <v>429</v>
      </c>
      <c r="J954" s="22">
        <v>500</v>
      </c>
      <c r="L954" s="28" t="s">
        <v>57</v>
      </c>
      <c r="M954" s="22" t="s">
        <v>58</v>
      </c>
      <c r="N954" s="22" t="s">
        <v>2829</v>
      </c>
      <c r="O954" s="22" t="s">
        <v>59</v>
      </c>
      <c r="P954" s="22" t="s">
        <v>1116</v>
      </c>
      <c r="R954" s="23" t="s">
        <v>2830</v>
      </c>
      <c r="V954" s="25" t="s">
        <v>61</v>
      </c>
      <c r="Z954" s="83" t="s">
        <v>62</v>
      </c>
      <c r="AA954" s="6">
        <v>1</v>
      </c>
      <c r="BQ954" s="6" t="s">
        <v>353</v>
      </c>
      <c r="BR954" s="5" t="s">
        <v>822</v>
      </c>
    </row>
    <row r="955" spans="1:70" x14ac:dyDescent="0.2">
      <c r="A955" s="91">
        <v>818</v>
      </c>
      <c r="B955" s="229" t="s">
        <v>819</v>
      </c>
      <c r="C955" s="259" t="s">
        <v>2846</v>
      </c>
      <c r="D955" s="229" t="s">
        <v>2847</v>
      </c>
      <c r="E955" s="3" t="s">
        <v>355</v>
      </c>
      <c r="F955" s="26" t="s">
        <v>102</v>
      </c>
      <c r="G955" s="26" t="s">
        <v>75</v>
      </c>
      <c r="H955" s="26" t="s">
        <v>429</v>
      </c>
      <c r="J955" s="22">
        <v>500</v>
      </c>
      <c r="L955" s="28" t="s">
        <v>57</v>
      </c>
      <c r="M955" s="22" t="s">
        <v>58</v>
      </c>
      <c r="N955" s="22" t="s">
        <v>2829</v>
      </c>
      <c r="O955" s="22" t="s">
        <v>59</v>
      </c>
      <c r="P955" s="22" t="s">
        <v>1116</v>
      </c>
      <c r="R955" s="23" t="s">
        <v>2830</v>
      </c>
      <c r="V955" s="25" t="s">
        <v>61</v>
      </c>
      <c r="Z955" s="83" t="s">
        <v>62</v>
      </c>
      <c r="AA955" s="6">
        <v>1</v>
      </c>
      <c r="BQ955" s="6" t="s">
        <v>353</v>
      </c>
      <c r="BR955" s="5" t="s">
        <v>822</v>
      </c>
    </row>
    <row r="956" spans="1:70" x14ac:dyDescent="0.2">
      <c r="A956" s="91">
        <v>819</v>
      </c>
      <c r="B956" s="229" t="s">
        <v>819</v>
      </c>
      <c r="C956" s="259" t="s">
        <v>2848</v>
      </c>
      <c r="D956" s="229" t="s">
        <v>2849</v>
      </c>
      <c r="E956" s="3" t="s">
        <v>355</v>
      </c>
      <c r="F956" s="26" t="s">
        <v>102</v>
      </c>
      <c r="G956" s="26" t="s">
        <v>75</v>
      </c>
      <c r="H956" s="26" t="s">
        <v>429</v>
      </c>
      <c r="J956" s="22">
        <v>500</v>
      </c>
      <c r="L956" s="28" t="s">
        <v>57</v>
      </c>
      <c r="M956" s="22" t="s">
        <v>58</v>
      </c>
      <c r="N956" s="22" t="s">
        <v>2829</v>
      </c>
      <c r="O956" s="22" t="s">
        <v>59</v>
      </c>
      <c r="P956" s="22" t="s">
        <v>1116</v>
      </c>
      <c r="R956" s="23" t="s">
        <v>2830</v>
      </c>
      <c r="V956" s="25" t="s">
        <v>61</v>
      </c>
      <c r="Z956" s="83" t="s">
        <v>62</v>
      </c>
      <c r="AA956" s="6">
        <v>1</v>
      </c>
      <c r="BQ956" s="6" t="s">
        <v>353</v>
      </c>
      <c r="BR956" s="5" t="s">
        <v>822</v>
      </c>
    </row>
    <row r="957" spans="1:70" x14ac:dyDescent="0.2">
      <c r="A957" s="91">
        <v>820</v>
      </c>
      <c r="B957" s="229" t="s">
        <v>819</v>
      </c>
      <c r="C957" s="259" t="s">
        <v>2850</v>
      </c>
      <c r="D957" s="229" t="s">
        <v>2851</v>
      </c>
      <c r="E957" s="3" t="s">
        <v>355</v>
      </c>
      <c r="F957" s="26" t="s">
        <v>102</v>
      </c>
      <c r="G957" s="26" t="s">
        <v>75</v>
      </c>
      <c r="H957" s="26" t="s">
        <v>429</v>
      </c>
      <c r="J957" s="22">
        <v>500</v>
      </c>
      <c r="L957" s="28" t="s">
        <v>57</v>
      </c>
      <c r="M957" s="22" t="s">
        <v>58</v>
      </c>
      <c r="N957" s="22" t="s">
        <v>2829</v>
      </c>
      <c r="O957" s="22" t="s">
        <v>59</v>
      </c>
      <c r="P957" s="22" t="s">
        <v>1116</v>
      </c>
      <c r="R957" s="23" t="s">
        <v>2830</v>
      </c>
      <c r="V957" s="25" t="s">
        <v>61</v>
      </c>
      <c r="Z957" s="83" t="s">
        <v>62</v>
      </c>
      <c r="AA957" s="6">
        <v>1</v>
      </c>
      <c r="BQ957" s="6" t="s">
        <v>353</v>
      </c>
      <c r="BR957" s="5" t="s">
        <v>822</v>
      </c>
    </row>
    <row r="958" spans="1:70" x14ac:dyDescent="0.2">
      <c r="A958" s="91">
        <v>821</v>
      </c>
      <c r="B958" s="229" t="s">
        <v>819</v>
      </c>
      <c r="C958" s="259" t="s">
        <v>2852</v>
      </c>
      <c r="D958" s="229" t="s">
        <v>2853</v>
      </c>
      <c r="E958" s="3" t="s">
        <v>355</v>
      </c>
      <c r="F958" s="26" t="s">
        <v>102</v>
      </c>
      <c r="G958" s="26" t="s">
        <v>75</v>
      </c>
      <c r="H958" s="26" t="s">
        <v>429</v>
      </c>
      <c r="J958" s="22">
        <v>500</v>
      </c>
      <c r="L958" s="28" t="s">
        <v>57</v>
      </c>
      <c r="M958" s="22" t="s">
        <v>58</v>
      </c>
      <c r="N958" s="22" t="s">
        <v>2829</v>
      </c>
      <c r="O958" s="22" t="s">
        <v>59</v>
      </c>
      <c r="P958" s="22" t="s">
        <v>1116</v>
      </c>
      <c r="R958" s="23" t="s">
        <v>2830</v>
      </c>
      <c r="V958" s="25" t="s">
        <v>61</v>
      </c>
      <c r="Z958" s="83" t="s">
        <v>62</v>
      </c>
      <c r="AA958" s="6">
        <v>1</v>
      </c>
      <c r="BQ958" s="6" t="s">
        <v>353</v>
      </c>
      <c r="BR958" s="5" t="s">
        <v>822</v>
      </c>
    </row>
    <row r="959" spans="1:70" x14ac:dyDescent="0.2">
      <c r="A959" s="91">
        <v>822</v>
      </c>
      <c r="B959" s="229" t="s">
        <v>819</v>
      </c>
      <c r="C959" s="259" t="s">
        <v>2854</v>
      </c>
      <c r="D959" s="229" t="s">
        <v>2855</v>
      </c>
      <c r="E959" s="3" t="s">
        <v>355</v>
      </c>
      <c r="F959" s="26" t="s">
        <v>102</v>
      </c>
      <c r="G959" s="26" t="s">
        <v>75</v>
      </c>
      <c r="H959" s="26" t="s">
        <v>429</v>
      </c>
      <c r="J959" s="22">
        <v>500</v>
      </c>
      <c r="L959" s="28" t="s">
        <v>57</v>
      </c>
      <c r="M959" s="22" t="s">
        <v>58</v>
      </c>
      <c r="N959" s="22" t="s">
        <v>2829</v>
      </c>
      <c r="O959" s="22" t="s">
        <v>59</v>
      </c>
      <c r="P959" s="22" t="s">
        <v>1116</v>
      </c>
      <c r="R959" s="23" t="s">
        <v>2830</v>
      </c>
      <c r="V959" s="25" t="s">
        <v>61</v>
      </c>
      <c r="Z959" s="83" t="s">
        <v>62</v>
      </c>
      <c r="AA959" s="6">
        <v>1</v>
      </c>
      <c r="BQ959" s="6" t="s">
        <v>353</v>
      </c>
      <c r="BR959" s="5" t="s">
        <v>822</v>
      </c>
    </row>
    <row r="960" spans="1:70" x14ac:dyDescent="0.2">
      <c r="A960" s="91">
        <v>823</v>
      </c>
      <c r="B960" s="229" t="s">
        <v>819</v>
      </c>
      <c r="C960" s="259" t="s">
        <v>2856</v>
      </c>
      <c r="D960" s="229" t="s">
        <v>2857</v>
      </c>
      <c r="E960" s="3" t="s">
        <v>355</v>
      </c>
      <c r="F960" s="26" t="s">
        <v>102</v>
      </c>
      <c r="G960" s="26" t="s">
        <v>75</v>
      </c>
      <c r="H960" s="26" t="s">
        <v>429</v>
      </c>
      <c r="J960" s="22">
        <v>500</v>
      </c>
      <c r="L960" s="28" t="s">
        <v>57</v>
      </c>
      <c r="M960" s="22" t="s">
        <v>58</v>
      </c>
      <c r="N960" s="22" t="s">
        <v>2829</v>
      </c>
      <c r="O960" s="22" t="s">
        <v>59</v>
      </c>
      <c r="P960" s="22" t="s">
        <v>1116</v>
      </c>
      <c r="R960" s="23" t="s">
        <v>2830</v>
      </c>
      <c r="V960" s="25" t="s">
        <v>61</v>
      </c>
      <c r="Z960" s="83" t="s">
        <v>62</v>
      </c>
      <c r="AA960" s="6">
        <v>1</v>
      </c>
      <c r="BQ960" s="6" t="s">
        <v>353</v>
      </c>
      <c r="BR960" s="5" t="s">
        <v>822</v>
      </c>
    </row>
    <row r="961" spans="1:70" x14ac:dyDescent="0.2">
      <c r="A961" s="91">
        <v>824</v>
      </c>
      <c r="B961" s="229" t="s">
        <v>819</v>
      </c>
      <c r="C961" s="259" t="s">
        <v>2858</v>
      </c>
      <c r="D961" s="229" t="s">
        <v>2859</v>
      </c>
      <c r="E961" s="3" t="s">
        <v>355</v>
      </c>
      <c r="F961" s="26" t="s">
        <v>102</v>
      </c>
      <c r="G961" s="26" t="s">
        <v>75</v>
      </c>
      <c r="H961" s="26" t="s">
        <v>429</v>
      </c>
      <c r="J961" s="22">
        <v>500</v>
      </c>
      <c r="L961" s="28" t="s">
        <v>57</v>
      </c>
      <c r="M961" s="22" t="s">
        <v>58</v>
      </c>
      <c r="N961" s="22" t="s">
        <v>2829</v>
      </c>
      <c r="O961" s="22" t="s">
        <v>59</v>
      </c>
      <c r="P961" s="22" t="s">
        <v>1116</v>
      </c>
      <c r="R961" s="23" t="s">
        <v>2830</v>
      </c>
      <c r="V961" s="25" t="s">
        <v>61</v>
      </c>
      <c r="Z961" s="83" t="s">
        <v>62</v>
      </c>
      <c r="AA961" s="6">
        <v>1</v>
      </c>
      <c r="BQ961" s="6" t="s">
        <v>353</v>
      </c>
      <c r="BR961" s="5" t="s">
        <v>822</v>
      </c>
    </row>
    <row r="962" spans="1:70" x14ac:dyDescent="0.2">
      <c r="A962" s="91">
        <v>825</v>
      </c>
      <c r="B962" s="229" t="s">
        <v>819</v>
      </c>
      <c r="C962" s="259" t="s">
        <v>2860</v>
      </c>
      <c r="D962" s="229" t="s">
        <v>2861</v>
      </c>
      <c r="E962" s="3" t="s">
        <v>355</v>
      </c>
      <c r="F962" s="26" t="s">
        <v>102</v>
      </c>
      <c r="G962" s="26" t="s">
        <v>75</v>
      </c>
      <c r="H962" s="26" t="s">
        <v>429</v>
      </c>
      <c r="J962" s="22">
        <v>500</v>
      </c>
      <c r="L962" s="28" t="s">
        <v>57</v>
      </c>
      <c r="M962" s="22" t="s">
        <v>58</v>
      </c>
      <c r="N962" s="22" t="s">
        <v>2829</v>
      </c>
      <c r="O962" s="22" t="s">
        <v>59</v>
      </c>
      <c r="P962" s="22" t="s">
        <v>1116</v>
      </c>
      <c r="R962" s="23" t="s">
        <v>2830</v>
      </c>
      <c r="V962" s="25" t="s">
        <v>61</v>
      </c>
      <c r="Z962" s="83" t="s">
        <v>62</v>
      </c>
      <c r="AA962" s="6">
        <v>1</v>
      </c>
      <c r="BQ962" s="6" t="s">
        <v>353</v>
      </c>
      <c r="BR962" s="5" t="s">
        <v>822</v>
      </c>
    </row>
    <row r="963" spans="1:70" ht="14.25" x14ac:dyDescent="0.2">
      <c r="A963" s="91">
        <v>826</v>
      </c>
      <c r="B963" s="229" t="s">
        <v>2885</v>
      </c>
      <c r="C963" s="266" t="s">
        <v>2886</v>
      </c>
      <c r="D963" s="229" t="s">
        <v>2889</v>
      </c>
      <c r="E963" s="3" t="s">
        <v>355</v>
      </c>
      <c r="F963" s="26" t="s">
        <v>102</v>
      </c>
      <c r="G963" s="26" t="s">
        <v>55</v>
      </c>
      <c r="H963" s="26" t="s">
        <v>156</v>
      </c>
      <c r="J963" s="22">
        <v>250</v>
      </c>
      <c r="L963" s="28" t="s">
        <v>57</v>
      </c>
      <c r="M963" s="22" t="s">
        <v>58</v>
      </c>
      <c r="N963" s="22">
        <v>0</v>
      </c>
      <c r="O963" s="22" t="s">
        <v>59</v>
      </c>
      <c r="P963" s="22" t="s">
        <v>78</v>
      </c>
      <c r="Q963" s="177" t="s">
        <v>1857</v>
      </c>
      <c r="R963" s="23" t="s">
        <v>2887</v>
      </c>
      <c r="Z963" s="83" t="s">
        <v>62</v>
      </c>
      <c r="AA963" s="6">
        <v>8</v>
      </c>
      <c r="AC963" s="5">
        <v>28</v>
      </c>
      <c r="AD963" s="163" t="s">
        <v>79</v>
      </c>
      <c r="AE963" s="163" t="s">
        <v>334</v>
      </c>
      <c r="AF963" s="163">
        <v>7</v>
      </c>
      <c r="AG963" s="163" t="s">
        <v>79</v>
      </c>
      <c r="AH963" s="163" t="s">
        <v>116</v>
      </c>
      <c r="BQ963" s="6" t="s">
        <v>194</v>
      </c>
      <c r="BR963" s="163" t="s">
        <v>2888</v>
      </c>
    </row>
    <row r="964" spans="1:70" ht="14.25" x14ac:dyDescent="0.2">
      <c r="A964" s="91">
        <v>827</v>
      </c>
      <c r="B964" s="229" t="s">
        <v>2885</v>
      </c>
      <c r="C964" s="266" t="s">
        <v>2886</v>
      </c>
      <c r="D964" s="229" t="s">
        <v>2890</v>
      </c>
      <c r="E964" s="3" t="s">
        <v>355</v>
      </c>
      <c r="F964" s="26" t="s">
        <v>102</v>
      </c>
      <c r="G964" s="26" t="s">
        <v>55</v>
      </c>
      <c r="H964" s="179" t="s">
        <v>156</v>
      </c>
      <c r="J964" s="22">
        <v>1000</v>
      </c>
      <c r="L964" s="28" t="s">
        <v>57</v>
      </c>
      <c r="M964" s="22" t="s">
        <v>58</v>
      </c>
      <c r="N964" s="22">
        <v>0</v>
      </c>
      <c r="O964" s="22" t="s">
        <v>59</v>
      </c>
      <c r="P964" s="22" t="s">
        <v>78</v>
      </c>
      <c r="Q964" s="177" t="s">
        <v>1857</v>
      </c>
      <c r="R964" s="177" t="s">
        <v>2887</v>
      </c>
      <c r="Z964" s="83" t="s">
        <v>62</v>
      </c>
      <c r="AA964" s="6">
        <v>8</v>
      </c>
      <c r="AC964" s="5">
        <v>28</v>
      </c>
      <c r="AD964" s="163" t="s">
        <v>79</v>
      </c>
      <c r="AE964" s="163" t="s">
        <v>334</v>
      </c>
      <c r="AF964" s="163">
        <v>7</v>
      </c>
      <c r="AG964" s="163" t="s">
        <v>79</v>
      </c>
      <c r="AH964" s="163" t="s">
        <v>116</v>
      </c>
      <c r="BQ964" s="164" t="s">
        <v>194</v>
      </c>
      <c r="BR964" s="163" t="s">
        <v>2888</v>
      </c>
    </row>
    <row r="965" spans="1:70" ht="14.25" x14ac:dyDescent="0.2">
      <c r="A965" s="91">
        <v>828</v>
      </c>
      <c r="B965" s="229" t="s">
        <v>2885</v>
      </c>
      <c r="C965" s="266" t="s">
        <v>2886</v>
      </c>
      <c r="D965" s="229" t="s">
        <v>2891</v>
      </c>
      <c r="E965" s="3" t="s">
        <v>101</v>
      </c>
      <c r="F965" s="26" t="s">
        <v>102</v>
      </c>
      <c r="G965" s="26" t="s">
        <v>55</v>
      </c>
      <c r="H965" s="26" t="s">
        <v>299</v>
      </c>
      <c r="J965" s="22">
        <v>3.0000000000000001E-3</v>
      </c>
      <c r="L965" s="28" t="s">
        <v>57</v>
      </c>
      <c r="M965" s="22" t="s">
        <v>58</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2888</v>
      </c>
    </row>
    <row r="966" spans="1:70" ht="14.25" x14ac:dyDescent="0.2">
      <c r="A966" s="91">
        <v>829</v>
      </c>
      <c r="B966" s="229" t="s">
        <v>2885</v>
      </c>
      <c r="C966" s="266" t="s">
        <v>2886</v>
      </c>
      <c r="D966" s="229" t="s">
        <v>2892</v>
      </c>
      <c r="E966" s="3" t="s">
        <v>101</v>
      </c>
      <c r="F966" s="26" t="s">
        <v>102</v>
      </c>
      <c r="G966" s="26" t="s">
        <v>55</v>
      </c>
      <c r="H966" s="179" t="s">
        <v>299</v>
      </c>
      <c r="J966" s="176">
        <v>3.0000000000000001E-3</v>
      </c>
      <c r="L966" s="28" t="s">
        <v>57</v>
      </c>
      <c r="M966" s="22" t="s">
        <v>58</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2888</v>
      </c>
    </row>
    <row r="967" spans="1:70" ht="14.25" x14ac:dyDescent="0.2">
      <c r="A967" s="91">
        <v>830</v>
      </c>
      <c r="B967" s="229" t="s">
        <v>2894</v>
      </c>
      <c r="C967" s="266" t="s">
        <v>2895</v>
      </c>
      <c r="D967" s="229" t="s">
        <v>2896</v>
      </c>
      <c r="E967" s="3" t="s">
        <v>355</v>
      </c>
      <c r="F967" s="26" t="s">
        <v>54</v>
      </c>
      <c r="G967" s="26" t="s">
        <v>55</v>
      </c>
      <c r="H967" s="26" t="s">
        <v>237</v>
      </c>
      <c r="J967" s="22">
        <v>1500</v>
      </c>
      <c r="L967" s="28" t="s">
        <v>57</v>
      </c>
      <c r="M967" s="22" t="s">
        <v>58</v>
      </c>
      <c r="N967" s="22">
        <v>0</v>
      </c>
      <c r="O967" s="22" t="s">
        <v>59</v>
      </c>
      <c r="P967" s="22" t="s">
        <v>78</v>
      </c>
      <c r="Q967" s="177" t="s">
        <v>1857</v>
      </c>
      <c r="R967" s="23" t="s">
        <v>2897</v>
      </c>
      <c r="V967" s="25" t="s">
        <v>2898</v>
      </c>
      <c r="W967" s="65">
        <v>1</v>
      </c>
      <c r="Y967" s="25" t="s">
        <v>2899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2900</v>
      </c>
      <c r="BR967" s="5" t="s">
        <v>2901</v>
      </c>
    </row>
    <row r="968" spans="1:70" ht="14.25" x14ac:dyDescent="0.2">
      <c r="A968" s="91">
        <v>831</v>
      </c>
      <c r="B968" s="229" t="s">
        <v>2902</v>
      </c>
      <c r="C968" s="266" t="s">
        <v>2903</v>
      </c>
      <c r="D968" s="229" t="s">
        <v>2905</v>
      </c>
      <c r="E968" s="3" t="s">
        <v>355</v>
      </c>
      <c r="F968" s="26" t="s">
        <v>102</v>
      </c>
      <c r="G968" s="26" t="s">
        <v>55</v>
      </c>
      <c r="H968" s="26" t="s">
        <v>156</v>
      </c>
      <c r="J968" s="22">
        <v>500</v>
      </c>
      <c r="L968" s="28" t="s">
        <v>57</v>
      </c>
      <c r="M968" s="22" t="s">
        <v>58</v>
      </c>
      <c r="N968" s="22">
        <v>0</v>
      </c>
      <c r="O968" s="22" t="s">
        <v>59</v>
      </c>
      <c r="P968" s="22" t="s">
        <v>78</v>
      </c>
      <c r="Q968" s="177" t="s">
        <v>1857</v>
      </c>
      <c r="R968" s="23" t="s">
        <v>2904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2900</v>
      </c>
    </row>
    <row r="969" spans="1:70" s="122" customFormat="1" ht="14.25" x14ac:dyDescent="0.2">
      <c r="A969" s="91">
        <v>832</v>
      </c>
      <c r="B969" s="229" t="s">
        <v>2902</v>
      </c>
      <c r="C969" s="266" t="s">
        <v>2903</v>
      </c>
      <c r="D969" s="229" t="s">
        <v>2905</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2900</v>
      </c>
      <c r="BR969" s="163"/>
    </row>
    <row r="970" spans="1:70" ht="14.25" x14ac:dyDescent="0.2">
      <c r="A970" s="91">
        <v>833</v>
      </c>
      <c r="B970" s="229" t="s">
        <v>2902</v>
      </c>
      <c r="C970" s="266" t="s">
        <v>2903</v>
      </c>
      <c r="D970" s="229" t="s">
        <v>2906</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2900</v>
      </c>
    </row>
    <row r="971" spans="1:70" ht="14.25" x14ac:dyDescent="0.2">
      <c r="A971" s="91">
        <v>834</v>
      </c>
      <c r="B971" s="229" t="s">
        <v>2902</v>
      </c>
      <c r="C971" s="266" t="s">
        <v>2903</v>
      </c>
      <c r="D971" s="229" t="s">
        <v>2906</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2900</v>
      </c>
    </row>
    <row r="972" spans="1:70" ht="14.25" x14ac:dyDescent="0.2">
      <c r="A972" s="91">
        <v>835</v>
      </c>
      <c r="B972" s="229" t="s">
        <v>2908</v>
      </c>
      <c r="C972" s="266" t="s">
        <v>2907</v>
      </c>
      <c r="D972" s="229" t="s">
        <v>2896</v>
      </c>
      <c r="E972" s="3" t="s">
        <v>355</v>
      </c>
      <c r="F972" s="26" t="s">
        <v>102</v>
      </c>
      <c r="G972" s="26" t="s">
        <v>55</v>
      </c>
      <c r="H972" s="26" t="s">
        <v>56</v>
      </c>
      <c r="J972" s="22">
        <v>500</v>
      </c>
      <c r="L972" s="180" t="s">
        <v>57</v>
      </c>
      <c r="M972" s="176" t="s">
        <v>58</v>
      </c>
      <c r="N972" s="176">
        <v>0</v>
      </c>
      <c r="O972" s="176" t="s">
        <v>59</v>
      </c>
      <c r="P972" s="176" t="s">
        <v>78</v>
      </c>
      <c r="Q972" s="177" t="s">
        <v>1857</v>
      </c>
      <c r="R972" s="23" t="s">
        <v>2909</v>
      </c>
      <c r="V972" s="165" t="s">
        <v>2898</v>
      </c>
      <c r="W972" s="65">
        <v>2</v>
      </c>
      <c r="X972" s="106" t="s">
        <v>415</v>
      </c>
      <c r="Y972" s="25" t="s">
        <v>516</v>
      </c>
      <c r="Z972" s="83" t="s">
        <v>62</v>
      </c>
      <c r="AA972" s="6">
        <v>6</v>
      </c>
      <c r="AB972" s="6">
        <v>3</v>
      </c>
      <c r="AD972" s="163" t="s">
        <v>79</v>
      </c>
      <c r="AI972" s="5">
        <v>20</v>
      </c>
      <c r="AJ972" s="5">
        <v>30</v>
      </c>
      <c r="BQ972" s="6" t="s">
        <v>2900</v>
      </c>
    </row>
    <row r="973" spans="1:70" ht="14.25" x14ac:dyDescent="0.2">
      <c r="A973" s="91">
        <v>836</v>
      </c>
      <c r="B973" s="229" t="s">
        <v>2911</v>
      </c>
      <c r="C973" s="266" t="s">
        <v>2912</v>
      </c>
      <c r="D973" s="229" t="s">
        <v>2896</v>
      </c>
      <c r="E973" s="3" t="s">
        <v>355</v>
      </c>
      <c r="F973" s="26" t="s">
        <v>102</v>
      </c>
      <c r="G973" s="26" t="s">
        <v>55</v>
      </c>
      <c r="H973" s="179" t="s">
        <v>56</v>
      </c>
      <c r="I973" s="179"/>
      <c r="J973" s="176">
        <v>500</v>
      </c>
      <c r="K973" s="180"/>
      <c r="L973" s="180" t="s">
        <v>57</v>
      </c>
      <c r="M973" s="176" t="s">
        <v>58</v>
      </c>
      <c r="N973" s="176" t="s">
        <v>2913</v>
      </c>
      <c r="O973" s="176" t="s">
        <v>59</v>
      </c>
      <c r="P973" s="176" t="s">
        <v>78</v>
      </c>
      <c r="Q973" s="177" t="s">
        <v>1857</v>
      </c>
      <c r="R973" s="177" t="s">
        <v>2910</v>
      </c>
      <c r="V973" s="25" t="s">
        <v>435</v>
      </c>
      <c r="Y973" s="25" t="s">
        <v>2914</v>
      </c>
      <c r="Z973" s="83" t="s">
        <v>62</v>
      </c>
      <c r="AA973" s="6">
        <v>10</v>
      </c>
      <c r="AB973" s="6">
        <v>5</v>
      </c>
      <c r="AD973" s="5" t="s">
        <v>79</v>
      </c>
      <c r="AI973" s="5">
        <v>21</v>
      </c>
      <c r="AJ973" s="5">
        <v>30</v>
      </c>
      <c r="BQ973" s="6" t="s">
        <v>1831</v>
      </c>
    </row>
    <row r="974" spans="1:70" ht="14.25" x14ac:dyDescent="0.2">
      <c r="A974" s="91">
        <v>837</v>
      </c>
      <c r="B974" s="229" t="s">
        <v>2915</v>
      </c>
      <c r="C974" s="266" t="s">
        <v>2916</v>
      </c>
      <c r="D974" s="229" t="s">
        <v>2919</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x14ac:dyDescent="0.2">
      <c r="A975" s="91">
        <v>838</v>
      </c>
      <c r="B975" s="229" t="s">
        <v>2915</v>
      </c>
      <c r="C975" s="266" t="s">
        <v>2916</v>
      </c>
      <c r="D975" s="229" t="s">
        <v>2917</v>
      </c>
      <c r="E975" s="3" t="s">
        <v>355</v>
      </c>
      <c r="F975" s="26" t="s">
        <v>54</v>
      </c>
      <c r="G975" s="26" t="s">
        <v>55</v>
      </c>
      <c r="H975" s="26" t="s">
        <v>2918</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x14ac:dyDescent="0.2">
      <c r="A976" s="91">
        <v>839</v>
      </c>
      <c r="B976" s="229" t="s">
        <v>2920</v>
      </c>
      <c r="C976" s="266" t="s">
        <v>2921</v>
      </c>
      <c r="D976" s="229" t="s">
        <v>2934</v>
      </c>
      <c r="E976" s="3" t="s">
        <v>355</v>
      </c>
      <c r="F976" s="26" t="s">
        <v>54</v>
      </c>
      <c r="G976" s="26" t="s">
        <v>55</v>
      </c>
      <c r="H976" s="26" t="s">
        <v>323</v>
      </c>
      <c r="J976" s="22">
        <v>250</v>
      </c>
      <c r="L976" s="28" t="s">
        <v>57</v>
      </c>
      <c r="M976" s="22" t="s">
        <v>58</v>
      </c>
      <c r="N976" s="22">
        <v>0</v>
      </c>
      <c r="O976" s="22" t="s">
        <v>59</v>
      </c>
      <c r="P976" s="22" t="s">
        <v>78</v>
      </c>
      <c r="Q976" s="177" t="s">
        <v>1857</v>
      </c>
      <c r="R976" s="23" t="s">
        <v>2923</v>
      </c>
      <c r="T976" s="23">
        <v>100</v>
      </c>
      <c r="V976" s="25" t="s">
        <v>61</v>
      </c>
      <c r="W976" s="65">
        <v>12</v>
      </c>
      <c r="X976" s="106" t="s">
        <v>202</v>
      </c>
      <c r="Z976" s="83" t="s">
        <v>62</v>
      </c>
      <c r="AA976" s="6">
        <v>10</v>
      </c>
      <c r="AB976" s="6">
        <v>0</v>
      </c>
      <c r="AD976" s="5" t="s">
        <v>79</v>
      </c>
      <c r="AI976" s="5">
        <v>21</v>
      </c>
      <c r="AJ976" s="5">
        <v>40</v>
      </c>
      <c r="BQ976" s="6" t="s">
        <v>213</v>
      </c>
      <c r="BR976" s="5" t="s">
        <v>2927</v>
      </c>
    </row>
    <row r="977" spans="1:71" ht="14.25" x14ac:dyDescent="0.2">
      <c r="A977" s="91">
        <v>840</v>
      </c>
      <c r="B977" s="229" t="s">
        <v>2920</v>
      </c>
      <c r="C977" s="266" t="s">
        <v>2921</v>
      </c>
      <c r="D977" s="229" t="s">
        <v>2935</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2927</v>
      </c>
    </row>
    <row r="978" spans="1:71" ht="14.25" x14ac:dyDescent="0.2">
      <c r="A978" s="91">
        <v>841</v>
      </c>
      <c r="B978" s="229" t="s">
        <v>2920</v>
      </c>
      <c r="C978" s="266" t="s">
        <v>2921</v>
      </c>
      <c r="D978" s="229" t="s">
        <v>2936</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2927</v>
      </c>
    </row>
    <row r="979" spans="1:71" ht="14.25" x14ac:dyDescent="0.2">
      <c r="A979" s="91">
        <v>842</v>
      </c>
      <c r="B979" s="229" t="s">
        <v>2920</v>
      </c>
      <c r="C979" s="266" t="s">
        <v>2921</v>
      </c>
      <c r="D979" s="229" t="s">
        <v>2937</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2927</v>
      </c>
    </row>
    <row r="980" spans="1:71" ht="14.25" x14ac:dyDescent="0.2">
      <c r="A980" s="91">
        <v>843</v>
      </c>
      <c r="B980" s="229" t="s">
        <v>2920</v>
      </c>
      <c r="C980" s="266" t="s">
        <v>2921</v>
      </c>
      <c r="D980" s="229" t="s">
        <v>2938</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2927</v>
      </c>
    </row>
    <row r="981" spans="1:71" ht="14.25" x14ac:dyDescent="0.2">
      <c r="A981" s="91">
        <v>844</v>
      </c>
      <c r="B981" s="229" t="s">
        <v>2928</v>
      </c>
      <c r="C981" s="266" t="s">
        <v>2929</v>
      </c>
      <c r="D981" s="229" t="s">
        <v>2933</v>
      </c>
      <c r="E981" s="3" t="s">
        <v>355</v>
      </c>
      <c r="F981" s="26" t="s">
        <v>102</v>
      </c>
      <c r="G981" s="26" t="s">
        <v>55</v>
      </c>
      <c r="H981" s="26" t="s">
        <v>156</v>
      </c>
      <c r="J981" s="22">
        <v>500</v>
      </c>
      <c r="L981" s="28" t="s">
        <v>57</v>
      </c>
      <c r="M981" s="22" t="s">
        <v>58</v>
      </c>
      <c r="N981" s="22" t="s">
        <v>2930</v>
      </c>
      <c r="O981" s="22" t="s">
        <v>59</v>
      </c>
      <c r="P981" s="22" t="s">
        <v>2931</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2932</v>
      </c>
    </row>
    <row r="982" spans="1:71" ht="14.25" x14ac:dyDescent="0.2">
      <c r="A982" s="91">
        <v>845</v>
      </c>
      <c r="B982" s="229" t="s">
        <v>2998</v>
      </c>
      <c r="C982" s="266" t="s">
        <v>2999</v>
      </c>
      <c r="D982" s="229" t="s">
        <v>3000</v>
      </c>
      <c r="E982" s="3" t="s">
        <v>2037</v>
      </c>
      <c r="F982" s="26" t="s">
        <v>102</v>
      </c>
      <c r="G982" s="26" t="s">
        <v>55</v>
      </c>
      <c r="H982" s="26" t="s">
        <v>56</v>
      </c>
      <c r="J982" s="22">
        <v>0.8</v>
      </c>
      <c r="L982" s="28" t="s">
        <v>57</v>
      </c>
      <c r="M982" s="22" t="s">
        <v>58</v>
      </c>
      <c r="N982" s="22">
        <v>0</v>
      </c>
      <c r="O982" s="22" t="s">
        <v>59</v>
      </c>
      <c r="P982" s="22" t="s">
        <v>78</v>
      </c>
      <c r="R982" s="23" t="s">
        <v>2158</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3001</v>
      </c>
    </row>
    <row r="983" spans="1:71" ht="14.25" x14ac:dyDescent="0.2">
      <c r="A983" s="91">
        <v>846</v>
      </c>
      <c r="B983" s="229" t="s">
        <v>3004</v>
      </c>
      <c r="C983" s="270" t="s">
        <v>3005</v>
      </c>
      <c r="D983" s="229" t="s">
        <v>1963</v>
      </c>
      <c r="E983" s="123" t="s">
        <v>338</v>
      </c>
      <c r="F983" s="179" t="s">
        <v>54</v>
      </c>
      <c r="G983" s="179" t="s">
        <v>75</v>
      </c>
      <c r="H983" s="179" t="s">
        <v>65</v>
      </c>
      <c r="I983" s="179" t="s">
        <v>2166</v>
      </c>
      <c r="J983" s="176">
        <v>50</v>
      </c>
      <c r="K983" s="180"/>
      <c r="L983" s="180" t="s">
        <v>211</v>
      </c>
      <c r="M983" s="176" t="s">
        <v>77</v>
      </c>
      <c r="N983" s="176">
        <v>0</v>
      </c>
      <c r="O983" s="176" t="s">
        <v>59</v>
      </c>
      <c r="P983" s="176" t="s">
        <v>78</v>
      </c>
      <c r="Q983" s="177"/>
      <c r="R983" s="177"/>
      <c r="S983" s="178">
        <v>5</v>
      </c>
      <c r="T983" s="177"/>
      <c r="U983" s="177"/>
      <c r="V983" s="165" t="s">
        <v>61</v>
      </c>
      <c r="W983" s="166" t="s">
        <v>1960</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2167</v>
      </c>
      <c r="BS983" s="122"/>
    </row>
    <row r="984" spans="1:71" ht="14.25" x14ac:dyDescent="0.2">
      <c r="A984" s="91">
        <v>847</v>
      </c>
      <c r="B984" s="229" t="s">
        <v>3004</v>
      </c>
      <c r="C984" s="270" t="s">
        <v>3005</v>
      </c>
      <c r="D984" s="229" t="s">
        <v>2164</v>
      </c>
      <c r="E984" s="123" t="s">
        <v>338</v>
      </c>
      <c r="F984" s="179" t="s">
        <v>54</v>
      </c>
      <c r="G984" s="179" t="s">
        <v>75</v>
      </c>
      <c r="H984" s="179" t="s">
        <v>65</v>
      </c>
      <c r="I984" s="179" t="s">
        <v>2166</v>
      </c>
      <c r="J984" s="176">
        <v>50</v>
      </c>
      <c r="K984" s="180"/>
      <c r="L984" s="180" t="s">
        <v>211</v>
      </c>
      <c r="M984" s="176" t="s">
        <v>77</v>
      </c>
      <c r="N984" s="176">
        <v>1.5</v>
      </c>
      <c r="O984" s="176" t="s">
        <v>59</v>
      </c>
      <c r="P984" s="176" t="s">
        <v>78</v>
      </c>
      <c r="Q984" s="177"/>
      <c r="R984" s="177"/>
      <c r="S984" s="178">
        <v>5</v>
      </c>
      <c r="T984" s="177"/>
      <c r="U984" s="177"/>
      <c r="V984" s="165" t="s">
        <v>61</v>
      </c>
      <c r="W984" s="166" t="s">
        <v>1960</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2167</v>
      </c>
      <c r="BS984" s="122"/>
    </row>
    <row r="985" spans="1:71" ht="14.25" x14ac:dyDescent="0.2">
      <c r="A985" s="91">
        <v>848</v>
      </c>
      <c r="B985" s="229" t="s">
        <v>3004</v>
      </c>
      <c r="C985" s="270" t="s">
        <v>3005</v>
      </c>
      <c r="D985" s="229" t="s">
        <v>2165</v>
      </c>
      <c r="E985" s="123" t="s">
        <v>338</v>
      </c>
      <c r="F985" s="179" t="s">
        <v>54</v>
      </c>
      <c r="G985" s="179" t="s">
        <v>75</v>
      </c>
      <c r="H985" s="179" t="s">
        <v>65</v>
      </c>
      <c r="I985" s="179" t="s">
        <v>2166</v>
      </c>
      <c r="J985" s="176">
        <v>50</v>
      </c>
      <c r="K985" s="180"/>
      <c r="L985" s="180" t="s">
        <v>211</v>
      </c>
      <c r="M985" s="176" t="s">
        <v>77</v>
      </c>
      <c r="N985" s="176">
        <v>145.5</v>
      </c>
      <c r="O985" s="176" t="s">
        <v>59</v>
      </c>
      <c r="P985" s="176" t="s">
        <v>78</v>
      </c>
      <c r="Q985" s="177"/>
      <c r="R985" s="177"/>
      <c r="S985" s="178">
        <v>5</v>
      </c>
      <c r="T985" s="177"/>
      <c r="U985" s="177"/>
      <c r="V985" s="165" t="s">
        <v>61</v>
      </c>
      <c r="W985" s="166" t="s">
        <v>1960</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2167</v>
      </c>
      <c r="BS985" s="122"/>
    </row>
  </sheetData>
  <autoFilter ref="A2:BR985"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s>
  <pageMargins left="0.7" right="0.7" top="0.75" bottom="0.75" header="0.3" footer="0.3"/>
  <pageSetup paperSize="9" orientation="portrait" r:id="rId25"/>
  <legacyDrawing r:id="rId26"/>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2685</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2685</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2685</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2685</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2685</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2685</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2733</v>
      </c>
      <c r="M526" s="47" t="s">
        <v>1233</v>
      </c>
      <c r="N526" s="47" t="s">
        <v>1096</v>
      </c>
      <c r="O526" s="46" t="s">
        <v>954</v>
      </c>
      <c r="P526" s="48">
        <v>7.2</v>
      </c>
      <c r="Q526" s="48" t="s">
        <v>965</v>
      </c>
      <c r="R526" s="48" t="s">
        <v>993</v>
      </c>
      <c r="S526" s="49" t="s">
        <v>2734</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2735</v>
      </c>
      <c r="M527" s="47" t="s">
        <v>1233</v>
      </c>
      <c r="N527" s="47" t="s">
        <v>1096</v>
      </c>
      <c r="O527" s="46" t="s">
        <v>954</v>
      </c>
      <c r="P527" s="48">
        <v>5.5</v>
      </c>
      <c r="Q527" s="48" t="s">
        <v>965</v>
      </c>
      <c r="R527" s="48" t="s">
        <v>993</v>
      </c>
      <c r="S527" s="49" t="s">
        <v>2736</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2737</v>
      </c>
      <c r="M528" s="47" t="s">
        <v>1233</v>
      </c>
      <c r="N528" s="47" t="s">
        <v>1096</v>
      </c>
      <c r="O528" s="46" t="s">
        <v>954</v>
      </c>
      <c r="P528" s="48">
        <v>2.7</v>
      </c>
      <c r="Q528" s="48" t="s">
        <v>965</v>
      </c>
      <c r="R528" s="48" t="s">
        <v>993</v>
      </c>
      <c r="S528" s="49" t="s">
        <v>2738</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2739</v>
      </c>
      <c r="M529" s="47" t="s">
        <v>1233</v>
      </c>
      <c r="N529" s="47" t="s">
        <v>1096</v>
      </c>
      <c r="O529" s="46" t="s">
        <v>954</v>
      </c>
      <c r="P529" s="48">
        <v>1.2</v>
      </c>
      <c r="Q529" s="48" t="s">
        <v>965</v>
      </c>
      <c r="R529" s="48" t="s">
        <v>993</v>
      </c>
      <c r="S529" s="49" t="s">
        <v>2740</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2741</v>
      </c>
      <c r="M530" s="47" t="s">
        <v>1233</v>
      </c>
      <c r="N530" s="47" t="s">
        <v>1096</v>
      </c>
      <c r="O530" s="46" t="s">
        <v>954</v>
      </c>
      <c r="P530" s="48">
        <v>12.6</v>
      </c>
      <c r="Q530" s="48" t="s">
        <v>965</v>
      </c>
      <c r="R530" s="48" t="s">
        <v>993</v>
      </c>
      <c r="S530" s="49" t="s">
        <v>2742</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2696</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2696</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2696</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2697</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2698</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2699</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2700</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2701</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2702</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2703</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2704</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2705</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2744</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2744</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2744</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2744</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2744</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2744</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2706</v>
      </c>
      <c r="M560" s="47" t="s">
        <v>952</v>
      </c>
      <c r="N560" s="47" t="s">
        <v>1096</v>
      </c>
      <c r="O560" s="46" t="s">
        <v>937</v>
      </c>
      <c r="P560" s="48">
        <v>55.7</v>
      </c>
      <c r="Q560" s="48" t="s">
        <v>943</v>
      </c>
      <c r="R560" s="48" t="s">
        <v>993</v>
      </c>
      <c r="S560" s="49" t="s">
        <v>2707</v>
      </c>
      <c r="T560" s="49" t="s">
        <v>943</v>
      </c>
      <c r="U560" s="49" t="s">
        <v>1096</v>
      </c>
      <c r="V560" s="62" t="s">
        <v>939</v>
      </c>
      <c r="AD560" s="70" t="s">
        <v>2708</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2709</v>
      </c>
      <c r="M561" s="47" t="s">
        <v>952</v>
      </c>
      <c r="N561" s="47" t="s">
        <v>1096</v>
      </c>
      <c r="O561" s="46" t="s">
        <v>937</v>
      </c>
      <c r="P561" s="48">
        <v>207</v>
      </c>
      <c r="Q561" s="48" t="s">
        <v>943</v>
      </c>
      <c r="R561" s="48" t="s">
        <v>993</v>
      </c>
      <c r="S561" s="49" t="s">
        <v>2710</v>
      </c>
      <c r="T561" s="49" t="s">
        <v>943</v>
      </c>
      <c r="U561" s="49" t="s">
        <v>1096</v>
      </c>
      <c r="V561" s="62" t="s">
        <v>939</v>
      </c>
      <c r="AD561" s="70" t="s">
        <v>2711</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2712</v>
      </c>
      <c r="M562" s="47" t="s">
        <v>952</v>
      </c>
      <c r="N562" s="47" t="s">
        <v>1096</v>
      </c>
      <c r="O562" s="46" t="s">
        <v>937</v>
      </c>
      <c r="P562" s="48">
        <v>72.599999999999994</v>
      </c>
      <c r="Q562" s="48" t="s">
        <v>943</v>
      </c>
      <c r="R562" s="48" t="s">
        <v>993</v>
      </c>
      <c r="S562" s="49" t="s">
        <v>2713</v>
      </c>
      <c r="T562" s="49" t="s">
        <v>943</v>
      </c>
      <c r="U562" s="49" t="s">
        <v>1096</v>
      </c>
      <c r="V562" s="62" t="s">
        <v>939</v>
      </c>
      <c r="AD562" s="70" t="s">
        <v>2714</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2715</v>
      </c>
      <c r="M563" s="47" t="s">
        <v>952</v>
      </c>
      <c r="N563" s="47" t="s">
        <v>1096</v>
      </c>
      <c r="O563" s="46" t="s">
        <v>937</v>
      </c>
      <c r="P563" s="48">
        <v>150</v>
      </c>
      <c r="Q563" s="48" t="s">
        <v>943</v>
      </c>
      <c r="R563" s="48" t="s">
        <v>993</v>
      </c>
      <c r="S563" s="49" t="s">
        <v>2716</v>
      </c>
      <c r="T563" s="49" t="s">
        <v>943</v>
      </c>
      <c r="U563" s="49" t="s">
        <v>1096</v>
      </c>
      <c r="V563" s="62" t="s">
        <v>939</v>
      </c>
      <c r="AD563" s="70" t="s">
        <v>2717</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2718</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2718</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2719</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2719</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2719</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2719</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2719</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2719</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2719</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2719</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2719</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2719</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2719</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2719</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2719</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2719</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2719</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2719</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2719</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2719</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2719</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2719</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2719</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2719</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2719</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2719</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2719</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2719</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2719</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2719</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2719</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2719</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2764</v>
      </c>
      <c r="M634" s="47" t="s">
        <v>936</v>
      </c>
      <c r="N634" s="47" t="s">
        <v>1096</v>
      </c>
      <c r="O634" s="46" t="s">
        <v>954</v>
      </c>
      <c r="W634" s="54">
        <v>1313</v>
      </c>
      <c r="X634" s="54" t="s">
        <v>951</v>
      </c>
      <c r="Y634" s="54" t="s">
        <v>334</v>
      </c>
      <c r="Z634" s="56" t="s">
        <v>2765</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2766</v>
      </c>
      <c r="M635" s="47" t="s">
        <v>936</v>
      </c>
      <c r="N635" s="47" t="s">
        <v>1096</v>
      </c>
      <c r="O635" s="46" t="s">
        <v>954</v>
      </c>
      <c r="W635" s="54">
        <v>393</v>
      </c>
      <c r="X635" s="54" t="s">
        <v>951</v>
      </c>
      <c r="Y635" s="54" t="s">
        <v>334</v>
      </c>
      <c r="Z635" s="56" t="s">
        <v>2767</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2768</v>
      </c>
      <c r="M636" s="47" t="s">
        <v>936</v>
      </c>
      <c r="N636" s="47" t="s">
        <v>1096</v>
      </c>
      <c r="O636" s="46" t="s">
        <v>954</v>
      </c>
      <c r="W636" s="54">
        <v>2231</v>
      </c>
      <c r="X636" s="54" t="s">
        <v>951</v>
      </c>
      <c r="Y636" s="54" t="s">
        <v>334</v>
      </c>
      <c r="Z636" s="56" t="s">
        <v>2769</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2770</v>
      </c>
      <c r="M637" s="47" t="s">
        <v>936</v>
      </c>
      <c r="N637" s="47" t="s">
        <v>1096</v>
      </c>
      <c r="O637" s="46" t="s">
        <v>954</v>
      </c>
      <c r="W637" s="54">
        <v>500</v>
      </c>
      <c r="X637" s="54" t="s">
        <v>951</v>
      </c>
      <c r="Y637" s="54" t="s">
        <v>334</v>
      </c>
      <c r="Z637" s="56" t="s">
        <v>2771</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2772</v>
      </c>
      <c r="M638" s="47" t="s">
        <v>936</v>
      </c>
      <c r="N638" s="47" t="s">
        <v>1096</v>
      </c>
      <c r="O638" s="46" t="s">
        <v>954</v>
      </c>
      <c r="W638" s="54">
        <v>2138</v>
      </c>
      <c r="X638" s="54" t="s">
        <v>951</v>
      </c>
      <c r="Y638" s="54" t="s">
        <v>334</v>
      </c>
      <c r="Z638" s="56" t="s">
        <v>2773</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2774</v>
      </c>
      <c r="M639" s="47" t="s">
        <v>936</v>
      </c>
      <c r="N639" s="47" t="s">
        <v>1096</v>
      </c>
      <c r="O639" s="46" t="s">
        <v>954</v>
      </c>
      <c r="W639" s="54">
        <v>506</v>
      </c>
      <c r="X639" s="54" t="s">
        <v>951</v>
      </c>
      <c r="Y639" s="54" t="s">
        <v>334</v>
      </c>
      <c r="Z639" s="56" t="s">
        <v>2775</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2776</v>
      </c>
      <c r="M640" s="47" t="s">
        <v>936</v>
      </c>
      <c r="N640" s="47" t="s">
        <v>1096</v>
      </c>
      <c r="O640" s="46" t="s">
        <v>954</v>
      </c>
      <c r="W640" s="54">
        <v>1703</v>
      </c>
      <c r="X640" s="54" t="s">
        <v>951</v>
      </c>
      <c r="Y640" s="54" t="s">
        <v>334</v>
      </c>
      <c r="Z640" s="56" t="s">
        <v>2777</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2778</v>
      </c>
      <c r="M641" s="47" t="s">
        <v>936</v>
      </c>
      <c r="N641" s="47" t="s">
        <v>1096</v>
      </c>
      <c r="O641" s="46" t="s">
        <v>954</v>
      </c>
      <c r="W641" s="54">
        <v>420</v>
      </c>
      <c r="X641" s="54" t="s">
        <v>951</v>
      </c>
      <c r="Y641" s="54" t="s">
        <v>334</v>
      </c>
      <c r="Z641" s="56" t="s">
        <v>2779</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2780</v>
      </c>
      <c r="M642" s="47" t="s">
        <v>936</v>
      </c>
      <c r="N642" s="47" t="s">
        <v>1096</v>
      </c>
      <c r="O642" s="46" t="s">
        <v>954</v>
      </c>
      <c r="W642" s="54">
        <v>1755</v>
      </c>
      <c r="X642" s="54" t="s">
        <v>951</v>
      </c>
      <c r="Y642" s="54" t="s">
        <v>334</v>
      </c>
      <c r="Z642" s="56" t="s">
        <v>2781</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2782</v>
      </c>
      <c r="M643" s="47" t="s">
        <v>936</v>
      </c>
      <c r="N643" s="47" t="s">
        <v>1096</v>
      </c>
      <c r="O643" s="46" t="s">
        <v>954</v>
      </c>
      <c r="W643" s="54">
        <v>461</v>
      </c>
      <c r="X643" s="54" t="s">
        <v>951</v>
      </c>
      <c r="Y643" s="54" t="s">
        <v>334</v>
      </c>
      <c r="Z643" s="56" t="s">
        <v>2783</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2784</v>
      </c>
      <c r="M644" s="47" t="s">
        <v>936</v>
      </c>
      <c r="N644" s="47" t="s">
        <v>1096</v>
      </c>
      <c r="O644" s="46" t="s">
        <v>954</v>
      </c>
      <c r="W644" s="54">
        <v>1564</v>
      </c>
      <c r="X644" s="54" t="s">
        <v>951</v>
      </c>
      <c r="Y644" s="54" t="s">
        <v>334</v>
      </c>
      <c r="Z644" s="56" t="s">
        <v>2785</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2786</v>
      </c>
      <c r="M645" s="47" t="s">
        <v>936</v>
      </c>
      <c r="N645" s="47" t="s">
        <v>1096</v>
      </c>
      <c r="O645" s="46" t="s">
        <v>954</v>
      </c>
      <c r="W645" s="54">
        <v>426</v>
      </c>
      <c r="X645" s="54" t="s">
        <v>951</v>
      </c>
      <c r="Y645" s="54" t="s">
        <v>334</v>
      </c>
      <c r="Z645" s="56" t="s">
        <v>2787</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427"/>
  <sheetViews>
    <sheetView zoomScale="85" zoomScaleNormal="85" workbookViewId="0">
      <pane ySplit="1" topLeftCell="A9389" activePane="bottomLeft" state="frozen"/>
      <selection pane="bottomLeft" activeCell="A9427" sqref="A9427"/>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2827</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2827</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2827</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2827</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2827</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2827</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2827</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2827</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2827</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2873</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2873</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2873</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2873</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2873</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2799</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2799</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2799</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2799</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2799</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2799</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2799</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2819</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2819</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2819</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2819</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2819</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2819</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2819</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2819</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2819</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2819</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2819</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2819</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2819</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2819</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2819</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2819</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2819</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2819</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2819</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2819</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2819</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2819</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2819</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2819</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2819</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2819</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2819</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2819</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2819</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2819</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2819</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2819</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2819</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2819</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2819</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2819</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2819</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2819</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2819</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2819</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2819</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2819</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2819</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2819</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2819</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2819</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2819</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2819</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2819</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2819</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2819</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2819</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2819</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2819</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2819</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2819</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2819</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2819</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2819</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2819</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2819</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2819</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2819</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2819</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2819</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2819</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2819</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2819</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2819</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2819</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2819</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2819</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2754</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2754</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2754</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2754</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2754</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2754</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2754</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2893</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2893</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3006</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3006</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3006</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3006</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3006</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3006</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3006</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3006</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3006</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3006</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15</v>
      </c>
      <c r="H9407" s="50" t="s">
        <v>950</v>
      </c>
      <c r="I9407" s="185">
        <v>207.64840000000001</v>
      </c>
      <c r="J9407" s="41" t="s">
        <v>938</v>
      </c>
      <c r="K9407" s="41" t="s">
        <v>238</v>
      </c>
      <c r="P9407" s="186" t="s">
        <v>3006</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30</v>
      </c>
      <c r="H9408" s="50" t="s">
        <v>950</v>
      </c>
      <c r="I9408" s="185">
        <v>121.85</v>
      </c>
      <c r="J9408" s="41" t="s">
        <v>938</v>
      </c>
      <c r="K9408" s="41" t="s">
        <v>238</v>
      </c>
      <c r="P9408" s="186" t="s">
        <v>3006</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60</v>
      </c>
      <c r="H9409" s="50" t="s">
        <v>950</v>
      </c>
      <c r="I9409" s="185">
        <v>74.532430000000005</v>
      </c>
      <c r="J9409" s="41" t="s">
        <v>938</v>
      </c>
      <c r="K9409" s="41" t="s">
        <v>238</v>
      </c>
      <c r="P9409" s="186" t="s">
        <v>3006</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90</v>
      </c>
      <c r="H9410" s="50" t="s">
        <v>950</v>
      </c>
      <c r="I9410" s="185">
        <v>46.855559999999997</v>
      </c>
      <c r="J9410" s="41" t="s">
        <v>938</v>
      </c>
      <c r="K9410" s="41" t="s">
        <v>238</v>
      </c>
      <c r="P9410" s="186" t="s">
        <v>3006</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120</v>
      </c>
      <c r="H9411" s="50" t="s">
        <v>950</v>
      </c>
      <c r="I9411" s="185">
        <v>38.72251</v>
      </c>
      <c r="J9411" s="41" t="s">
        <v>938</v>
      </c>
      <c r="K9411" s="41" t="s">
        <v>238</v>
      </c>
      <c r="P9411" s="186" t="s">
        <v>3006</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180</v>
      </c>
      <c r="H9412" s="50" t="s">
        <v>950</v>
      </c>
      <c r="I9412" s="185">
        <v>29.912279999999999</v>
      </c>
      <c r="J9412" s="41" t="s">
        <v>938</v>
      </c>
      <c r="K9412" s="41" t="s">
        <v>238</v>
      </c>
      <c r="P9412" s="186" t="s">
        <v>3006</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240</v>
      </c>
      <c r="H9413" s="50" t="s">
        <v>950</v>
      </c>
      <c r="I9413" s="185">
        <v>29.55565</v>
      </c>
      <c r="J9413" s="41" t="s">
        <v>938</v>
      </c>
      <c r="K9413" s="41" t="s">
        <v>238</v>
      </c>
      <c r="P9413" s="186" t="s">
        <v>3006</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300</v>
      </c>
      <c r="H9414" s="50" t="s">
        <v>950</v>
      </c>
      <c r="I9414" s="185">
        <v>28.805569999999999</v>
      </c>
      <c r="J9414" s="41" t="s">
        <v>938</v>
      </c>
      <c r="K9414" s="41" t="s">
        <v>238</v>
      </c>
      <c r="P9414" s="186" t="s">
        <v>3006</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360</v>
      </c>
      <c r="H9415" s="50" t="s">
        <v>950</v>
      </c>
      <c r="I9415" s="185">
        <v>18.882480000000001</v>
      </c>
      <c r="J9415" s="41" t="s">
        <v>938</v>
      </c>
      <c r="K9415" s="41" t="s">
        <v>238</v>
      </c>
      <c r="P9415" s="186" t="s">
        <v>3006</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420</v>
      </c>
      <c r="H9416" s="50" t="s">
        <v>950</v>
      </c>
      <c r="I9416" s="185">
        <v>13.073449999999999</v>
      </c>
      <c r="J9416" s="41" t="s">
        <v>938</v>
      </c>
      <c r="K9416" s="41" t="s">
        <v>238</v>
      </c>
      <c r="P9416" s="186" t="s">
        <v>3006</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480</v>
      </c>
      <c r="H9417" s="50" t="s">
        <v>950</v>
      </c>
      <c r="I9417" s="185">
        <v>9.5605840000000004</v>
      </c>
      <c r="J9417" s="41" t="s">
        <v>938</v>
      </c>
      <c r="K9417" s="41" t="s">
        <v>238</v>
      </c>
      <c r="P9417" s="186" t="s">
        <v>3006</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162">
        <v>10</v>
      </c>
      <c r="H9418" s="50" t="s">
        <v>950</v>
      </c>
      <c r="I9418" s="185">
        <v>326.00959999999998</v>
      </c>
      <c r="J9418" s="41" t="s">
        <v>938</v>
      </c>
      <c r="K9418" s="41" t="s">
        <v>238</v>
      </c>
      <c r="P9418" s="186" t="s">
        <v>3006</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162">
        <v>15</v>
      </c>
      <c r="H9419" s="50" t="s">
        <v>950</v>
      </c>
      <c r="I9419" s="185">
        <v>241.3586</v>
      </c>
      <c r="J9419" s="41" t="s">
        <v>938</v>
      </c>
      <c r="K9419" s="41" t="s">
        <v>238</v>
      </c>
      <c r="P9419" s="186" t="s">
        <v>3006</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30</v>
      </c>
      <c r="H9420" s="50" t="s">
        <v>950</v>
      </c>
      <c r="I9420" s="185">
        <v>176.29519999999999</v>
      </c>
      <c r="J9420" s="41" t="s">
        <v>938</v>
      </c>
      <c r="K9420" s="41" t="s">
        <v>238</v>
      </c>
      <c r="P9420" s="186" t="s">
        <v>3006</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162">
        <v>60</v>
      </c>
      <c r="H9421" s="50" t="s">
        <v>950</v>
      </c>
      <c r="I9421" s="185">
        <v>117.0552</v>
      </c>
      <c r="J9421" s="41" t="s">
        <v>938</v>
      </c>
      <c r="K9421" s="41" t="s">
        <v>238</v>
      </c>
      <c r="P9421" s="186" t="s">
        <v>3006</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90</v>
      </c>
      <c r="H9422" s="50" t="s">
        <v>950</v>
      </c>
      <c r="I9422" s="185">
        <v>90.347849999999994</v>
      </c>
      <c r="J9422" s="41" t="s">
        <v>938</v>
      </c>
      <c r="K9422" s="41" t="s">
        <v>238</v>
      </c>
      <c r="P9422" s="186" t="s">
        <v>3006</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162">
        <v>120</v>
      </c>
      <c r="H9423" s="50" t="s">
        <v>950</v>
      </c>
      <c r="I9423" s="185">
        <v>47.62191</v>
      </c>
      <c r="J9423" s="41" t="s">
        <v>938</v>
      </c>
      <c r="K9423" s="41" t="s">
        <v>238</v>
      </c>
      <c r="P9423" s="186" t="s">
        <v>3006</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162">
        <v>180</v>
      </c>
      <c r="H9424" s="50" t="s">
        <v>950</v>
      </c>
      <c r="I9424" s="185">
        <v>32.079509999999999</v>
      </c>
      <c r="J9424" s="41" t="s">
        <v>938</v>
      </c>
      <c r="K9424" s="41" t="s">
        <v>238</v>
      </c>
      <c r="P9424" s="186" t="s">
        <v>3006</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162">
        <v>240</v>
      </c>
      <c r="H9425" s="50" t="s">
        <v>950</v>
      </c>
      <c r="I9425" s="185">
        <v>23.141719999999999</v>
      </c>
      <c r="J9425" s="41" t="s">
        <v>938</v>
      </c>
      <c r="K9425" s="41" t="s">
        <v>238</v>
      </c>
      <c r="P9425" s="186" t="s">
        <v>3006</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162">
        <v>300</v>
      </c>
      <c r="H9426" s="50" t="s">
        <v>950</v>
      </c>
      <c r="I9426" s="185">
        <v>16.694669999999999</v>
      </c>
      <c r="J9426" s="41" t="s">
        <v>938</v>
      </c>
      <c r="K9426" s="41" t="s">
        <v>238</v>
      </c>
      <c r="P9426" s="186" t="s">
        <v>3006</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162">
        <v>360</v>
      </c>
      <c r="H9427" s="50" t="s">
        <v>950</v>
      </c>
      <c r="I9427" s="185">
        <v>16.952030000000001</v>
      </c>
      <c r="J9427" s="41" t="s">
        <v>938</v>
      </c>
      <c r="K9427" s="41" t="s">
        <v>238</v>
      </c>
      <c r="P9427" s="186" t="s">
        <v>3006</v>
      </c>
    </row>
  </sheetData>
  <autoFilter ref="A1:Q942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80" zoomScaleNormal="80" workbookViewId="0">
      <pane xSplit="4" ySplit="1" topLeftCell="Q2" activePane="bottomRight" state="frozen"/>
      <selection pane="topRight" activeCell="E1" sqref="E1"/>
      <selection pane="bottomLeft" activeCell="A2" sqref="A2"/>
      <selection pane="bottomRight" activeCell="W184" sqref="W184"/>
    </sheetView>
  </sheetViews>
  <sheetFormatPr defaultColWidth="11" defaultRowHeight="12.75" x14ac:dyDescent="0.2"/>
  <cols>
    <col min="1" max="1" width="5.125" style="30" bestFit="1" customWidth="1"/>
    <col min="2" max="2" width="19.125" style="97" customWidth="1"/>
    <col min="3" max="3" width="25.5" style="97" customWidth="1"/>
    <col min="4" max="4" width="3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1320</v>
      </c>
      <c r="AC2" s="176" t="s">
        <v>59</v>
      </c>
      <c r="AD2" s="176" t="s">
        <v>166</v>
      </c>
      <c r="AE2" s="177"/>
      <c r="AF2" s="177" t="s">
        <v>361</v>
      </c>
      <c r="AG2" s="178"/>
      <c r="AH2" s="177"/>
      <c r="AI2" s="177" t="s">
        <v>1321</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2990</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2990</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1317</v>
      </c>
      <c r="AC12" s="176" t="s">
        <v>59</v>
      </c>
      <c r="AD12" s="176" t="s">
        <v>1318</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1319</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1317</v>
      </c>
      <c r="AC14" s="176" t="s">
        <v>59</v>
      </c>
      <c r="AD14" s="176" t="s">
        <v>1318</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1148</v>
      </c>
      <c r="AC15" s="158" t="s">
        <v>59</v>
      </c>
      <c r="AD15" s="158" t="s">
        <v>91</v>
      </c>
      <c r="AE15" s="160"/>
      <c r="AF15" s="160" t="s">
        <v>1149</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1148</v>
      </c>
      <c r="AC16" s="158" t="s">
        <v>59</v>
      </c>
      <c r="AD16" s="158" t="s">
        <v>91</v>
      </c>
      <c r="AE16" s="160"/>
      <c r="AF16" s="160" t="s">
        <v>1149</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2989</v>
      </c>
      <c r="X17" s="176">
        <v>600</v>
      </c>
      <c r="Y17" s="180"/>
      <c r="Z17" s="180" t="s">
        <v>57</v>
      </c>
      <c r="AA17" s="176" t="s">
        <v>58</v>
      </c>
      <c r="AB17" s="176" t="s">
        <v>1124</v>
      </c>
      <c r="AC17" s="176" t="s">
        <v>59</v>
      </c>
      <c r="AD17" s="176" t="s">
        <v>91</v>
      </c>
      <c r="AE17" s="177"/>
      <c r="AF17" s="160" t="s">
        <v>1125</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91</v>
      </c>
      <c r="AE18" s="177"/>
      <c r="AF18" s="160" t="s">
        <v>1125</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91</v>
      </c>
      <c r="AE19" s="177" t="s">
        <v>1137</v>
      </c>
      <c r="AF19" s="177" t="s">
        <v>2940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36" t="s">
        <v>91</v>
      </c>
      <c r="AE20" s="177" t="s">
        <v>1137</v>
      </c>
      <c r="AF20" s="177" t="s">
        <v>2940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206" t="s">
        <v>91</v>
      </c>
      <c r="AE21" s="208" t="s">
        <v>1128</v>
      </c>
      <c r="AF21" s="208" t="s">
        <v>1129</v>
      </c>
      <c r="AG21" s="209"/>
      <c r="AH21" s="208"/>
      <c r="AI21" s="208" t="s">
        <v>1130</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206" t="s">
        <v>91</v>
      </c>
      <c r="AE22" s="208" t="s">
        <v>1131</v>
      </c>
      <c r="AF22" s="208" t="s">
        <v>1132</v>
      </c>
      <c r="AG22" s="209"/>
      <c r="AH22" s="208"/>
      <c r="AI22" s="208" t="s">
        <v>1130</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206" t="s">
        <v>91</v>
      </c>
      <c r="AE23" s="208" t="s">
        <v>1128</v>
      </c>
      <c r="AF23" s="208" t="s">
        <v>1129</v>
      </c>
      <c r="AG23" s="209"/>
      <c r="AH23" s="208"/>
      <c r="AI23" s="208" t="s">
        <v>1130</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206" t="s">
        <v>91</v>
      </c>
      <c r="AE24" s="208" t="s">
        <v>1131</v>
      </c>
      <c r="AF24" s="208" t="s">
        <v>1132</v>
      </c>
      <c r="AG24" s="209"/>
      <c r="AH24" s="208"/>
      <c r="AI24" s="208" t="s">
        <v>1130</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91</v>
      </c>
      <c r="AE25" s="177" t="s">
        <v>1128</v>
      </c>
      <c r="AF25" s="177" t="s">
        <v>1133</v>
      </c>
      <c r="AG25" s="178"/>
      <c r="AH25" s="177"/>
      <c r="AI25" s="177" t="s">
        <v>1130</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91</v>
      </c>
      <c r="AE26" s="177" t="s">
        <v>1131</v>
      </c>
      <c r="AF26" s="177" t="s">
        <v>1134</v>
      </c>
      <c r="AG26" s="178"/>
      <c r="AH26" s="177"/>
      <c r="AI26" s="177" t="s">
        <v>1130</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1394</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1150</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1150</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91</v>
      </c>
      <c r="AE34" s="177" t="s">
        <v>1137</v>
      </c>
      <c r="AF34" s="177" t="s">
        <v>1138</v>
      </c>
      <c r="AG34" s="178"/>
      <c r="AH34" s="177"/>
      <c r="AI34" s="177" t="s">
        <v>1139</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91</v>
      </c>
      <c r="AE35" s="177" t="s">
        <v>1137</v>
      </c>
      <c r="AF35" s="177" t="s">
        <v>1138</v>
      </c>
      <c r="AG35" s="178"/>
      <c r="AH35" s="177"/>
      <c r="AI35" s="177" t="s">
        <v>1139</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91</v>
      </c>
      <c r="AE36" s="177" t="s">
        <v>1137</v>
      </c>
      <c r="AF36" s="177" t="s">
        <v>1138</v>
      </c>
      <c r="AG36" s="178"/>
      <c r="AH36" s="177"/>
      <c r="AI36" s="177" t="s">
        <v>1139</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91</v>
      </c>
      <c r="AE37" s="177" t="s">
        <v>1137</v>
      </c>
      <c r="AF37" s="177" t="s">
        <v>1138</v>
      </c>
      <c r="AG37" s="178"/>
      <c r="AH37" s="177"/>
      <c r="AI37" s="177" t="s">
        <v>1139</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91</v>
      </c>
      <c r="AE38" s="177" t="s">
        <v>1137</v>
      </c>
      <c r="AF38" s="177" t="s">
        <v>1138</v>
      </c>
      <c r="AG38" s="178"/>
      <c r="AH38" s="177"/>
      <c r="AI38" s="177" t="s">
        <v>1139</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91</v>
      </c>
      <c r="AE39" s="177" t="s">
        <v>1137</v>
      </c>
      <c r="AF39" s="177" t="s">
        <v>1138</v>
      </c>
      <c r="AG39" s="178"/>
      <c r="AH39" s="177"/>
      <c r="AI39" s="177" t="s">
        <v>1139</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91</v>
      </c>
      <c r="AE40" s="177" t="s">
        <v>1137</v>
      </c>
      <c r="AF40" s="177" t="s">
        <v>1138</v>
      </c>
      <c r="AG40" s="178"/>
      <c r="AH40" s="177"/>
      <c r="AI40" s="177" t="s">
        <v>1139</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91</v>
      </c>
      <c r="AE41" s="177" t="s">
        <v>1137</v>
      </c>
      <c r="AF41" s="177" t="s">
        <v>1138</v>
      </c>
      <c r="AG41" s="178"/>
      <c r="AH41" s="177"/>
      <c r="AI41" s="177" t="s">
        <v>1139</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91</v>
      </c>
      <c r="AE42" s="177" t="s">
        <v>1137</v>
      </c>
      <c r="AF42" s="177" t="s">
        <v>1138</v>
      </c>
      <c r="AG42" s="178"/>
      <c r="AH42" s="177"/>
      <c r="AI42" s="177" t="s">
        <v>1139</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91</v>
      </c>
      <c r="AE43" s="177" t="s">
        <v>1137</v>
      </c>
      <c r="AF43" s="177" t="s">
        <v>1138</v>
      </c>
      <c r="AG43" s="178"/>
      <c r="AH43" s="177"/>
      <c r="AI43" s="177" t="s">
        <v>1139</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91</v>
      </c>
      <c r="AE44" s="177" t="s">
        <v>1137</v>
      </c>
      <c r="AF44" s="177" t="s">
        <v>1138</v>
      </c>
      <c r="AG44" s="178"/>
      <c r="AH44" s="177"/>
      <c r="AI44" s="177" t="s">
        <v>1139</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91</v>
      </c>
      <c r="AE45" s="177" t="s">
        <v>1137</v>
      </c>
      <c r="AF45" s="177" t="s">
        <v>1138</v>
      </c>
      <c r="AG45" s="178"/>
      <c r="AH45" s="177"/>
      <c r="AI45" s="177" t="s">
        <v>1139</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91</v>
      </c>
      <c r="AE46" s="177" t="s">
        <v>1137</v>
      </c>
      <c r="AF46" s="177" t="s">
        <v>1138</v>
      </c>
      <c r="AG46" s="178"/>
      <c r="AH46" s="177"/>
      <c r="AI46" s="177" t="s">
        <v>1139</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91</v>
      </c>
      <c r="AE47" s="177" t="s">
        <v>1137</v>
      </c>
      <c r="AF47" s="177" t="s">
        <v>1138</v>
      </c>
      <c r="AG47" s="178"/>
      <c r="AH47" s="177"/>
      <c r="AI47" s="177" t="s">
        <v>1139</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91</v>
      </c>
      <c r="AE48" s="177" t="s">
        <v>1137</v>
      </c>
      <c r="AF48" s="177" t="s">
        <v>1138</v>
      </c>
      <c r="AG48" s="178"/>
      <c r="AH48" s="177"/>
      <c r="AI48" s="177" t="s">
        <v>1139</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91</v>
      </c>
      <c r="AE49" s="177" t="s">
        <v>1137</v>
      </c>
      <c r="AF49" s="177" t="s">
        <v>1138</v>
      </c>
      <c r="AG49" s="178"/>
      <c r="AH49" s="177"/>
      <c r="AI49" s="177" t="s">
        <v>1139</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1318</v>
      </c>
      <c r="AE50" s="174" t="s">
        <v>1137</v>
      </c>
      <c r="AF50" s="174" t="s">
        <v>2941</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1318</v>
      </c>
      <c r="AE51" s="174" t="s">
        <v>1137</v>
      </c>
      <c r="AF51" s="174" t="s">
        <v>2941</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91</v>
      </c>
      <c r="AE60" s="177" t="s">
        <v>1141</v>
      </c>
      <c r="AF60" s="177" t="s">
        <v>1142</v>
      </c>
      <c r="AG60" s="178"/>
      <c r="AH60" s="177"/>
      <c r="AI60" s="177" t="s">
        <v>1143</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91</v>
      </c>
      <c r="AE61" s="177" t="s">
        <v>1141</v>
      </c>
      <c r="AF61" s="177" t="s">
        <v>1142</v>
      </c>
      <c r="AG61" s="178"/>
      <c r="AH61" s="177"/>
      <c r="AI61" s="177" t="s">
        <v>1143</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2878</v>
      </c>
      <c r="L62" s="201" t="str">
        <f>1/0.21&amp;"-"&amp;1/0.15</f>
        <v>4.76190476190476-6.66666666666667</v>
      </c>
      <c r="M62" s="201"/>
      <c r="N62" s="193"/>
      <c r="O62" s="193"/>
      <c r="P62" s="202"/>
      <c r="Q62" s="202"/>
      <c r="R62" s="182">
        <v>0</v>
      </c>
      <c r="S62" s="183" t="s">
        <v>935</v>
      </c>
      <c r="T62" s="184">
        <f>3*24+15/60</f>
        <v>72.25</v>
      </c>
      <c r="U62" s="185" t="s">
        <v>935</v>
      </c>
      <c r="V62" s="186" t="s">
        <v>59</v>
      </c>
      <c r="W62" s="181" t="s">
        <v>2877</v>
      </c>
      <c r="X62" s="176">
        <v>500</v>
      </c>
      <c r="Y62" s="180"/>
      <c r="Z62" s="180" t="s">
        <v>57</v>
      </c>
      <c r="AA62" s="176" t="s">
        <v>58</v>
      </c>
      <c r="AB62" s="136" t="s">
        <v>2875</v>
      </c>
      <c r="AC62" s="176" t="s">
        <v>59</v>
      </c>
      <c r="AD62" s="176" t="s">
        <v>91</v>
      </c>
      <c r="AE62" s="177"/>
      <c r="AF62" s="177" t="s">
        <v>2876</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2986</v>
      </c>
      <c r="X63" s="176">
        <v>200</v>
      </c>
      <c r="Y63" s="180"/>
      <c r="Z63" s="180" t="s">
        <v>57</v>
      </c>
      <c r="AA63" s="176" t="s">
        <v>58</v>
      </c>
      <c r="AB63" s="176" t="s">
        <v>1159</v>
      </c>
      <c r="AC63" s="176" t="s">
        <v>59</v>
      </c>
      <c r="AD63" s="176" t="s">
        <v>91</v>
      </c>
      <c r="AE63" s="177" t="s">
        <v>1160</v>
      </c>
      <c r="AF63" s="177" t="s">
        <v>2942</v>
      </c>
      <c r="AG63" s="178"/>
      <c r="AH63" s="177">
        <v>150</v>
      </c>
      <c r="AI63" s="177"/>
      <c r="AJ63" s="193" t="s">
        <v>435</v>
      </c>
      <c r="AK63" s="193"/>
      <c r="AL63" s="193"/>
      <c r="AM63" s="193" t="s">
        <v>1161</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2986</v>
      </c>
      <c r="X64" s="176">
        <v>200</v>
      </c>
      <c r="Y64" s="180"/>
      <c r="Z64" s="180" t="s">
        <v>57</v>
      </c>
      <c r="AA64" s="176" t="s">
        <v>58</v>
      </c>
      <c r="AB64" s="176" t="s">
        <v>1162</v>
      </c>
      <c r="AC64" s="176" t="s">
        <v>59</v>
      </c>
      <c r="AD64" s="176" t="s">
        <v>91</v>
      </c>
      <c r="AE64" s="177" t="s">
        <v>1160</v>
      </c>
      <c r="AF64" s="177" t="s">
        <v>2942</v>
      </c>
      <c r="AG64" s="178"/>
      <c r="AH64" s="177">
        <v>150</v>
      </c>
      <c r="AI64" s="177"/>
      <c r="AJ64" s="193" t="s">
        <v>435</v>
      </c>
      <c r="AK64" s="193"/>
      <c r="AL64" s="193"/>
      <c r="AM64" s="193" t="s">
        <v>1161</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2986</v>
      </c>
      <c r="X65" s="176">
        <v>200</v>
      </c>
      <c r="Y65" s="180"/>
      <c r="Z65" s="180" t="s">
        <v>57</v>
      </c>
      <c r="AA65" s="176" t="s">
        <v>58</v>
      </c>
      <c r="AB65" s="176" t="s">
        <v>1163</v>
      </c>
      <c r="AC65" s="176" t="s">
        <v>59</v>
      </c>
      <c r="AD65" s="176" t="s">
        <v>91</v>
      </c>
      <c r="AE65" s="177" t="s">
        <v>1160</v>
      </c>
      <c r="AF65" s="177" t="s">
        <v>2942</v>
      </c>
      <c r="AG65" s="178"/>
      <c r="AH65" s="177">
        <v>150</v>
      </c>
      <c r="AI65" s="177"/>
      <c r="AJ65" s="193" t="s">
        <v>435</v>
      </c>
      <c r="AK65" s="193"/>
      <c r="AL65" s="193"/>
      <c r="AM65" s="193" t="s">
        <v>1161</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2862</v>
      </c>
      <c r="M66" s="201" t="s">
        <v>971</v>
      </c>
      <c r="N66" s="193">
        <v>2.7</v>
      </c>
      <c r="O66" s="193" t="s">
        <v>1099</v>
      </c>
      <c r="P66" s="202"/>
      <c r="Q66" s="202"/>
      <c r="R66" s="182">
        <v>0</v>
      </c>
      <c r="S66" s="183" t="s">
        <v>935</v>
      </c>
      <c r="T66" s="184">
        <v>128</v>
      </c>
      <c r="U66" s="185" t="s">
        <v>935</v>
      </c>
      <c r="V66" s="186" t="s">
        <v>59</v>
      </c>
      <c r="W66" s="181" t="s">
        <v>2957</v>
      </c>
      <c r="X66" s="176">
        <v>500</v>
      </c>
      <c r="Y66" s="180"/>
      <c r="Z66" s="180" t="s">
        <v>57</v>
      </c>
      <c r="AA66" s="176" t="s">
        <v>58</v>
      </c>
      <c r="AB66" s="176" t="s">
        <v>1152</v>
      </c>
      <c r="AC66" s="176" t="s">
        <v>59</v>
      </c>
      <c r="AD66" s="176" t="s">
        <v>1153</v>
      </c>
      <c r="AE66" s="177" t="s">
        <v>357</v>
      </c>
      <c r="AF66" s="177" t="s">
        <v>1154</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2863</v>
      </c>
      <c r="M67" s="201" t="s">
        <v>971</v>
      </c>
      <c r="N67" s="193"/>
      <c r="O67" s="193"/>
      <c r="P67" s="202"/>
      <c r="Q67" s="202"/>
      <c r="R67" s="182">
        <v>0</v>
      </c>
      <c r="S67" s="183" t="s">
        <v>935</v>
      </c>
      <c r="T67" s="184">
        <v>128</v>
      </c>
      <c r="U67" s="185" t="s">
        <v>935</v>
      </c>
      <c r="V67" s="186" t="s">
        <v>59</v>
      </c>
      <c r="W67" s="181" t="s">
        <v>2957</v>
      </c>
      <c r="X67" s="176">
        <v>500</v>
      </c>
      <c r="Y67" s="180"/>
      <c r="Z67" s="180" t="s">
        <v>57</v>
      </c>
      <c r="AA67" s="176" t="s">
        <v>58</v>
      </c>
      <c r="AB67" s="176" t="s">
        <v>1152</v>
      </c>
      <c r="AC67" s="176" t="s">
        <v>59</v>
      </c>
      <c r="AD67" s="176" t="s">
        <v>1153</v>
      </c>
      <c r="AE67" s="177" t="s">
        <v>357</v>
      </c>
      <c r="AF67" s="177" t="s">
        <v>1154</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1151</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1151</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2948</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1151</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2949</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1137</v>
      </c>
      <c r="AF76" s="208"/>
      <c r="AG76" s="209"/>
      <c r="AH76" s="208"/>
      <c r="AI76" s="208" t="s">
        <v>1144</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1137</v>
      </c>
      <c r="AF77" s="208"/>
      <c r="AG77" s="209"/>
      <c r="AH77" s="208"/>
      <c r="AI77" s="208" t="s">
        <v>1144</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1155</v>
      </c>
      <c r="M84" s="201" t="s">
        <v>1156</v>
      </c>
      <c r="N84" s="213">
        <v>3.56</v>
      </c>
      <c r="O84" s="213" t="s">
        <v>1000</v>
      </c>
      <c r="P84" s="202" t="s">
        <v>1157</v>
      </c>
      <c r="Q84" s="202" t="s">
        <v>1156</v>
      </c>
      <c r="R84" s="182">
        <v>0</v>
      </c>
      <c r="S84" s="183" t="s">
        <v>935</v>
      </c>
      <c r="T84" s="184">
        <v>37</v>
      </c>
      <c r="U84" s="185" t="s">
        <v>935</v>
      </c>
      <c r="V84" s="219" t="s">
        <v>59</v>
      </c>
      <c r="W84" s="220"/>
      <c r="X84" s="206" t="s">
        <v>873</v>
      </c>
      <c r="Y84" s="207"/>
      <c r="Z84" s="176" t="s">
        <v>57</v>
      </c>
      <c r="AA84" s="176" t="s">
        <v>58</v>
      </c>
      <c r="AB84" s="176" t="s">
        <v>2951</v>
      </c>
      <c r="AC84" s="176" t="s">
        <v>59</v>
      </c>
      <c r="AD84" s="176" t="s">
        <v>91</v>
      </c>
      <c r="AE84" s="177" t="s">
        <v>875</v>
      </c>
      <c r="AF84" s="177" t="s">
        <v>2943</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1158</v>
      </c>
      <c r="M85" s="201" t="s">
        <v>1156</v>
      </c>
      <c r="N85" s="213"/>
      <c r="O85" s="213"/>
      <c r="P85" s="202"/>
      <c r="Q85" s="202"/>
      <c r="R85" s="182">
        <v>0</v>
      </c>
      <c r="S85" s="183" t="s">
        <v>935</v>
      </c>
      <c r="T85" s="184">
        <v>37</v>
      </c>
      <c r="U85" s="185" t="s">
        <v>935</v>
      </c>
      <c r="V85" s="219" t="s">
        <v>59</v>
      </c>
      <c r="W85" s="220"/>
      <c r="X85" s="206" t="s">
        <v>873</v>
      </c>
      <c r="Y85" s="207"/>
      <c r="Z85" s="176" t="s">
        <v>57</v>
      </c>
      <c r="AA85" s="176" t="s">
        <v>58</v>
      </c>
      <c r="AB85" s="176" t="s">
        <v>2951</v>
      </c>
      <c r="AC85" s="176" t="s">
        <v>59</v>
      </c>
      <c r="AD85" s="176" t="s">
        <v>91</v>
      </c>
      <c r="AE85" s="177" t="s">
        <v>875</v>
      </c>
      <c r="AF85" s="177" t="s">
        <v>2943</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2884</v>
      </c>
      <c r="M86" s="201" t="s">
        <v>971</v>
      </c>
      <c r="N86" s="213"/>
      <c r="O86" s="213"/>
      <c r="P86" s="202"/>
      <c r="Q86" s="202"/>
      <c r="R86" s="182">
        <v>0</v>
      </c>
      <c r="S86" s="183" t="s">
        <v>935</v>
      </c>
      <c r="T86" s="184">
        <v>96</v>
      </c>
      <c r="U86" s="185" t="s">
        <v>935</v>
      </c>
      <c r="V86" s="219" t="s">
        <v>59</v>
      </c>
      <c r="W86" s="220" t="s">
        <v>1378</v>
      </c>
      <c r="X86" s="206">
        <v>500</v>
      </c>
      <c r="Y86" s="207"/>
      <c r="Z86" s="180" t="s">
        <v>57</v>
      </c>
      <c r="AA86" s="176" t="s">
        <v>58</v>
      </c>
      <c r="AB86" s="136" t="s">
        <v>1379</v>
      </c>
      <c r="AC86" s="176" t="s">
        <v>59</v>
      </c>
      <c r="AD86" s="176" t="s">
        <v>1380</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91</v>
      </c>
      <c r="AE87" s="177" t="s">
        <v>1141</v>
      </c>
      <c r="AF87" s="177" t="s">
        <v>1146</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1164</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1164</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1164</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1165</v>
      </c>
      <c r="AC91" s="176" t="s">
        <v>59</v>
      </c>
      <c r="AD91" s="176" t="s">
        <v>91</v>
      </c>
      <c r="AE91" s="177" t="s">
        <v>834</v>
      </c>
      <c r="AF91" s="177" t="s">
        <v>1166</v>
      </c>
      <c r="AG91" s="209"/>
      <c r="AH91" s="208"/>
      <c r="AI91" s="177" t="s">
        <v>1167</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1405</v>
      </c>
      <c r="G94" s="205" t="str">
        <f>IF(AND(A94&lt;&gt;"",ISNUMBER(A94)),VLOOKUP(A94,Studies!A:BR,13,FALSE),"")</f>
        <v>PO</v>
      </c>
      <c r="H94" s="138" t="s">
        <v>58</v>
      </c>
      <c r="I94" s="205" t="str">
        <f>IF(AND(A94&lt;&gt;"",ISNUMBER(A94)),VLOOKUP(A94,Studies!A:BR,6,FALSE),"")</f>
        <v>Plasma</v>
      </c>
      <c r="J94" s="187">
        <v>1.72</v>
      </c>
      <c r="K94" s="187" t="s">
        <v>1000</v>
      </c>
      <c r="L94" s="201" t="s">
        <v>1494</v>
      </c>
      <c r="M94" s="201" t="s">
        <v>1156</v>
      </c>
      <c r="N94" s="193">
        <v>1.53</v>
      </c>
      <c r="O94" s="193" t="s">
        <v>1000</v>
      </c>
      <c r="P94" s="202" t="s">
        <v>1495</v>
      </c>
      <c r="Q94" s="202" t="s">
        <v>1156</v>
      </c>
      <c r="R94" s="182">
        <v>0</v>
      </c>
      <c r="S94" s="183" t="s">
        <v>935</v>
      </c>
      <c r="T94" s="184">
        <v>144</v>
      </c>
      <c r="U94" s="185" t="s">
        <v>935</v>
      </c>
      <c r="V94" s="186" t="s">
        <v>59</v>
      </c>
      <c r="X94" s="176">
        <v>400</v>
      </c>
      <c r="Y94" s="137"/>
      <c r="Z94" s="137" t="s">
        <v>57</v>
      </c>
      <c r="AA94" s="176" t="s">
        <v>58</v>
      </c>
      <c r="AB94" s="176" t="s">
        <v>1496</v>
      </c>
      <c r="AC94" s="136" t="s">
        <v>59</v>
      </c>
      <c r="AD94" s="176" t="s">
        <v>1497</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1405</v>
      </c>
      <c r="G95" s="205" t="str">
        <f>IF(AND(A95&lt;&gt;"",ISNUMBER(A95)),VLOOKUP(A95,Studies!A:BR,13,FALSE),"")</f>
        <v>PO</v>
      </c>
      <c r="H95" s="138" t="s">
        <v>58</v>
      </c>
      <c r="I95" s="205" t="str">
        <f>IF(AND(A95&lt;&gt;"",ISNUMBER(A95)),VLOOKUP(A95,Studies!A:BR,6,FALSE),"")</f>
        <v>Plasma</v>
      </c>
      <c r="J95" s="187">
        <v>1.72</v>
      </c>
      <c r="K95" s="187" t="s">
        <v>1000</v>
      </c>
      <c r="L95" s="201" t="s">
        <v>1724</v>
      </c>
      <c r="M95" s="201" t="s">
        <v>1156</v>
      </c>
      <c r="N95" s="193">
        <v>1.37</v>
      </c>
      <c r="O95" s="193" t="s">
        <v>1000</v>
      </c>
      <c r="P95" s="202" t="s">
        <v>1725</v>
      </c>
      <c r="Q95" s="202" t="s">
        <v>1156</v>
      </c>
      <c r="R95" s="182">
        <v>168</v>
      </c>
      <c r="S95" s="183">
        <v>180</v>
      </c>
      <c r="T95" s="184">
        <v>168</v>
      </c>
      <c r="U95" s="185">
        <v>192</v>
      </c>
      <c r="V95" s="186" t="s">
        <v>59</v>
      </c>
      <c r="X95" s="176">
        <v>400</v>
      </c>
      <c r="Y95" s="137"/>
      <c r="Z95" s="137" t="s">
        <v>57</v>
      </c>
      <c r="AA95" s="176" t="s">
        <v>58</v>
      </c>
      <c r="AB95" s="176" t="s">
        <v>1447</v>
      </c>
      <c r="AC95" s="136" t="s">
        <v>59</v>
      </c>
      <c r="AD95" s="176" t="s">
        <v>1497</v>
      </c>
      <c r="AE95" s="174"/>
      <c r="AG95" s="178"/>
      <c r="AH95" s="178"/>
      <c r="AI95" s="178" t="s">
        <v>149</v>
      </c>
      <c r="AJ95" s="193" t="s">
        <v>1445</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1405</v>
      </c>
      <c r="G96" s="205" t="str">
        <f>IF(AND(A96&lt;&gt;"",ISNUMBER(A96)),VLOOKUP(A96,Studies!A:BR,13,FALSE),"")</f>
        <v>PO</v>
      </c>
      <c r="H96" s="68" t="s">
        <v>58</v>
      </c>
      <c r="I96" s="205" t="str">
        <f>IF(AND(A96&lt;&gt;"",ISNUMBER(A96)),VLOOKUP(A96,Studies!A:BR,6,FALSE),"")</f>
        <v>Plasma</v>
      </c>
      <c r="J96" s="43">
        <v>1.67</v>
      </c>
      <c r="K96" s="187" t="s">
        <v>1000</v>
      </c>
      <c r="L96" s="76" t="s">
        <v>1498</v>
      </c>
      <c r="M96" s="76" t="s">
        <v>1156</v>
      </c>
      <c r="N96" s="52">
        <v>1.1599999999999999</v>
      </c>
      <c r="O96" s="193" t="s">
        <v>1000</v>
      </c>
      <c r="P96" s="84" t="s">
        <v>1499</v>
      </c>
      <c r="Q96" s="84" t="s">
        <v>1156</v>
      </c>
      <c r="R96" s="38">
        <v>0</v>
      </c>
      <c r="S96" s="39" t="s">
        <v>935</v>
      </c>
      <c r="T96" s="40">
        <v>144</v>
      </c>
      <c r="U96" s="41" t="s">
        <v>935</v>
      </c>
      <c r="V96" s="42" t="s">
        <v>59</v>
      </c>
      <c r="X96" s="22">
        <v>400</v>
      </c>
      <c r="Y96" s="137"/>
      <c r="Z96" s="137" t="s">
        <v>57</v>
      </c>
      <c r="AA96" s="176" t="s">
        <v>58</v>
      </c>
      <c r="AB96" s="176" t="s">
        <v>1496</v>
      </c>
      <c r="AC96" s="136" t="s">
        <v>59</v>
      </c>
      <c r="AD96" s="176" t="s">
        <v>1497</v>
      </c>
      <c r="AE96" s="174"/>
      <c r="AG96" s="178"/>
      <c r="AH96" s="178"/>
      <c r="AI96" s="178"/>
      <c r="AJ96" s="52" t="s">
        <v>435</v>
      </c>
      <c r="AM96" s="52" t="s">
        <v>1500</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1405</v>
      </c>
      <c r="G97" s="205" t="str">
        <f>IF(AND(A97&lt;&gt;"",ISNUMBER(A97)),VLOOKUP(A97,Studies!A:BR,13,FALSE),"")</f>
        <v>PO</v>
      </c>
      <c r="H97" s="68" t="s">
        <v>58</v>
      </c>
      <c r="I97" s="205" t="str">
        <f>IF(AND(A97&lt;&gt;"",ISNUMBER(A97)),VLOOKUP(A97,Studies!A:BR,6,FALSE),"")</f>
        <v>Plasma</v>
      </c>
      <c r="J97" s="43">
        <v>1.536</v>
      </c>
      <c r="K97" s="187" t="s">
        <v>1000</v>
      </c>
      <c r="L97" s="76" t="s">
        <v>1501</v>
      </c>
      <c r="M97" s="201" t="s">
        <v>1156</v>
      </c>
      <c r="N97" s="52">
        <v>1.3939999999999999</v>
      </c>
      <c r="O97" s="193" t="s">
        <v>1000</v>
      </c>
      <c r="P97" s="84" t="s">
        <v>1502</v>
      </c>
      <c r="Q97" s="202" t="s">
        <v>1156</v>
      </c>
      <c r="R97" s="38">
        <v>96</v>
      </c>
      <c r="S97" s="39">
        <v>108</v>
      </c>
      <c r="T97" s="40">
        <v>600</v>
      </c>
      <c r="U97" s="41">
        <v>612</v>
      </c>
      <c r="V97" s="42" t="s">
        <v>59</v>
      </c>
      <c r="X97" s="22">
        <v>400</v>
      </c>
      <c r="Y97" s="137"/>
      <c r="Z97" s="137" t="s">
        <v>57</v>
      </c>
      <c r="AA97" s="176" t="s">
        <v>58</v>
      </c>
      <c r="AB97" s="176" t="s">
        <v>1597</v>
      </c>
      <c r="AC97" s="136" t="s">
        <v>59</v>
      </c>
      <c r="AD97" s="176" t="s">
        <v>1112</v>
      </c>
      <c r="AE97" s="177" t="s">
        <v>1503</v>
      </c>
      <c r="AF97" s="177" t="s">
        <v>2944</v>
      </c>
      <c r="AG97" s="178"/>
      <c r="AH97" s="178"/>
      <c r="AI97" s="178"/>
      <c r="AJ97" s="52" t="s">
        <v>435</v>
      </c>
      <c r="AM97" s="52" t="s">
        <v>1504</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1637</v>
      </c>
      <c r="G98" s="205" t="str">
        <f>IF(AND(A98&lt;&gt;"",ISNUMBER(A98)),VLOOKUP(A98,Studies!A:BR,13,FALSE),"")</f>
        <v>PO</v>
      </c>
      <c r="H98" s="138" t="s">
        <v>58</v>
      </c>
      <c r="I98" s="205" t="str">
        <f>IF(AND(A98&lt;&gt;"",ISNUMBER(A98)),VLOOKUP(A98,Studies!A:BR,6,FALSE),"")</f>
        <v>Plasma</v>
      </c>
      <c r="J98" s="43">
        <v>1.51</v>
      </c>
      <c r="K98" s="187" t="s">
        <v>1000</v>
      </c>
      <c r="L98" s="76" t="s">
        <v>1639</v>
      </c>
      <c r="M98" s="201" t="s">
        <v>1156</v>
      </c>
      <c r="N98" s="52">
        <v>1.1299999999999999</v>
      </c>
      <c r="O98" s="193" t="s">
        <v>1000</v>
      </c>
      <c r="P98" s="84" t="s">
        <v>1641</v>
      </c>
      <c r="Q98" s="202" t="s">
        <v>1156</v>
      </c>
      <c r="R98" s="38">
        <v>0</v>
      </c>
      <c r="S98" s="39" t="s">
        <v>935</v>
      </c>
      <c r="T98" s="40">
        <v>24</v>
      </c>
      <c r="U98" s="41" t="s">
        <v>935</v>
      </c>
      <c r="V98" s="42" t="s">
        <v>59</v>
      </c>
      <c r="X98" s="22" t="s">
        <v>1726</v>
      </c>
      <c r="Y98" s="137"/>
      <c r="Z98" s="137" t="s">
        <v>57</v>
      </c>
      <c r="AA98" s="176" t="s">
        <v>58</v>
      </c>
      <c r="AB98" s="176" t="s">
        <v>1645</v>
      </c>
      <c r="AC98" s="136" t="s">
        <v>59</v>
      </c>
      <c r="AD98" s="176" t="s">
        <v>1642</v>
      </c>
      <c r="AE98" s="174"/>
      <c r="AG98" s="178"/>
      <c r="AH98" s="178"/>
      <c r="AI98" s="178"/>
      <c r="AJ98" s="52" t="s">
        <v>1643</v>
      </c>
      <c r="AM98" s="52" t="s">
        <v>1644</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1638</v>
      </c>
      <c r="M99" s="201" t="s">
        <v>1156</v>
      </c>
      <c r="N99" s="52">
        <v>0.93</v>
      </c>
      <c r="O99" s="193" t="s">
        <v>1000</v>
      </c>
      <c r="P99" s="84" t="s">
        <v>1640</v>
      </c>
      <c r="Q99" s="202" t="s">
        <v>1156</v>
      </c>
      <c r="R99" s="38">
        <v>0</v>
      </c>
      <c r="S99" s="39" t="s">
        <v>935</v>
      </c>
      <c r="T99" s="40">
        <v>120</v>
      </c>
      <c r="U99" s="41" t="s">
        <v>935</v>
      </c>
      <c r="V99" s="42" t="s">
        <v>59</v>
      </c>
      <c r="X99" s="22">
        <v>600</v>
      </c>
      <c r="Y99" s="137"/>
      <c r="Z99" s="137" t="s">
        <v>57</v>
      </c>
      <c r="AA99" s="176" t="s">
        <v>58</v>
      </c>
      <c r="AB99" s="176" t="s">
        <v>1477</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2952</v>
      </c>
      <c r="X100" s="22">
        <v>333</v>
      </c>
      <c r="Y100" s="180"/>
      <c r="Z100" s="180" t="s">
        <v>57</v>
      </c>
      <c r="AA100" s="176" t="s">
        <v>58</v>
      </c>
      <c r="AB100" s="176" t="s">
        <v>2175</v>
      </c>
      <c r="AC100" s="176" t="s">
        <v>59</v>
      </c>
      <c r="AD100" s="176" t="s">
        <v>1116</v>
      </c>
      <c r="AE100" s="177"/>
      <c r="AF100" s="177" t="s">
        <v>2171</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2138</v>
      </c>
      <c r="G101" s="205" t="str">
        <f>IF(AND(A101&lt;&gt;"",ISNUMBER(A101)),VLOOKUP(A101,Studies!A:BR,13,FALSE),"")</f>
        <v>IV</v>
      </c>
      <c r="H101" s="68" t="s">
        <v>58</v>
      </c>
      <c r="I101" s="205" t="str">
        <f>IF(AND(A101&lt;&gt;"",ISNUMBER(A101)),VLOOKUP(A101,Studies!A:BR,6,FALSE),"")</f>
        <v>Plasma</v>
      </c>
      <c r="J101" s="43">
        <v>1</v>
      </c>
      <c r="K101" s="43" t="s">
        <v>2139</v>
      </c>
      <c r="L101" s="76" t="s">
        <v>2140</v>
      </c>
      <c r="M101" s="76" t="s">
        <v>1156</v>
      </c>
      <c r="R101" s="38">
        <v>0</v>
      </c>
      <c r="S101" s="39" t="s">
        <v>935</v>
      </c>
      <c r="T101" s="40">
        <v>0</v>
      </c>
      <c r="U101" s="41" t="s">
        <v>935</v>
      </c>
      <c r="V101" s="42" t="s">
        <v>59</v>
      </c>
      <c r="X101" s="22">
        <v>8</v>
      </c>
      <c r="Y101" s="137"/>
      <c r="Z101" s="137" t="s">
        <v>2141</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2139</v>
      </c>
      <c r="R102" s="38">
        <v>0</v>
      </c>
      <c r="S102" s="39" t="s">
        <v>935</v>
      </c>
      <c r="T102" s="40">
        <v>60</v>
      </c>
      <c r="U102" s="41" t="s">
        <v>935</v>
      </c>
      <c r="V102" s="42" t="s">
        <v>59</v>
      </c>
      <c r="W102" s="181" t="s">
        <v>2142</v>
      </c>
      <c r="X102" s="22">
        <v>400</v>
      </c>
      <c r="Z102" s="28" t="s">
        <v>57</v>
      </c>
      <c r="AA102" s="22" t="s">
        <v>58</v>
      </c>
      <c r="AB102" s="22" t="s">
        <v>830</v>
      </c>
      <c r="AC102" s="22" t="s">
        <v>59</v>
      </c>
      <c r="AD102" s="176" t="s">
        <v>1497</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2139</v>
      </c>
      <c r="L103" s="76" t="s">
        <v>2143</v>
      </c>
      <c r="M103" s="76" t="s">
        <v>1156</v>
      </c>
      <c r="R103" s="38">
        <v>0</v>
      </c>
      <c r="S103" s="39">
        <v>24</v>
      </c>
      <c r="T103" s="40">
        <v>108</v>
      </c>
      <c r="U103" s="41">
        <v>132</v>
      </c>
      <c r="V103" s="42" t="s">
        <v>59</v>
      </c>
      <c r="X103" s="22">
        <v>600</v>
      </c>
      <c r="Z103" s="28" t="s">
        <v>57</v>
      </c>
      <c r="AA103" s="22" t="s">
        <v>58</v>
      </c>
      <c r="AB103" s="22" t="s">
        <v>1136</v>
      </c>
      <c r="AC103" s="22" t="s">
        <v>59</v>
      </c>
      <c r="AD103" s="176" t="s">
        <v>1497</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2138</v>
      </c>
      <c r="G104" s="205" t="str">
        <f>IF(AND(A104&lt;&gt;"",ISNUMBER(A104)),VLOOKUP(A104,Studies!A:BR,13,FALSE),"")</f>
        <v>IV</v>
      </c>
      <c r="H104" s="68" t="s">
        <v>58</v>
      </c>
      <c r="I104" s="205" t="str">
        <f>IF(AND(A104&lt;&gt;"",ISNUMBER(A104)),VLOOKUP(A104,Studies!A:BR,6,FALSE),"")</f>
        <v>Plasma</v>
      </c>
      <c r="J104" s="43">
        <v>1.2</v>
      </c>
      <c r="K104" s="43" t="s">
        <v>2139</v>
      </c>
      <c r="L104" s="76" t="s">
        <v>2144</v>
      </c>
      <c r="M104" s="76" t="s">
        <v>1156</v>
      </c>
      <c r="R104" s="38">
        <v>0</v>
      </c>
      <c r="S104" s="39" t="s">
        <v>935</v>
      </c>
      <c r="T104" s="40">
        <v>24</v>
      </c>
      <c r="U104" s="41" t="s">
        <v>935</v>
      </c>
      <c r="V104" s="42" t="s">
        <v>59</v>
      </c>
      <c r="X104" s="22">
        <v>8</v>
      </c>
      <c r="Z104" s="28" t="s">
        <v>2141</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2139</v>
      </c>
      <c r="R105" s="38">
        <v>0</v>
      </c>
      <c r="S105" s="39" t="s">
        <v>935</v>
      </c>
      <c r="T105" s="40">
        <v>84</v>
      </c>
      <c r="U105" s="41" t="s">
        <v>935</v>
      </c>
      <c r="V105" s="42" t="s">
        <v>59</v>
      </c>
      <c r="W105" s="181" t="s">
        <v>2142</v>
      </c>
      <c r="X105" s="22">
        <v>400</v>
      </c>
      <c r="Z105" s="28" t="s">
        <v>57</v>
      </c>
      <c r="AA105" s="22" t="s">
        <v>58</v>
      </c>
      <c r="AB105" s="22" t="s">
        <v>830</v>
      </c>
      <c r="AC105" s="22" t="s">
        <v>59</v>
      </c>
      <c r="AD105" s="176" t="s">
        <v>1497</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2139</v>
      </c>
      <c r="L106" s="76" t="s">
        <v>2145</v>
      </c>
      <c r="M106" s="76" t="s">
        <v>1156</v>
      </c>
      <c r="R106" s="38">
        <v>24</v>
      </c>
      <c r="S106" s="39" t="s">
        <v>935</v>
      </c>
      <c r="T106" s="40">
        <v>132</v>
      </c>
      <c r="U106" s="41" t="s">
        <v>935</v>
      </c>
      <c r="V106" s="42" t="s">
        <v>59</v>
      </c>
      <c r="X106" s="22">
        <v>600</v>
      </c>
      <c r="Z106" s="28" t="s">
        <v>57</v>
      </c>
      <c r="AA106" s="22" t="s">
        <v>58</v>
      </c>
      <c r="AB106" s="22" t="s">
        <v>1136</v>
      </c>
      <c r="AC106" s="22" t="s">
        <v>59</v>
      </c>
      <c r="AD106" s="176" t="s">
        <v>1497</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2138</v>
      </c>
      <c r="G107" s="205" t="str">
        <f>IF(AND(A107&lt;&gt;"",ISNUMBER(A107)),VLOOKUP(A107,Studies!A:BR,13,FALSE),"")</f>
        <v>PO</v>
      </c>
      <c r="H107" s="68" t="s">
        <v>58</v>
      </c>
      <c r="I107" s="205" t="str">
        <f>IF(AND(A107&lt;&gt;"",ISNUMBER(A107)),VLOOKUP(A107,Studies!A:BR,6,FALSE),"")</f>
        <v>Plasma</v>
      </c>
      <c r="J107" s="43">
        <v>1.7</v>
      </c>
      <c r="K107" s="43" t="s">
        <v>2139</v>
      </c>
      <c r="L107" s="76" t="s">
        <v>2146</v>
      </c>
      <c r="M107" s="76" t="s">
        <v>1156</v>
      </c>
      <c r="R107" s="38">
        <v>0</v>
      </c>
      <c r="S107" s="39" t="s">
        <v>935</v>
      </c>
      <c r="T107" s="40">
        <v>0</v>
      </c>
      <c r="U107" s="41" t="s">
        <v>935</v>
      </c>
      <c r="V107" s="42" t="s">
        <v>59</v>
      </c>
      <c r="X107" s="22">
        <v>8</v>
      </c>
      <c r="Z107" s="28" t="s">
        <v>2141</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2139</v>
      </c>
      <c r="R108" s="38">
        <v>0</v>
      </c>
      <c r="S108" s="39" t="s">
        <v>935</v>
      </c>
      <c r="T108" s="40">
        <v>63</v>
      </c>
      <c r="U108" s="41" t="s">
        <v>935</v>
      </c>
      <c r="V108" s="42" t="s">
        <v>59</v>
      </c>
      <c r="W108" s="181" t="s">
        <v>2142</v>
      </c>
      <c r="X108" s="22">
        <v>400</v>
      </c>
      <c r="Z108" s="28" t="s">
        <v>57</v>
      </c>
      <c r="AA108" s="22" t="s">
        <v>58</v>
      </c>
      <c r="AB108" s="22" t="s">
        <v>830</v>
      </c>
      <c r="AC108" s="22" t="s">
        <v>59</v>
      </c>
      <c r="AD108" s="176" t="s">
        <v>1497</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2139</v>
      </c>
      <c r="L109" s="76" t="s">
        <v>2147</v>
      </c>
      <c r="M109" s="76" t="s">
        <v>1156</v>
      </c>
      <c r="R109" s="38">
        <v>0</v>
      </c>
      <c r="S109" s="39">
        <v>21</v>
      </c>
      <c r="T109" s="40">
        <v>111</v>
      </c>
      <c r="U109" s="41">
        <v>132</v>
      </c>
      <c r="V109" s="42" t="s">
        <v>59</v>
      </c>
      <c r="X109" s="22">
        <v>600</v>
      </c>
      <c r="Z109" s="28" t="s">
        <v>57</v>
      </c>
      <c r="AA109" s="22" t="s">
        <v>58</v>
      </c>
      <c r="AB109" s="22" t="s">
        <v>1136</v>
      </c>
      <c r="AC109" s="22" t="s">
        <v>59</v>
      </c>
      <c r="AD109" s="176" t="s">
        <v>1497</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2138</v>
      </c>
      <c r="G110" s="205" t="str">
        <f>IF(AND(A110&lt;&gt;"",ISNUMBER(A110)),VLOOKUP(A110,Studies!A:BR,13,FALSE),"")</f>
        <v>PO</v>
      </c>
      <c r="H110" s="68" t="s">
        <v>58</v>
      </c>
      <c r="I110" s="205" t="str">
        <f>IF(AND(A110&lt;&gt;"",ISNUMBER(A110)),VLOOKUP(A110,Studies!A:BR,6,FALSE),"")</f>
        <v>Plasma</v>
      </c>
      <c r="J110" s="43">
        <v>2.2000000000000002</v>
      </c>
      <c r="K110" s="43" t="s">
        <v>2139</v>
      </c>
      <c r="L110" s="76" t="s">
        <v>2148</v>
      </c>
      <c r="M110" s="76" t="s">
        <v>1156</v>
      </c>
      <c r="R110" s="38">
        <v>0</v>
      </c>
      <c r="S110" s="39" t="s">
        <v>935</v>
      </c>
      <c r="T110" s="40">
        <v>21</v>
      </c>
      <c r="U110" s="41" t="s">
        <v>935</v>
      </c>
      <c r="V110" s="42" t="s">
        <v>59</v>
      </c>
      <c r="X110" s="22">
        <v>8</v>
      </c>
      <c r="Z110" s="28" t="s">
        <v>2141</v>
      </c>
      <c r="AA110" s="22" t="s">
        <v>58</v>
      </c>
      <c r="AB110" s="22">
        <v>0</v>
      </c>
      <c r="AC110" s="22" t="s">
        <v>59</v>
      </c>
    </row>
    <row r="111" spans="1:39"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2139</v>
      </c>
      <c r="M111" s="201"/>
      <c r="R111" s="38">
        <v>0</v>
      </c>
      <c r="S111" s="39" t="s">
        <v>935</v>
      </c>
      <c r="T111" s="40">
        <v>84</v>
      </c>
      <c r="U111" s="41" t="s">
        <v>935</v>
      </c>
      <c r="V111" s="42" t="s">
        <v>59</v>
      </c>
      <c r="W111" s="181" t="s">
        <v>2142</v>
      </c>
      <c r="X111" s="22">
        <v>400</v>
      </c>
      <c r="Z111" s="28" t="s">
        <v>57</v>
      </c>
      <c r="AA111" s="22" t="s">
        <v>58</v>
      </c>
      <c r="AB111" s="22" t="s">
        <v>830</v>
      </c>
      <c r="AC111" s="22" t="s">
        <v>59</v>
      </c>
      <c r="AD111" s="176" t="s">
        <v>1497</v>
      </c>
    </row>
    <row r="112" spans="1:39"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2139</v>
      </c>
      <c r="L112" s="76" t="s">
        <v>2149</v>
      </c>
      <c r="M112" s="201" t="s">
        <v>1156</v>
      </c>
      <c r="O112" s="193"/>
      <c r="R112" s="38">
        <v>21</v>
      </c>
      <c r="S112" s="39" t="s">
        <v>935</v>
      </c>
      <c r="T112" s="40">
        <v>132</v>
      </c>
      <c r="U112" s="41" t="s">
        <v>935</v>
      </c>
      <c r="V112" s="42" t="s">
        <v>59</v>
      </c>
      <c r="X112" s="22">
        <v>600</v>
      </c>
      <c r="Z112" s="28" t="s">
        <v>57</v>
      </c>
      <c r="AA112" s="22" t="s">
        <v>58</v>
      </c>
      <c r="AB112" s="22" t="s">
        <v>1136</v>
      </c>
      <c r="AC112" s="22" t="s">
        <v>59</v>
      </c>
      <c r="AD112" s="176" t="s">
        <v>1497</v>
      </c>
      <c r="AJ112" s="193"/>
      <c r="AK112" s="193"/>
    </row>
    <row r="113" spans="1:39"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2160</v>
      </c>
      <c r="AC113" s="22" t="s">
        <v>59</v>
      </c>
      <c r="AD113" s="176" t="s">
        <v>1116</v>
      </c>
      <c r="AF113" s="177" t="s">
        <v>2161</v>
      </c>
      <c r="AJ113" s="52" t="s">
        <v>61</v>
      </c>
      <c r="AK113" s="52" t="s">
        <v>1960</v>
      </c>
    </row>
    <row r="114" spans="1:39"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2139</v>
      </c>
      <c r="L114" s="76">
        <v>1.204995</v>
      </c>
      <c r="M114" s="201" t="s">
        <v>2168</v>
      </c>
      <c r="R114" s="38">
        <v>0</v>
      </c>
      <c r="S114" s="39" t="s">
        <v>935</v>
      </c>
      <c r="T114" s="40">
        <v>1.5</v>
      </c>
      <c r="U114" s="41" t="s">
        <v>935</v>
      </c>
      <c r="V114" s="42" t="s">
        <v>59</v>
      </c>
      <c r="W114" s="181" t="s">
        <v>2169</v>
      </c>
      <c r="X114" s="22">
        <v>500</v>
      </c>
      <c r="Z114" s="28" t="s">
        <v>57</v>
      </c>
      <c r="AA114" s="22" t="s">
        <v>58</v>
      </c>
      <c r="AB114" s="22">
        <v>0</v>
      </c>
      <c r="AC114" s="22" t="s">
        <v>59</v>
      </c>
      <c r="AD114" s="176" t="s">
        <v>78</v>
      </c>
      <c r="AF114" s="177" t="s">
        <v>2171</v>
      </c>
      <c r="AJ114" s="52" t="s">
        <v>61</v>
      </c>
      <c r="AK114" s="52" t="s">
        <v>1960</v>
      </c>
    </row>
    <row r="115" spans="1:39"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2139</v>
      </c>
      <c r="L115" s="76">
        <v>1.312773</v>
      </c>
      <c r="M115" s="201" t="s">
        <v>2168</v>
      </c>
      <c r="O115" s="193"/>
      <c r="R115" s="38">
        <v>0</v>
      </c>
      <c r="S115" s="39" t="s">
        <v>935</v>
      </c>
      <c r="T115" s="40">
        <v>145.5</v>
      </c>
      <c r="U115" s="41" t="s">
        <v>935</v>
      </c>
      <c r="V115" s="42" t="s">
        <v>59</v>
      </c>
      <c r="W115" s="181" t="s">
        <v>2169</v>
      </c>
      <c r="X115" s="22">
        <v>500</v>
      </c>
      <c r="Z115" s="28" t="s">
        <v>57</v>
      </c>
      <c r="AA115" s="22" t="s">
        <v>58</v>
      </c>
      <c r="AB115" s="22" t="s">
        <v>2170</v>
      </c>
      <c r="AC115" s="22" t="s">
        <v>59</v>
      </c>
      <c r="AD115" s="176" t="s">
        <v>1112</v>
      </c>
      <c r="AF115" s="177" t="s">
        <v>2171</v>
      </c>
      <c r="AJ115" s="193" t="s">
        <v>61</v>
      </c>
      <c r="AK115" s="193" t="s">
        <v>1960</v>
      </c>
      <c r="AL115" s="193"/>
      <c r="AM115" s="193"/>
    </row>
    <row r="116" spans="1:39"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2174</v>
      </c>
      <c r="AC116" s="22" t="s">
        <v>59</v>
      </c>
      <c r="AD116" s="176" t="s">
        <v>2624</v>
      </c>
      <c r="AF116" s="177" t="s">
        <v>1138</v>
      </c>
      <c r="AI116" s="23" t="s">
        <v>2625</v>
      </c>
      <c r="AJ116" s="165" t="s">
        <v>435</v>
      </c>
      <c r="AK116" s="166"/>
      <c r="AL116" s="106" t="s">
        <v>202</v>
      </c>
      <c r="AM116" s="165" t="s">
        <v>516</v>
      </c>
    </row>
    <row r="117" spans="1:39"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2185</v>
      </c>
      <c r="G117" s="205" t="str">
        <f>IF(AND(A117&lt;&gt;"",ISNUMBER(A117)),VLOOKUP(A117,Studies!A:BR,13,FALSE),"")</f>
        <v>PO</v>
      </c>
      <c r="H117" s="138" t="s">
        <v>58</v>
      </c>
      <c r="I117" s="205" t="str">
        <f>IF(AND(A117&lt;&gt;"",ISNUMBER(A117)),VLOOKUP(A117,Studies!A:BR,6,FALSE),"")</f>
        <v>Plasma</v>
      </c>
      <c r="J117" s="43">
        <v>0.22</v>
      </c>
      <c r="K117" s="43" t="s">
        <v>2139</v>
      </c>
      <c r="L117" s="201" t="s">
        <v>2253</v>
      </c>
      <c r="M117" s="201" t="s">
        <v>1156</v>
      </c>
      <c r="N117" s="52">
        <v>0.42857139999999999</v>
      </c>
      <c r="O117" s="193" t="s">
        <v>1099</v>
      </c>
      <c r="R117" s="38">
        <v>0</v>
      </c>
      <c r="S117" s="39" t="s">
        <v>935</v>
      </c>
      <c r="T117" s="40">
        <v>336.5</v>
      </c>
      <c r="U117" s="41" t="s">
        <v>935</v>
      </c>
      <c r="V117" s="42" t="s">
        <v>59</v>
      </c>
      <c r="W117" s="181" t="s">
        <v>2953</v>
      </c>
      <c r="X117" s="22">
        <v>600</v>
      </c>
      <c r="Z117" s="28" t="s">
        <v>57</v>
      </c>
      <c r="AA117" s="22" t="s">
        <v>58</v>
      </c>
      <c r="AB117" s="22" t="s">
        <v>2246</v>
      </c>
      <c r="AC117" s="22" t="s">
        <v>59</v>
      </c>
      <c r="AD117" s="176" t="s">
        <v>1497</v>
      </c>
    </row>
    <row r="118" spans="1:39"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2185</v>
      </c>
      <c r="G118" s="205" t="str">
        <f>IF(AND(A118&lt;&gt;"",ISNUMBER(A118)),VLOOKUP(A118,Studies!A:BR,13,FALSE),"")</f>
        <v>IV</v>
      </c>
      <c r="H118" s="138" t="s">
        <v>58</v>
      </c>
      <c r="I118" s="205" t="str">
        <f>IF(AND(A118&lt;&gt;"",ISNUMBER(A118)),VLOOKUP(A118,Studies!A:BR,6,FALSE),"")</f>
        <v>Plasma</v>
      </c>
      <c r="J118" s="43">
        <v>0.54</v>
      </c>
      <c r="K118" s="43" t="s">
        <v>2139</v>
      </c>
      <c r="L118" s="201" t="s">
        <v>2252</v>
      </c>
      <c r="M118" s="201" t="s">
        <v>1156</v>
      </c>
      <c r="N118" s="52">
        <v>1.097826</v>
      </c>
      <c r="O118" s="193" t="s">
        <v>1099</v>
      </c>
      <c r="R118" s="38">
        <v>0</v>
      </c>
      <c r="S118" s="39" t="s">
        <v>935</v>
      </c>
      <c r="T118" s="40">
        <v>360.5</v>
      </c>
      <c r="U118" s="41" t="s">
        <v>935</v>
      </c>
      <c r="V118" s="42" t="s">
        <v>59</v>
      </c>
      <c r="W118" s="181" t="s">
        <v>2953</v>
      </c>
      <c r="X118" s="22">
        <v>600</v>
      </c>
      <c r="Z118" s="28" t="s">
        <v>57</v>
      </c>
      <c r="AA118" s="22" t="s">
        <v>58</v>
      </c>
      <c r="AB118" s="22" t="s">
        <v>2246</v>
      </c>
      <c r="AC118" s="22" t="s">
        <v>59</v>
      </c>
      <c r="AD118" s="176" t="s">
        <v>1497</v>
      </c>
    </row>
    <row r="119" spans="1:39"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F119" s="177" t="s">
        <v>2887</v>
      </c>
    </row>
    <row r="120" spans="1:39"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F120" s="177" t="s">
        <v>2887</v>
      </c>
    </row>
    <row r="121" spans="1:39"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2954</v>
      </c>
      <c r="X121" s="22">
        <v>450</v>
      </c>
      <c r="Z121" s="28" t="s">
        <v>57</v>
      </c>
      <c r="AB121" s="22" t="s">
        <v>2288</v>
      </c>
      <c r="AC121" s="22" t="s">
        <v>59</v>
      </c>
      <c r="AD121" s="176" t="s">
        <v>1497</v>
      </c>
    </row>
    <row r="122" spans="1:39"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2955</v>
      </c>
      <c r="X122" s="22">
        <v>200</v>
      </c>
      <c r="Z122" s="28" t="s">
        <v>57</v>
      </c>
      <c r="AB122" s="22" t="s">
        <v>2648</v>
      </c>
      <c r="AC122" s="22" t="s">
        <v>59</v>
      </c>
      <c r="AD122" s="176" t="s">
        <v>1112</v>
      </c>
    </row>
    <row r="123" spans="1:39"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2800</v>
      </c>
      <c r="M123" s="201" t="s">
        <v>2801</v>
      </c>
      <c r="N123" s="52">
        <v>0.12413793103448276</v>
      </c>
      <c r="O123" s="52" t="s">
        <v>1100</v>
      </c>
      <c r="R123" s="38">
        <v>0</v>
      </c>
      <c r="S123" s="39" t="s">
        <v>935</v>
      </c>
      <c r="T123" s="40">
        <v>113</v>
      </c>
      <c r="U123" s="41" t="s">
        <v>935</v>
      </c>
      <c r="V123" s="42" t="s">
        <v>59</v>
      </c>
      <c r="W123" s="181" t="s">
        <v>2802</v>
      </c>
      <c r="X123" s="22">
        <v>600</v>
      </c>
      <c r="Z123" s="28" t="s">
        <v>57</v>
      </c>
      <c r="AA123" s="22" t="s">
        <v>58</v>
      </c>
      <c r="AB123" s="22" t="s">
        <v>2635</v>
      </c>
      <c r="AC123" s="22" t="s">
        <v>59</v>
      </c>
      <c r="AD123" s="176" t="s">
        <v>2803</v>
      </c>
      <c r="AF123" s="177" t="s">
        <v>2660</v>
      </c>
    </row>
    <row r="124" spans="1:39"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2665</v>
      </c>
      <c r="AC124" s="22" t="s">
        <v>59</v>
      </c>
      <c r="AD124" s="176" t="s">
        <v>2805</v>
      </c>
      <c r="AF124" s="177" t="s">
        <v>2666</v>
      </c>
    </row>
    <row r="125" spans="1:39"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2806</v>
      </c>
      <c r="L125" s="76" t="s">
        <v>2807</v>
      </c>
      <c r="M125" s="201" t="s">
        <v>971</v>
      </c>
      <c r="N125" s="52">
        <v>3.1074871263980901</v>
      </c>
      <c r="O125" s="52" t="s">
        <v>2806</v>
      </c>
      <c r="P125" s="84" t="s">
        <v>2808</v>
      </c>
      <c r="Q125" s="84" t="s">
        <v>971</v>
      </c>
      <c r="R125" s="38">
        <v>0</v>
      </c>
      <c r="S125" s="39" t="s">
        <v>935</v>
      </c>
      <c r="T125" s="40">
        <v>73</v>
      </c>
      <c r="U125" s="41" t="s">
        <v>935</v>
      </c>
      <c r="V125" s="42" t="s">
        <v>59</v>
      </c>
      <c r="W125" s="181" t="s">
        <v>2809</v>
      </c>
      <c r="X125" s="22">
        <v>400</v>
      </c>
      <c r="Z125" s="28" t="s">
        <v>57</v>
      </c>
      <c r="AB125" s="22" t="s">
        <v>2288</v>
      </c>
      <c r="AC125" s="22" t="s">
        <v>59</v>
      </c>
      <c r="AD125" s="176" t="s">
        <v>2810</v>
      </c>
      <c r="AF125" s="177" t="s">
        <v>2290</v>
      </c>
      <c r="AM125" s="52" t="s">
        <v>2979</v>
      </c>
    </row>
    <row r="126" spans="1:39"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2806</v>
      </c>
      <c r="L126" s="76" t="s">
        <v>2811</v>
      </c>
      <c r="M126" s="201" t="s">
        <v>971</v>
      </c>
      <c r="N126" s="52">
        <v>2.6854478328357501</v>
      </c>
      <c r="O126" s="52" t="s">
        <v>2806</v>
      </c>
      <c r="P126" s="84" t="s">
        <v>2812</v>
      </c>
      <c r="Q126" s="84" t="s">
        <v>971</v>
      </c>
      <c r="R126" s="38">
        <v>0</v>
      </c>
      <c r="S126" s="39" t="s">
        <v>935</v>
      </c>
      <c r="T126" s="40">
        <v>73</v>
      </c>
      <c r="U126" s="41" t="s">
        <v>935</v>
      </c>
      <c r="V126" s="42" t="s">
        <v>59</v>
      </c>
      <c r="W126" s="181" t="s">
        <v>2809</v>
      </c>
      <c r="X126" s="22">
        <v>200</v>
      </c>
      <c r="Z126" s="28" t="s">
        <v>57</v>
      </c>
      <c r="AB126" s="22" t="s">
        <v>2288</v>
      </c>
      <c r="AC126" s="22" t="s">
        <v>59</v>
      </c>
      <c r="AD126" s="176" t="s">
        <v>2810</v>
      </c>
      <c r="AF126" s="177" t="s">
        <v>832</v>
      </c>
      <c r="AM126" s="52" t="s">
        <v>2979</v>
      </c>
    </row>
    <row r="127" spans="1:39"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2725</v>
      </c>
      <c r="N127" s="52">
        <v>1.41</v>
      </c>
      <c r="O127" s="52" t="s">
        <v>334</v>
      </c>
      <c r="R127" s="38">
        <v>0</v>
      </c>
      <c r="S127" s="39" t="s">
        <v>935</v>
      </c>
      <c r="T127" s="40">
        <v>0</v>
      </c>
      <c r="U127" s="41" t="s">
        <v>935</v>
      </c>
      <c r="V127" s="42" t="s">
        <v>59</v>
      </c>
      <c r="W127" s="181" t="s">
        <v>2813</v>
      </c>
      <c r="X127" s="22">
        <v>200</v>
      </c>
      <c r="Z127" s="28" t="s">
        <v>57</v>
      </c>
      <c r="AA127" s="22" t="s">
        <v>58</v>
      </c>
      <c r="AB127" s="22">
        <v>0</v>
      </c>
      <c r="AC127" s="22" t="s">
        <v>59</v>
      </c>
      <c r="AD127" s="176" t="s">
        <v>78</v>
      </c>
      <c r="AF127" s="177" t="s">
        <v>2349</v>
      </c>
      <c r="AH127" s="23">
        <v>150</v>
      </c>
      <c r="AJ127" s="52" t="s">
        <v>613</v>
      </c>
      <c r="AK127" s="52">
        <v>3</v>
      </c>
      <c r="AL127" s="52">
        <v>4</v>
      </c>
      <c r="AM127" s="52" t="s">
        <v>2980</v>
      </c>
    </row>
    <row r="128" spans="1:39"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2725</v>
      </c>
      <c r="N128" s="52">
        <v>1.76</v>
      </c>
      <c r="O128" s="52" t="s">
        <v>334</v>
      </c>
      <c r="R128" s="38">
        <v>0</v>
      </c>
      <c r="S128" s="39" t="s">
        <v>935</v>
      </c>
      <c r="T128" s="40">
        <v>3</v>
      </c>
      <c r="U128" s="41" t="s">
        <v>935</v>
      </c>
      <c r="V128" s="42" t="s">
        <v>59</v>
      </c>
      <c r="W128" s="181" t="s">
        <v>2813</v>
      </c>
      <c r="X128" s="22">
        <v>200</v>
      </c>
      <c r="Z128" s="28" t="s">
        <v>57</v>
      </c>
      <c r="AA128" s="22" t="s">
        <v>58</v>
      </c>
      <c r="AB128" s="22">
        <v>0</v>
      </c>
      <c r="AC128" s="22" t="s">
        <v>59</v>
      </c>
      <c r="AD128" s="176" t="s">
        <v>78</v>
      </c>
      <c r="AF128" s="177" t="s">
        <v>2349</v>
      </c>
      <c r="AH128" s="23">
        <v>150</v>
      </c>
      <c r="AJ128" s="52" t="s">
        <v>2993</v>
      </c>
      <c r="AK128" s="52">
        <v>3</v>
      </c>
      <c r="AM128" s="52" t="s">
        <v>2981</v>
      </c>
    </row>
    <row r="129" spans="1:39"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2725</v>
      </c>
      <c r="N129" s="52">
        <v>1.76</v>
      </c>
      <c r="O129" s="52" t="s">
        <v>334</v>
      </c>
      <c r="R129" s="38">
        <v>0</v>
      </c>
      <c r="S129" s="39" t="s">
        <v>935</v>
      </c>
      <c r="T129" s="40">
        <v>12</v>
      </c>
      <c r="U129" s="41" t="s">
        <v>935</v>
      </c>
      <c r="V129" s="42" t="s">
        <v>59</v>
      </c>
      <c r="W129" s="181" t="s">
        <v>2813</v>
      </c>
      <c r="X129" s="22">
        <v>200</v>
      </c>
      <c r="Z129" s="28" t="s">
        <v>57</v>
      </c>
      <c r="AA129" s="22" t="s">
        <v>58</v>
      </c>
      <c r="AB129" s="22">
        <v>0</v>
      </c>
      <c r="AC129" s="22" t="s">
        <v>59</v>
      </c>
      <c r="AD129" s="176" t="s">
        <v>78</v>
      </c>
      <c r="AF129" s="177" t="s">
        <v>2349</v>
      </c>
      <c r="AH129" s="23">
        <v>150</v>
      </c>
      <c r="AJ129" s="52" t="s">
        <v>2993</v>
      </c>
      <c r="AK129" s="52">
        <v>3</v>
      </c>
      <c r="AM129" s="52" t="s">
        <v>2982</v>
      </c>
    </row>
    <row r="130" spans="1:39"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2725</v>
      </c>
      <c r="N130" s="52">
        <v>1.71</v>
      </c>
      <c r="O130" s="52" t="s">
        <v>334</v>
      </c>
      <c r="R130" s="38">
        <v>0</v>
      </c>
      <c r="S130" s="39" t="s">
        <v>935</v>
      </c>
      <c r="T130" s="40">
        <v>24</v>
      </c>
      <c r="U130" s="41" t="s">
        <v>935</v>
      </c>
      <c r="V130" s="42" t="s">
        <v>59</v>
      </c>
      <c r="W130" s="181" t="s">
        <v>2813</v>
      </c>
      <c r="X130" s="22">
        <v>200</v>
      </c>
      <c r="Z130" s="28" t="s">
        <v>57</v>
      </c>
      <c r="AA130" s="22" t="s">
        <v>58</v>
      </c>
      <c r="AB130" s="22">
        <v>0</v>
      </c>
      <c r="AC130" s="22" t="s">
        <v>59</v>
      </c>
      <c r="AD130" s="176" t="s">
        <v>78</v>
      </c>
      <c r="AF130" s="177" t="s">
        <v>2349</v>
      </c>
      <c r="AH130" s="23">
        <v>150</v>
      </c>
      <c r="AJ130" s="52" t="s">
        <v>2993</v>
      </c>
      <c r="AK130" s="52">
        <v>3</v>
      </c>
      <c r="AM130" s="52" t="s">
        <v>2994</v>
      </c>
    </row>
    <row r="131" spans="1:39"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2626</v>
      </c>
      <c r="L131" s="76">
        <f>596/100</f>
        <v>5.96</v>
      </c>
      <c r="M131" s="76" t="s">
        <v>78</v>
      </c>
      <c r="N131" s="52">
        <f>268/100+1</f>
        <v>3.68</v>
      </c>
      <c r="O131" s="52" t="s">
        <v>2626</v>
      </c>
      <c r="P131" s="84">
        <f>222/100</f>
        <v>2.2200000000000002</v>
      </c>
      <c r="Q131" s="84" t="s">
        <v>78</v>
      </c>
      <c r="R131" s="38">
        <v>0</v>
      </c>
      <c r="S131" s="39" t="s">
        <v>935</v>
      </c>
      <c r="T131" s="40">
        <v>265</v>
      </c>
      <c r="U131" s="41" t="s">
        <v>935</v>
      </c>
      <c r="V131" s="42" t="s">
        <v>59</v>
      </c>
      <c r="X131" s="176">
        <v>200</v>
      </c>
      <c r="Y131" s="180"/>
      <c r="Z131" s="180" t="s">
        <v>57</v>
      </c>
      <c r="AA131" s="176"/>
      <c r="AB131" s="22" t="s">
        <v>2627</v>
      </c>
      <c r="AC131" s="176" t="s">
        <v>59</v>
      </c>
      <c r="AD131" s="176" t="s">
        <v>2628</v>
      </c>
      <c r="AE131" s="177" t="s">
        <v>834</v>
      </c>
      <c r="AG131" s="178"/>
      <c r="AH131" s="177"/>
      <c r="AI131" s="177"/>
    </row>
    <row r="132" spans="1:39"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2626</v>
      </c>
      <c r="L132" s="76">
        <f>80/100</f>
        <v>0.8</v>
      </c>
      <c r="M132" s="76" t="s">
        <v>78</v>
      </c>
      <c r="N132" s="52">
        <f>63/100+1</f>
        <v>1.63</v>
      </c>
      <c r="O132" s="52" t="s">
        <v>2626</v>
      </c>
      <c r="P132" s="84">
        <f>107/100</f>
        <v>1.07</v>
      </c>
      <c r="Q132" s="84" t="s">
        <v>78</v>
      </c>
      <c r="R132" s="38">
        <v>0</v>
      </c>
      <c r="S132" s="39" t="s">
        <v>935</v>
      </c>
      <c r="T132" s="40">
        <v>265</v>
      </c>
      <c r="U132" s="41" t="s">
        <v>935</v>
      </c>
      <c r="V132" s="42" t="s">
        <v>59</v>
      </c>
      <c r="X132" s="176" t="s">
        <v>2617</v>
      </c>
      <c r="Y132" s="180"/>
      <c r="Z132" s="180" t="s">
        <v>57</v>
      </c>
      <c r="AA132" s="176"/>
      <c r="AB132" s="22" t="s">
        <v>2629</v>
      </c>
      <c r="AC132" s="176" t="s">
        <v>59</v>
      </c>
      <c r="AD132" s="176" t="s">
        <v>2983</v>
      </c>
      <c r="AE132" s="177" t="s">
        <v>2630</v>
      </c>
      <c r="AG132" s="178"/>
      <c r="AH132" s="177"/>
      <c r="AI132" s="177"/>
    </row>
    <row r="133" spans="1:39"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2631</v>
      </c>
      <c r="L133" s="76" t="s">
        <v>2649</v>
      </c>
      <c r="M133" s="76" t="s">
        <v>1156</v>
      </c>
      <c r="R133" s="38">
        <v>0</v>
      </c>
      <c r="S133" s="39" t="s">
        <v>935</v>
      </c>
      <c r="T133" s="40">
        <v>73</v>
      </c>
      <c r="U133" s="41" t="s">
        <v>935</v>
      </c>
      <c r="V133" s="42" t="s">
        <v>59</v>
      </c>
      <c r="W133" s="181" t="s">
        <v>2747</v>
      </c>
      <c r="X133" s="22">
        <v>400</v>
      </c>
      <c r="Y133" s="180"/>
      <c r="Z133" s="180" t="s">
        <v>57</v>
      </c>
      <c r="AA133" s="22" t="s">
        <v>58</v>
      </c>
      <c r="AB133" s="22" t="s">
        <v>2650</v>
      </c>
      <c r="AC133" s="176" t="s">
        <v>59</v>
      </c>
      <c r="AD133" s="176" t="s">
        <v>2651</v>
      </c>
      <c r="AE133" s="177" t="s">
        <v>2652</v>
      </c>
      <c r="AF133" s="177" t="s">
        <v>2653</v>
      </c>
      <c r="AH133" s="177"/>
      <c r="AI133" s="177"/>
    </row>
    <row r="134" spans="1:39"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2631</v>
      </c>
      <c r="L134" s="76" t="str">
        <f>0.41*2.5&amp;" - "&amp;0.51*2.5</f>
        <v>1.025 - 1.275</v>
      </c>
      <c r="M134" s="76" t="s">
        <v>1156</v>
      </c>
      <c r="R134" s="38">
        <v>0</v>
      </c>
      <c r="S134" s="39" t="s">
        <v>935</v>
      </c>
      <c r="T134" s="40">
        <v>216</v>
      </c>
      <c r="U134" s="41" t="s">
        <v>935</v>
      </c>
      <c r="V134" s="42" t="s">
        <v>59</v>
      </c>
      <c r="W134" s="181" t="s">
        <v>2956</v>
      </c>
      <c r="X134" s="22">
        <v>600</v>
      </c>
      <c r="Y134" s="180"/>
      <c r="Z134" s="180" t="s">
        <v>57</v>
      </c>
      <c r="AA134" s="22" t="s">
        <v>58</v>
      </c>
      <c r="AB134" s="22" t="s">
        <v>2654</v>
      </c>
      <c r="AC134" s="176" t="s">
        <v>59</v>
      </c>
      <c r="AD134" s="176" t="s">
        <v>2655</v>
      </c>
      <c r="AE134" s="23" t="s">
        <v>2656</v>
      </c>
      <c r="AF134" s="177" t="s">
        <v>2657</v>
      </c>
      <c r="AH134" s="177"/>
      <c r="AI134" s="177"/>
    </row>
    <row r="135" spans="1:39"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2631</v>
      </c>
      <c r="L135" s="76" t="s">
        <v>2658</v>
      </c>
      <c r="M135" s="76" t="s">
        <v>1156</v>
      </c>
      <c r="N135" s="52">
        <v>1.45</v>
      </c>
      <c r="O135" s="52" t="s">
        <v>2631</v>
      </c>
      <c r="P135" s="84" t="s">
        <v>2659</v>
      </c>
      <c r="Q135" s="84" t="s">
        <v>1156</v>
      </c>
      <c r="R135" s="38">
        <v>0</v>
      </c>
      <c r="S135" s="39" t="s">
        <v>935</v>
      </c>
      <c r="T135" s="40">
        <v>73</v>
      </c>
      <c r="U135" s="41" t="s">
        <v>935</v>
      </c>
      <c r="V135" s="42" t="s">
        <v>59</v>
      </c>
      <c r="X135" s="176">
        <v>400</v>
      </c>
      <c r="Y135" s="180"/>
      <c r="Z135" s="180" t="s">
        <v>57</v>
      </c>
      <c r="AA135" s="176"/>
      <c r="AB135" s="176" t="s">
        <v>2650</v>
      </c>
      <c r="AC135" s="176" t="s">
        <v>59</v>
      </c>
      <c r="AD135" s="176" t="s">
        <v>2651</v>
      </c>
      <c r="AE135" s="23" t="s">
        <v>834</v>
      </c>
      <c r="AF135" s="177" t="s">
        <v>2985</v>
      </c>
    </row>
    <row r="136" spans="1:39"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2631</v>
      </c>
      <c r="L136" s="76" t="str">
        <f>0.46*2.5&amp;" - "&amp;0.53*2.5</f>
        <v>1.15 - 1.325</v>
      </c>
      <c r="M136" s="76" t="s">
        <v>1156</v>
      </c>
      <c r="N136" s="52">
        <f>0.71*2.5</f>
        <v>1.7749999999999999</v>
      </c>
      <c r="O136" s="52" t="s">
        <v>2631</v>
      </c>
      <c r="P136" s="84" t="str">
        <f>0.68*2.5&amp;" - "&amp;0.76*2.5</f>
        <v>1.7 - 1.9</v>
      </c>
      <c r="Q136" s="84" t="s">
        <v>1156</v>
      </c>
      <c r="R136" s="38">
        <v>0</v>
      </c>
      <c r="S136" s="39" t="s">
        <v>935</v>
      </c>
      <c r="T136" s="40">
        <v>216</v>
      </c>
      <c r="U136" s="41" t="s">
        <v>935</v>
      </c>
      <c r="V136" s="42" t="s">
        <v>59</v>
      </c>
      <c r="W136" s="181" t="s">
        <v>2746</v>
      </c>
      <c r="X136" s="176">
        <v>600</v>
      </c>
      <c r="Y136" s="180"/>
      <c r="Z136" s="180" t="s">
        <v>57</v>
      </c>
      <c r="AA136" s="176" t="s">
        <v>58</v>
      </c>
      <c r="AB136" s="176" t="s">
        <v>2654</v>
      </c>
      <c r="AC136" s="176" t="s">
        <v>59</v>
      </c>
      <c r="AD136" s="176" t="s">
        <v>2655</v>
      </c>
      <c r="AE136" s="177" t="s">
        <v>1141</v>
      </c>
      <c r="AF136" s="177" t="s">
        <v>2657</v>
      </c>
      <c r="AG136" s="178"/>
      <c r="AH136" s="177"/>
      <c r="AI136" s="177"/>
    </row>
    <row r="137" spans="1:39"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2139</v>
      </c>
      <c r="L137" s="76" t="s">
        <v>2632</v>
      </c>
      <c r="M137" s="76" t="s">
        <v>1156</v>
      </c>
      <c r="N137" s="52">
        <v>3.71</v>
      </c>
      <c r="O137" s="52" t="s">
        <v>2139</v>
      </c>
      <c r="P137" s="84" t="s">
        <v>2633</v>
      </c>
      <c r="Q137" s="84" t="s">
        <v>1156</v>
      </c>
      <c r="R137" s="38">
        <v>0</v>
      </c>
      <c r="S137" s="39" t="s">
        <v>935</v>
      </c>
      <c r="T137" s="40">
        <v>72</v>
      </c>
      <c r="U137" s="41" t="s">
        <v>935</v>
      </c>
      <c r="V137" s="42" t="s">
        <v>59</v>
      </c>
      <c r="W137" s="181" t="s">
        <v>2634</v>
      </c>
      <c r="X137" s="22">
        <v>200</v>
      </c>
      <c r="Y137" s="180"/>
      <c r="Z137" s="180" t="s">
        <v>57</v>
      </c>
      <c r="AA137" s="22" t="s">
        <v>58</v>
      </c>
      <c r="AB137" s="22" t="s">
        <v>2635</v>
      </c>
      <c r="AC137" s="176" t="s">
        <v>59</v>
      </c>
      <c r="AD137" s="176" t="s">
        <v>2636</v>
      </c>
      <c r="AE137" s="177" t="s">
        <v>831</v>
      </c>
      <c r="AF137" s="177" t="s">
        <v>2637</v>
      </c>
      <c r="AH137" s="177"/>
      <c r="AI137" s="177"/>
    </row>
    <row r="138" spans="1:39"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2139</v>
      </c>
      <c r="L138" s="76" t="s">
        <v>2638</v>
      </c>
      <c r="M138" s="76" t="s">
        <v>1156</v>
      </c>
      <c r="N138" s="52">
        <v>1.3</v>
      </c>
      <c r="O138" s="52" t="s">
        <v>2139</v>
      </c>
      <c r="P138" s="84" t="s">
        <v>2639</v>
      </c>
      <c r="Q138" s="84" t="s">
        <v>1156</v>
      </c>
      <c r="R138" s="38">
        <v>0</v>
      </c>
      <c r="S138" s="39" t="s">
        <v>935</v>
      </c>
      <c r="T138" s="40">
        <v>0</v>
      </c>
      <c r="U138" s="41" t="s">
        <v>935</v>
      </c>
      <c r="V138" s="42" t="s">
        <v>59</v>
      </c>
      <c r="W138" s="181" t="s">
        <v>2640</v>
      </c>
      <c r="X138" s="22">
        <v>600</v>
      </c>
      <c r="Z138" s="28" t="s">
        <v>57</v>
      </c>
      <c r="AA138" s="176" t="s">
        <v>58</v>
      </c>
      <c r="AB138" s="22">
        <v>0</v>
      </c>
      <c r="AC138" s="22" t="s">
        <v>59</v>
      </c>
      <c r="AD138" s="176" t="s">
        <v>78</v>
      </c>
      <c r="AE138" s="23" t="s">
        <v>1137</v>
      </c>
      <c r="AF138" s="177" t="s">
        <v>2641</v>
      </c>
    </row>
    <row r="139" spans="1:39"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2139</v>
      </c>
      <c r="L139" s="76" t="s">
        <v>2642</v>
      </c>
      <c r="M139" s="76" t="s">
        <v>1156</v>
      </c>
      <c r="N139" s="52">
        <v>2.69</v>
      </c>
      <c r="O139" s="52" t="s">
        <v>2139</v>
      </c>
      <c r="P139" s="84" t="s">
        <v>2643</v>
      </c>
      <c r="Q139" s="84" t="s">
        <v>1156</v>
      </c>
      <c r="R139" s="38">
        <v>0</v>
      </c>
      <c r="S139" s="39" t="s">
        <v>935</v>
      </c>
      <c r="T139" s="40">
        <v>72</v>
      </c>
      <c r="U139" s="41" t="s">
        <v>935</v>
      </c>
      <c r="V139" s="42" t="s">
        <v>59</v>
      </c>
      <c r="W139" s="181" t="s">
        <v>2644</v>
      </c>
      <c r="X139" s="22">
        <v>500</v>
      </c>
      <c r="Z139" s="28" t="s">
        <v>57</v>
      </c>
      <c r="AA139" s="176" t="s">
        <v>58</v>
      </c>
      <c r="AB139" s="22" t="s">
        <v>2645</v>
      </c>
      <c r="AC139" s="22" t="s">
        <v>59</v>
      </c>
      <c r="AD139" s="176" t="s">
        <v>2646</v>
      </c>
      <c r="AE139" s="23" t="s">
        <v>1131</v>
      </c>
      <c r="AF139" s="177" t="s">
        <v>2647</v>
      </c>
    </row>
    <row r="140" spans="1:39"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2593</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2174</v>
      </c>
      <c r="AC140" s="176" t="s">
        <v>59</v>
      </c>
      <c r="AD140" s="176" t="s">
        <v>2624</v>
      </c>
      <c r="AE140" s="177"/>
      <c r="AF140" s="177" t="s">
        <v>1138</v>
      </c>
      <c r="AG140" s="178"/>
      <c r="AH140" s="177"/>
      <c r="AI140" s="177" t="s">
        <v>2625</v>
      </c>
      <c r="AJ140" s="52" t="s">
        <v>642</v>
      </c>
      <c r="AL140" s="52">
        <v>4</v>
      </c>
      <c r="AM140" s="52" t="s">
        <v>516</v>
      </c>
    </row>
    <row r="141" spans="1:39"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2616</v>
      </c>
      <c r="X141" s="176" t="s">
        <v>2617</v>
      </c>
      <c r="Y141" s="180"/>
      <c r="Z141" s="180" t="s">
        <v>57</v>
      </c>
      <c r="AA141" s="176" t="s">
        <v>58</v>
      </c>
      <c r="AB141" s="22" t="s">
        <v>2618</v>
      </c>
      <c r="AC141" s="176" t="s">
        <v>59</v>
      </c>
      <c r="AD141" s="176" t="s">
        <v>2619</v>
      </c>
      <c r="AE141" s="177" t="s">
        <v>2413</v>
      </c>
      <c r="AF141" s="177" t="s">
        <v>2414</v>
      </c>
      <c r="AG141" s="178"/>
      <c r="AH141" s="177"/>
      <c r="AI141" s="177" t="s">
        <v>2620</v>
      </c>
      <c r="AJ141" s="52" t="s">
        <v>642</v>
      </c>
      <c r="AM141" s="52" t="s">
        <v>2408</v>
      </c>
    </row>
    <row r="142" spans="1:39"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2037</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2623</v>
      </c>
      <c r="X142" s="176">
        <v>1</v>
      </c>
      <c r="Y142" s="180"/>
      <c r="Z142" s="180" t="s">
        <v>57</v>
      </c>
      <c r="AA142" s="176" t="s">
        <v>58</v>
      </c>
      <c r="AB142" s="22" t="s">
        <v>2410</v>
      </c>
      <c r="AC142" s="176" t="s">
        <v>59</v>
      </c>
      <c r="AD142" s="176" t="s">
        <v>2407</v>
      </c>
      <c r="AE142" s="177" t="s">
        <v>2275</v>
      </c>
      <c r="AF142" s="177" t="s">
        <v>1889</v>
      </c>
      <c r="AG142" s="178"/>
      <c r="AH142" s="177"/>
      <c r="AI142" s="177"/>
      <c r="AJ142" s="52" t="s">
        <v>642</v>
      </c>
      <c r="AM142" s="52" t="s">
        <v>2408</v>
      </c>
    </row>
    <row r="143" spans="1:39"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2725</v>
      </c>
      <c r="N143" s="193">
        <v>1.9692307692307693</v>
      </c>
      <c r="O143" s="193" t="s">
        <v>2725</v>
      </c>
      <c r="R143" s="38">
        <v>0</v>
      </c>
      <c r="S143" s="39" t="s">
        <v>935</v>
      </c>
      <c r="T143" s="40">
        <v>25</v>
      </c>
      <c r="U143" s="41" t="s">
        <v>935</v>
      </c>
      <c r="V143" s="186" t="s">
        <v>59</v>
      </c>
      <c r="X143" s="176">
        <v>80</v>
      </c>
      <c r="Y143" s="180"/>
      <c r="Z143" s="180" t="s">
        <v>57</v>
      </c>
      <c r="AA143" s="176" t="s">
        <v>58</v>
      </c>
      <c r="AB143" s="22" t="s">
        <v>2426</v>
      </c>
      <c r="AC143" s="176" t="s">
        <v>59</v>
      </c>
      <c r="AD143" s="176" t="s">
        <v>2613</v>
      </c>
      <c r="AE143" s="177" t="s">
        <v>2614</v>
      </c>
      <c r="AF143" s="177" t="s">
        <v>2615</v>
      </c>
      <c r="AG143" s="178"/>
      <c r="AH143" s="177"/>
      <c r="AI143" s="177"/>
    </row>
    <row r="144" spans="1:39"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2725</v>
      </c>
      <c r="R144" s="38">
        <v>0</v>
      </c>
      <c r="S144" s="39" t="s">
        <v>935</v>
      </c>
      <c r="T144" s="40">
        <v>144</v>
      </c>
      <c r="U144" s="41" t="s">
        <v>935</v>
      </c>
      <c r="V144" s="42" t="s">
        <v>59</v>
      </c>
      <c r="W144" s="181" t="s">
        <v>2661</v>
      </c>
      <c r="X144" s="22">
        <v>240</v>
      </c>
      <c r="Z144" s="180" t="s">
        <v>57</v>
      </c>
      <c r="AB144" s="22" t="s">
        <v>2618</v>
      </c>
      <c r="AC144" s="22" t="s">
        <v>59</v>
      </c>
      <c r="AD144" s="176" t="s">
        <v>91</v>
      </c>
      <c r="AE144" s="23" t="s">
        <v>2662</v>
      </c>
      <c r="AF144" s="177" t="s">
        <v>2663</v>
      </c>
    </row>
    <row r="145" spans="1:39"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2820</v>
      </c>
      <c r="X145" s="176" t="s">
        <v>2821</v>
      </c>
      <c r="Y145" s="180"/>
      <c r="Z145" s="180" t="s">
        <v>57</v>
      </c>
      <c r="AA145" s="22" t="s">
        <v>58</v>
      </c>
      <c r="AB145" s="22" t="s">
        <v>2622</v>
      </c>
      <c r="AC145" s="22" t="s">
        <v>59</v>
      </c>
      <c r="AD145" s="176" t="s">
        <v>2810</v>
      </c>
      <c r="AE145" s="23" t="s">
        <v>2822</v>
      </c>
      <c r="AG145" s="178"/>
      <c r="AH145" s="177"/>
      <c r="AI145" s="177"/>
      <c r="AJ145" s="52" t="s">
        <v>642</v>
      </c>
      <c r="AM145" s="52" t="s">
        <v>2408</v>
      </c>
    </row>
    <row r="146" spans="1:39"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2037</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2621</v>
      </c>
      <c r="X146" s="22">
        <v>1</v>
      </c>
      <c r="Z146" s="28" t="s">
        <v>57</v>
      </c>
      <c r="AA146" s="22" t="s">
        <v>58</v>
      </c>
      <c r="AB146" s="22" t="s">
        <v>2410</v>
      </c>
      <c r="AC146" s="22" t="s">
        <v>59</v>
      </c>
      <c r="AD146" s="176" t="s">
        <v>2407</v>
      </c>
      <c r="AE146" s="23" t="s">
        <v>2275</v>
      </c>
      <c r="AF146" s="177" t="s">
        <v>1889</v>
      </c>
      <c r="AJ146" s="193" t="s">
        <v>642</v>
      </c>
      <c r="AK146" s="193"/>
      <c r="AL146" s="193"/>
      <c r="AM146" s="193" t="s">
        <v>2408</v>
      </c>
    </row>
    <row r="147" spans="1:39"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2725</v>
      </c>
      <c r="L147" s="201"/>
      <c r="O147" s="193"/>
      <c r="Q147" s="202"/>
      <c r="R147" s="38">
        <v>0</v>
      </c>
      <c r="S147" s="39" t="s">
        <v>935</v>
      </c>
      <c r="T147" s="40">
        <v>168</v>
      </c>
      <c r="U147" s="41" t="s">
        <v>935</v>
      </c>
      <c r="V147" s="42" t="s">
        <v>59</v>
      </c>
      <c r="W147" s="181" t="s">
        <v>2664</v>
      </c>
      <c r="X147" s="22">
        <v>240</v>
      </c>
      <c r="Z147" s="28" t="s">
        <v>57</v>
      </c>
      <c r="AB147" s="22" t="s">
        <v>2618</v>
      </c>
      <c r="AC147" s="22" t="s">
        <v>59</v>
      </c>
      <c r="AD147" s="176" t="s">
        <v>91</v>
      </c>
      <c r="AE147" s="23" t="s">
        <v>2662</v>
      </c>
      <c r="AF147" s="177" t="s">
        <v>2663</v>
      </c>
    </row>
    <row r="148" spans="1:39"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2675</v>
      </c>
      <c r="X148" s="22">
        <v>300</v>
      </c>
      <c r="Z148" s="28" t="s">
        <v>57</v>
      </c>
      <c r="AA148" s="22" t="s">
        <v>58</v>
      </c>
      <c r="AB148" s="22" t="s">
        <v>2618</v>
      </c>
      <c r="AC148" s="22" t="s">
        <v>59</v>
      </c>
      <c r="AD148" s="176" t="s">
        <v>2676</v>
      </c>
      <c r="AE148" s="23" t="s">
        <v>1141</v>
      </c>
      <c r="AF148" s="177" t="s">
        <v>2945</v>
      </c>
    </row>
    <row r="149" spans="1:39"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2677</v>
      </c>
      <c r="X149" s="22">
        <v>300</v>
      </c>
      <c r="Z149" s="28" t="s">
        <v>57</v>
      </c>
      <c r="AA149" s="22" t="s">
        <v>58</v>
      </c>
      <c r="AB149" s="22" t="s">
        <v>2618</v>
      </c>
      <c r="AC149" s="22" t="s">
        <v>59</v>
      </c>
      <c r="AD149" s="176" t="s">
        <v>2676</v>
      </c>
      <c r="AE149" s="23" t="s">
        <v>1141</v>
      </c>
      <c r="AF149" s="177" t="s">
        <v>2945</v>
      </c>
    </row>
    <row r="150" spans="1:39"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2678</v>
      </c>
      <c r="M150" s="76" t="s">
        <v>1096</v>
      </c>
      <c r="N150" s="52">
        <f>12.6/7.2</f>
        <v>1.75</v>
      </c>
      <c r="O150" s="52" t="s">
        <v>1100</v>
      </c>
      <c r="R150" s="38">
        <v>0</v>
      </c>
      <c r="S150" s="39">
        <v>6</v>
      </c>
      <c r="T150" s="40">
        <v>324</v>
      </c>
      <c r="U150" s="41">
        <v>330</v>
      </c>
      <c r="V150" s="42" t="s">
        <v>59</v>
      </c>
      <c r="W150" s="181" t="s">
        <v>2987</v>
      </c>
      <c r="X150" s="176">
        <v>250</v>
      </c>
      <c r="Y150" s="180"/>
      <c r="Z150" s="180" t="s">
        <v>57</v>
      </c>
      <c r="AA150" s="176"/>
      <c r="AB150" s="22" t="s">
        <v>2997</v>
      </c>
      <c r="AC150" s="176" t="s">
        <v>59</v>
      </c>
      <c r="AD150" s="176" t="s">
        <v>2679</v>
      </c>
      <c r="AE150" s="177" t="s">
        <v>1131</v>
      </c>
      <c r="AF150" s="177" t="s">
        <v>2946</v>
      </c>
      <c r="AG150" s="178"/>
      <c r="AH150" s="177"/>
      <c r="AI150" s="177"/>
    </row>
    <row r="151" spans="1:39"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2680</v>
      </c>
      <c r="M151" s="76" t="s">
        <v>1096</v>
      </c>
      <c r="N151" s="52">
        <f>8.3/5.5</f>
        <v>1.5090909090909093</v>
      </c>
      <c r="O151" s="52" t="s">
        <v>1100</v>
      </c>
      <c r="R151" s="38">
        <v>0</v>
      </c>
      <c r="S151" s="39">
        <v>6</v>
      </c>
      <c r="T151" s="40">
        <v>324</v>
      </c>
      <c r="U151" s="41">
        <v>330</v>
      </c>
      <c r="V151" s="42" t="s">
        <v>59</v>
      </c>
      <c r="W151" s="181" t="s">
        <v>2988</v>
      </c>
      <c r="X151" s="176">
        <v>250</v>
      </c>
      <c r="Y151" s="180"/>
      <c r="Z151" s="180" t="s">
        <v>57</v>
      </c>
      <c r="AA151" s="176"/>
      <c r="AB151" s="22" t="s">
        <v>2997</v>
      </c>
      <c r="AC151" s="176" t="s">
        <v>59</v>
      </c>
      <c r="AD151" s="176" t="s">
        <v>2679</v>
      </c>
      <c r="AE151" s="177" t="s">
        <v>1131</v>
      </c>
      <c r="AF151" s="177" t="s">
        <v>2946</v>
      </c>
      <c r="AG151" s="178"/>
      <c r="AH151" s="177"/>
      <c r="AI151" s="177"/>
    </row>
    <row r="152" spans="1:39"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2883</v>
      </c>
      <c r="X152" s="22" t="s">
        <v>2617</v>
      </c>
      <c r="Z152" s="28" t="s">
        <v>57</v>
      </c>
      <c r="AA152" s="22" t="s">
        <v>58</v>
      </c>
      <c r="AB152" s="22" t="s">
        <v>2681</v>
      </c>
      <c r="AC152" s="22" t="s">
        <v>59</v>
      </c>
      <c r="AD152" s="176" t="s">
        <v>2984</v>
      </c>
      <c r="AE152" s="23" t="s">
        <v>2630</v>
      </c>
      <c r="AF152" s="177" t="s">
        <v>2682</v>
      </c>
    </row>
    <row r="153" spans="1:39"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2826</v>
      </c>
      <c r="X153" s="22">
        <v>450</v>
      </c>
      <c r="Z153" s="28" t="s">
        <v>57</v>
      </c>
      <c r="AA153" s="22" t="s">
        <v>58</v>
      </c>
      <c r="AB153" s="22" t="s">
        <v>2668</v>
      </c>
      <c r="AC153" s="22" t="s">
        <v>59</v>
      </c>
      <c r="AD153" s="176" t="s">
        <v>2636</v>
      </c>
      <c r="AF153" s="177" t="s">
        <v>2947</v>
      </c>
    </row>
    <row r="154" spans="1:39"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2826</v>
      </c>
      <c r="X154" s="22">
        <v>450</v>
      </c>
      <c r="Z154" s="28" t="s">
        <v>57</v>
      </c>
      <c r="AA154" s="22" t="s">
        <v>58</v>
      </c>
      <c r="AB154" s="176" t="s">
        <v>2668</v>
      </c>
      <c r="AC154" s="22" t="s">
        <v>59</v>
      </c>
      <c r="AD154" s="176" t="s">
        <v>2636</v>
      </c>
      <c r="AF154" s="177" t="s">
        <v>2947</v>
      </c>
    </row>
    <row r="155" spans="1:39"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2725</v>
      </c>
      <c r="O155" s="193"/>
      <c r="R155" s="38">
        <v>0</v>
      </c>
      <c r="S155" s="39" t="s">
        <v>935</v>
      </c>
      <c r="T155" s="184">
        <v>336</v>
      </c>
      <c r="U155" s="41" t="s">
        <v>935</v>
      </c>
      <c r="V155" s="42" t="s">
        <v>59</v>
      </c>
      <c r="W155" s="181" t="s">
        <v>2661</v>
      </c>
      <c r="X155" s="22" t="s">
        <v>2617</v>
      </c>
      <c r="Z155" s="28" t="s">
        <v>57</v>
      </c>
      <c r="AA155" s="22" t="s">
        <v>58</v>
      </c>
      <c r="AB155" s="176" t="s">
        <v>2681</v>
      </c>
      <c r="AC155" s="22" t="s">
        <v>59</v>
      </c>
      <c r="AD155" s="176" t="s">
        <v>2984</v>
      </c>
      <c r="AE155" s="23" t="s">
        <v>2630</v>
      </c>
      <c r="AF155" s="177" t="s">
        <v>2682</v>
      </c>
    </row>
    <row r="156" spans="1:39"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2725</v>
      </c>
      <c r="O156" s="193"/>
      <c r="R156" s="38">
        <v>0</v>
      </c>
      <c r="S156" s="39" t="s">
        <v>935</v>
      </c>
      <c r="T156" s="184">
        <v>336</v>
      </c>
      <c r="U156" s="41" t="s">
        <v>935</v>
      </c>
      <c r="V156" s="42" t="s">
        <v>59</v>
      </c>
      <c r="W156" s="181" t="s">
        <v>2661</v>
      </c>
      <c r="X156" s="22" t="s">
        <v>2617</v>
      </c>
      <c r="Y156" s="180"/>
      <c r="Z156" s="180" t="s">
        <v>57</v>
      </c>
      <c r="AA156" s="176" t="s">
        <v>58</v>
      </c>
      <c r="AB156" s="176" t="s">
        <v>2681</v>
      </c>
      <c r="AC156" s="176" t="s">
        <v>59</v>
      </c>
      <c r="AD156" s="176" t="s">
        <v>2984</v>
      </c>
      <c r="AE156" s="177" t="s">
        <v>2630</v>
      </c>
      <c r="AF156" s="177" t="s">
        <v>2682</v>
      </c>
      <c r="AG156" s="178"/>
      <c r="AH156" s="177"/>
      <c r="AI156" s="177"/>
    </row>
    <row r="157" spans="1:39"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2725</v>
      </c>
      <c r="O157" s="193"/>
      <c r="R157" s="38">
        <v>0</v>
      </c>
      <c r="S157" s="39" t="s">
        <v>935</v>
      </c>
      <c r="T157" s="184">
        <v>336</v>
      </c>
      <c r="U157" s="41" t="s">
        <v>935</v>
      </c>
      <c r="V157" s="42" t="s">
        <v>59</v>
      </c>
      <c r="W157" s="181" t="s">
        <v>2661</v>
      </c>
      <c r="X157" s="22" t="s">
        <v>2617</v>
      </c>
      <c r="Y157" s="180"/>
      <c r="Z157" s="180" t="s">
        <v>57</v>
      </c>
      <c r="AA157" s="176" t="s">
        <v>58</v>
      </c>
      <c r="AB157" s="176" t="s">
        <v>2681</v>
      </c>
      <c r="AC157" s="176" t="s">
        <v>59</v>
      </c>
      <c r="AD157" s="176" t="s">
        <v>2984</v>
      </c>
      <c r="AE157" s="177" t="s">
        <v>2630</v>
      </c>
      <c r="AF157" s="177" t="s">
        <v>2682</v>
      </c>
      <c r="AG157" s="178"/>
      <c r="AH157" s="177"/>
      <c r="AI157" s="177"/>
    </row>
    <row r="158" spans="1:39"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2573</v>
      </c>
      <c r="S158" s="39" t="s">
        <v>935</v>
      </c>
      <c r="T158" s="184" t="s">
        <v>2573</v>
      </c>
      <c r="U158" s="41" t="s">
        <v>935</v>
      </c>
      <c r="V158" s="42" t="s">
        <v>59</v>
      </c>
      <c r="X158" s="22" t="s">
        <v>2683</v>
      </c>
      <c r="Z158" s="28" t="s">
        <v>57</v>
      </c>
      <c r="AA158" s="22" t="s">
        <v>58</v>
      </c>
      <c r="AB158" s="176" t="s">
        <v>2485</v>
      </c>
      <c r="AC158" s="22" t="s">
        <v>59</v>
      </c>
      <c r="AD158" s="176" t="s">
        <v>2950</v>
      </c>
      <c r="AE158" s="23" t="s">
        <v>2630</v>
      </c>
      <c r="AF158" s="177" t="s">
        <v>2667</v>
      </c>
    </row>
    <row r="159" spans="1:39"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2689</v>
      </c>
      <c r="L159" s="76" t="s">
        <v>2669</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2882</v>
      </c>
      <c r="AC159" s="22" t="s">
        <v>59</v>
      </c>
      <c r="AD159" s="176" t="s">
        <v>2511</v>
      </c>
      <c r="AE159" s="23" t="s">
        <v>1131</v>
      </c>
    </row>
    <row r="160" spans="1:39"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2689</v>
      </c>
      <c r="L160" s="76" t="s">
        <v>2670</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2882</v>
      </c>
      <c r="AC160" s="176" t="s">
        <v>59</v>
      </c>
      <c r="AD160" s="176" t="s">
        <v>2511</v>
      </c>
      <c r="AE160" s="177" t="s">
        <v>1131</v>
      </c>
      <c r="AH160" s="177"/>
      <c r="AI160" s="177"/>
    </row>
    <row r="161" spans="1:35"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2689</v>
      </c>
      <c r="L161" s="76" t="s">
        <v>2671</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2882</v>
      </c>
      <c r="AC161" s="176" t="s">
        <v>59</v>
      </c>
      <c r="AD161" s="176" t="s">
        <v>2511</v>
      </c>
      <c r="AE161" s="177" t="s">
        <v>1131</v>
      </c>
      <c r="AH161" s="177"/>
      <c r="AI161" s="177"/>
    </row>
    <row r="162" spans="1:35"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2689</v>
      </c>
      <c r="L162" s="76" t="s">
        <v>2672</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2882</v>
      </c>
      <c r="AC162" s="136" t="s">
        <v>59</v>
      </c>
      <c r="AD162" s="176" t="s">
        <v>2511</v>
      </c>
      <c r="AE162" s="174" t="s">
        <v>1131</v>
      </c>
      <c r="AH162" s="178"/>
      <c r="AI162" s="178"/>
    </row>
    <row r="163" spans="1:35"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2689</v>
      </c>
      <c r="L163" s="76" t="s">
        <v>2673</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2882</v>
      </c>
      <c r="AC163" s="136" t="s">
        <v>59</v>
      </c>
      <c r="AD163" s="176" t="s">
        <v>2511</v>
      </c>
      <c r="AE163" s="174" t="s">
        <v>1131</v>
      </c>
      <c r="AH163" s="178"/>
      <c r="AI163" s="178"/>
    </row>
    <row r="164" spans="1:35"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2689</v>
      </c>
      <c r="L164" s="76" t="s">
        <v>2674</v>
      </c>
      <c r="M164" s="76" t="s">
        <v>1096</v>
      </c>
      <c r="N164" s="52">
        <f>33/12</f>
        <v>2.75</v>
      </c>
      <c r="O164" s="52" t="s">
        <v>1100</v>
      </c>
      <c r="R164" s="38">
        <v>0</v>
      </c>
      <c r="S164" s="39" t="s">
        <v>935</v>
      </c>
      <c r="T164" s="40">
        <v>146</v>
      </c>
      <c r="U164" s="41" t="s">
        <v>935</v>
      </c>
      <c r="V164" s="42" t="s">
        <v>59</v>
      </c>
      <c r="X164" s="22">
        <v>500</v>
      </c>
      <c r="Z164" s="28" t="s">
        <v>57</v>
      </c>
      <c r="AA164" s="22" t="s">
        <v>58</v>
      </c>
      <c r="AB164" s="22" t="s">
        <v>2882</v>
      </c>
      <c r="AC164" s="22" t="s">
        <v>59</v>
      </c>
      <c r="AD164" s="176" t="s">
        <v>2511</v>
      </c>
      <c r="AE164" s="23" t="s">
        <v>1131</v>
      </c>
    </row>
    <row r="165" spans="1:35"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2631</v>
      </c>
      <c r="L165" s="76" t="s">
        <v>2649</v>
      </c>
      <c r="M165" s="76" t="s">
        <v>1156</v>
      </c>
      <c r="R165" s="38">
        <v>0</v>
      </c>
      <c r="S165" s="39" t="s">
        <v>935</v>
      </c>
      <c r="T165" s="40">
        <v>72</v>
      </c>
      <c r="U165" s="41" t="s">
        <v>935</v>
      </c>
      <c r="V165" s="42" t="s">
        <v>59</v>
      </c>
      <c r="X165" s="176">
        <v>400</v>
      </c>
      <c r="Y165" s="180"/>
      <c r="Z165" s="180" t="s">
        <v>57</v>
      </c>
      <c r="AA165" s="176" t="s">
        <v>58</v>
      </c>
      <c r="AB165" s="176" t="s">
        <v>2288</v>
      </c>
      <c r="AC165" s="176" t="s">
        <v>59</v>
      </c>
      <c r="AD165" s="176" t="s">
        <v>2651</v>
      </c>
      <c r="AE165" s="23" t="s">
        <v>834</v>
      </c>
      <c r="AF165" s="177" t="s">
        <v>2667</v>
      </c>
    </row>
    <row r="166" spans="1:35"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2631</v>
      </c>
      <c r="L166" s="76" t="str">
        <f>0.41*2.5&amp;" - "&amp;2.5*0.51</f>
        <v>1.025 - 1.275</v>
      </c>
      <c r="M166" s="76" t="s">
        <v>1156</v>
      </c>
      <c r="R166" s="38">
        <v>0</v>
      </c>
      <c r="S166" s="39" t="s">
        <v>935</v>
      </c>
      <c r="T166" s="40">
        <v>216</v>
      </c>
      <c r="U166" s="41" t="s">
        <v>935</v>
      </c>
      <c r="V166" s="42" t="s">
        <v>59</v>
      </c>
      <c r="W166" s="181" t="s">
        <v>2991</v>
      </c>
      <c r="X166" s="176">
        <v>600</v>
      </c>
      <c r="Y166" s="180"/>
      <c r="Z166" s="180" t="s">
        <v>57</v>
      </c>
      <c r="AA166" s="176" t="s">
        <v>58</v>
      </c>
      <c r="AB166" s="176" t="s">
        <v>2622</v>
      </c>
      <c r="AC166" s="176" t="s">
        <v>59</v>
      </c>
      <c r="AD166" s="176" t="s">
        <v>2655</v>
      </c>
      <c r="AE166" s="23" t="s">
        <v>1141</v>
      </c>
      <c r="AF166" s="177" t="s">
        <v>2667</v>
      </c>
    </row>
    <row r="167" spans="1:35"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2631</v>
      </c>
      <c r="L167" s="76" t="s">
        <v>2658</v>
      </c>
      <c r="M167" s="76" t="s">
        <v>1156</v>
      </c>
      <c r="R167" s="38">
        <v>0</v>
      </c>
      <c r="S167" s="39" t="s">
        <v>935</v>
      </c>
      <c r="T167" s="40">
        <v>72</v>
      </c>
      <c r="U167" s="41" t="s">
        <v>935</v>
      </c>
      <c r="V167" s="42" t="s">
        <v>59</v>
      </c>
      <c r="X167" s="176">
        <v>400</v>
      </c>
      <c r="Y167" s="180"/>
      <c r="Z167" s="180" t="s">
        <v>57</v>
      </c>
      <c r="AA167" s="176" t="s">
        <v>58</v>
      </c>
      <c r="AB167" s="176" t="s">
        <v>2288</v>
      </c>
      <c r="AC167" s="176" t="s">
        <v>59</v>
      </c>
      <c r="AD167" s="176" t="s">
        <v>2651</v>
      </c>
      <c r="AE167" s="23" t="s">
        <v>834</v>
      </c>
      <c r="AF167" s="177" t="s">
        <v>2667</v>
      </c>
    </row>
    <row r="168" spans="1:35"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2631</v>
      </c>
      <c r="L168" s="76" t="str">
        <f>2.5*0.46&amp;" - "&amp;0.53*2.5</f>
        <v>1.15 - 1.325</v>
      </c>
      <c r="M168" s="76" t="s">
        <v>1156</v>
      </c>
      <c r="R168" s="38">
        <v>0</v>
      </c>
      <c r="S168" s="39" t="s">
        <v>935</v>
      </c>
      <c r="T168" s="40">
        <v>216</v>
      </c>
      <c r="U168" s="41" t="s">
        <v>935</v>
      </c>
      <c r="V168" s="42" t="s">
        <v>59</v>
      </c>
      <c r="W168" s="181" t="s">
        <v>2991</v>
      </c>
      <c r="X168" s="22">
        <v>600</v>
      </c>
      <c r="Z168" s="28" t="s">
        <v>57</v>
      </c>
      <c r="AA168" s="22" t="s">
        <v>58</v>
      </c>
      <c r="AB168" s="22" t="s">
        <v>2622</v>
      </c>
      <c r="AC168" s="22" t="s">
        <v>59</v>
      </c>
      <c r="AD168" s="176" t="s">
        <v>2655</v>
      </c>
      <c r="AE168" s="23" t="s">
        <v>1141</v>
      </c>
      <c r="AF168" s="177" t="s">
        <v>2667</v>
      </c>
    </row>
    <row r="169" spans="1:35"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2185</v>
      </c>
      <c r="G169" s="205" t="str">
        <f>IF(AND(A169&lt;&gt;"",ISNUMBER(A169)),VLOOKUP(A169,Studies!A:BR,13,FALSE),"")</f>
        <v>PO</v>
      </c>
      <c r="H169" s="68" t="s">
        <v>58</v>
      </c>
      <c r="I169" s="205" t="str">
        <f>IF(AND(A169&lt;&gt;"",ISNUMBER(A169)),VLOOKUP(A169,Studies!A:BR,6,FALSE),"")</f>
        <v>Plasma</v>
      </c>
      <c r="J169" s="187">
        <v>0.5905511</v>
      </c>
      <c r="K169" s="43" t="s">
        <v>2139</v>
      </c>
      <c r="R169" s="38">
        <v>0</v>
      </c>
      <c r="S169" s="39">
        <v>6</v>
      </c>
      <c r="T169" s="40">
        <v>12</v>
      </c>
      <c r="U169" s="41">
        <v>18</v>
      </c>
      <c r="V169" s="42" t="s">
        <v>59</v>
      </c>
      <c r="X169" s="22">
        <v>400</v>
      </c>
      <c r="Z169" s="28" t="s">
        <v>57</v>
      </c>
      <c r="AA169" s="22" t="s">
        <v>58</v>
      </c>
      <c r="AB169" s="22">
        <v>0</v>
      </c>
      <c r="AC169" s="22" t="s">
        <v>59</v>
      </c>
    </row>
    <row r="170" spans="1:35"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2185</v>
      </c>
      <c r="G170" s="205" t="str">
        <f>IF(AND(A170&lt;&gt;"",ISNUMBER(A170)),VLOOKUP(A170,Studies!A:BR,13,FALSE),"")</f>
        <v>IV</v>
      </c>
      <c r="H170" s="68" t="s">
        <v>58</v>
      </c>
      <c r="I170" s="205" t="str">
        <f>IF(AND(A170&lt;&gt;"",ISNUMBER(A170)),VLOOKUP(A170,Studies!A:BR,6,FALSE),"")</f>
        <v>Plasma</v>
      </c>
      <c r="J170" s="43">
        <v>0.78537734999999997</v>
      </c>
      <c r="K170" s="43" t="s">
        <v>2139</v>
      </c>
      <c r="R170" s="38">
        <v>6</v>
      </c>
      <c r="S170" s="39">
        <v>14</v>
      </c>
      <c r="T170" s="40">
        <v>18</v>
      </c>
      <c r="U170" s="41">
        <v>26</v>
      </c>
      <c r="V170" s="42" t="s">
        <v>59</v>
      </c>
      <c r="X170" s="22">
        <v>400</v>
      </c>
      <c r="Z170" s="28" t="s">
        <v>57</v>
      </c>
      <c r="AA170" s="22" t="s">
        <v>58</v>
      </c>
    </row>
    <row r="171" spans="1:35"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2185</v>
      </c>
      <c r="G171" s="205" t="str">
        <f>IF(AND(A171&lt;&gt;"",ISNUMBER(A171)),VLOOKUP(A171,Studies!A:BR,13,FALSE),"")</f>
        <v>PO</v>
      </c>
      <c r="H171" s="68" t="s">
        <v>58</v>
      </c>
      <c r="I171" s="205" t="str">
        <f>IF(AND(A171&lt;&gt;"",ISNUMBER(A171)),VLOOKUP(A171,Studies!A:BR,6,FALSE),"")</f>
        <v>Plasma</v>
      </c>
      <c r="J171" s="43">
        <v>0.61417319999999997</v>
      </c>
      <c r="K171" s="43" t="s">
        <v>2139</v>
      </c>
      <c r="R171" s="38">
        <v>0</v>
      </c>
      <c r="S171" s="39">
        <v>6</v>
      </c>
      <c r="T171" s="40">
        <v>132</v>
      </c>
      <c r="U171" s="41">
        <v>138</v>
      </c>
      <c r="V171" s="42" t="s">
        <v>59</v>
      </c>
      <c r="X171" s="22">
        <v>400</v>
      </c>
      <c r="Z171" s="28" t="s">
        <v>57</v>
      </c>
      <c r="AA171" s="22" t="s">
        <v>58</v>
      </c>
    </row>
    <row r="172" spans="1:35"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2185</v>
      </c>
      <c r="G172" s="205" t="str">
        <f>IF(AND(A172&lt;&gt;"",ISNUMBER(A172)),VLOOKUP(A172,Studies!A:BR,13,FALSE),"")</f>
        <v>IV</v>
      </c>
      <c r="H172" s="68" t="s">
        <v>58</v>
      </c>
      <c r="I172" s="205" t="str">
        <f>IF(AND(A172&lt;&gt;"",ISNUMBER(A172)),VLOOKUP(A172,Studies!A:BR,6,FALSE),"")</f>
        <v>Plasma</v>
      </c>
      <c r="J172" s="43">
        <v>0.7771226</v>
      </c>
      <c r="K172" s="43" t="s">
        <v>2139</v>
      </c>
      <c r="R172" s="38">
        <v>6</v>
      </c>
      <c r="S172" s="39">
        <v>14</v>
      </c>
      <c r="T172" s="40">
        <v>138</v>
      </c>
      <c r="U172" s="41">
        <v>146</v>
      </c>
      <c r="V172" s="42" t="s">
        <v>59</v>
      </c>
      <c r="X172" s="22">
        <v>400</v>
      </c>
      <c r="Z172" s="28" t="s">
        <v>57</v>
      </c>
      <c r="AA172" s="22" t="s">
        <v>58</v>
      </c>
    </row>
    <row r="173" spans="1:35"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2185</v>
      </c>
      <c r="G173" s="205" t="str">
        <f>IF(AND(A173&lt;&gt;"",ISNUMBER(A173)),VLOOKUP(A173,Studies!A:BR,13,FALSE),"")</f>
        <v>PO</v>
      </c>
      <c r="H173" s="68" t="s">
        <v>58</v>
      </c>
      <c r="I173" s="205" t="str">
        <f>IF(AND(A173&lt;&gt;"",ISNUMBER(A173)),VLOOKUP(A173,Studies!A:BR,6,FALSE),"")</f>
        <v>Plasma</v>
      </c>
      <c r="J173" s="43">
        <v>0.76968499999999995</v>
      </c>
      <c r="K173" s="43" t="s">
        <v>2139</v>
      </c>
      <c r="R173" s="38">
        <v>0</v>
      </c>
      <c r="S173" s="39">
        <v>6</v>
      </c>
      <c r="T173" s="40">
        <v>252</v>
      </c>
      <c r="U173" s="41">
        <v>258</v>
      </c>
      <c r="V173" s="42" t="s">
        <v>59</v>
      </c>
      <c r="X173" s="22">
        <v>400</v>
      </c>
      <c r="Z173" s="28" t="s">
        <v>57</v>
      </c>
      <c r="AA173" s="22" t="s">
        <v>58</v>
      </c>
    </row>
    <row r="174" spans="1:35"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2185</v>
      </c>
      <c r="G174" s="205" t="str">
        <f>IF(AND(A174&lt;&gt;"",ISNUMBER(A174)),VLOOKUP(A174,Studies!A:BR,13,FALSE),"")</f>
        <v>IV</v>
      </c>
      <c r="H174" s="68" t="s">
        <v>58</v>
      </c>
      <c r="I174" s="205" t="str">
        <f>IF(AND(A174&lt;&gt;"",ISNUMBER(A174)),VLOOKUP(A174,Studies!A:BR,6,FALSE),"")</f>
        <v>Plasma</v>
      </c>
      <c r="J174" s="43">
        <v>0.9375</v>
      </c>
      <c r="K174" s="43" t="s">
        <v>2139</v>
      </c>
      <c r="R174" s="38">
        <v>6</v>
      </c>
      <c r="S174" s="39">
        <v>14</v>
      </c>
      <c r="T174" s="40">
        <v>258</v>
      </c>
      <c r="U174" s="41">
        <v>266</v>
      </c>
      <c r="V174" s="42" t="s">
        <v>59</v>
      </c>
      <c r="X174" s="22">
        <v>400</v>
      </c>
      <c r="Z174" s="28" t="s">
        <v>57</v>
      </c>
      <c r="AA174" s="22" t="s">
        <v>58</v>
      </c>
    </row>
    <row r="175" spans="1:35"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2185</v>
      </c>
      <c r="G175" s="205" t="str">
        <f>IF(AND(A175&lt;&gt;"",ISNUMBER(A175)),VLOOKUP(A175,Studies!A:BR,13,FALSE),"")</f>
        <v>PO</v>
      </c>
      <c r="H175" s="68" t="s">
        <v>58</v>
      </c>
      <c r="I175" s="205" t="str">
        <f>IF(AND(A175&lt;&gt;"",ISNUMBER(A175)),VLOOKUP(A175,Studies!A:BR,6,FALSE),"")</f>
        <v>Plasma</v>
      </c>
      <c r="J175" s="43">
        <v>0.74803140000000001</v>
      </c>
      <c r="K175" s="43" t="s">
        <v>2139</v>
      </c>
      <c r="R175" s="38">
        <v>0</v>
      </c>
      <c r="S175" s="39">
        <v>6</v>
      </c>
      <c r="T175" s="40">
        <v>372</v>
      </c>
      <c r="U175" s="41">
        <v>378</v>
      </c>
      <c r="V175" s="42" t="s">
        <v>59</v>
      </c>
      <c r="X175" s="22">
        <v>400</v>
      </c>
      <c r="Z175" s="28" t="s">
        <v>57</v>
      </c>
      <c r="AA175" s="22" t="s">
        <v>58</v>
      </c>
    </row>
    <row r="176" spans="1:35"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2185</v>
      </c>
      <c r="G176" s="205" t="str">
        <f>IF(AND(A176&lt;&gt;"",ISNUMBER(A176)),VLOOKUP(A176,Studies!A:BR,13,FALSE),"")</f>
        <v>IV</v>
      </c>
      <c r="H176" s="68" t="s">
        <v>58</v>
      </c>
      <c r="I176" s="205" t="str">
        <f>IF(AND(A176&lt;&gt;"",ISNUMBER(A176)),VLOOKUP(A176,Studies!A:BR,6,FALSE),"")</f>
        <v>Plasma</v>
      </c>
      <c r="J176" s="43">
        <v>0.85377349999999996</v>
      </c>
      <c r="K176" s="43" t="s">
        <v>2139</v>
      </c>
      <c r="R176" s="38">
        <v>6</v>
      </c>
      <c r="S176" s="39">
        <v>14</v>
      </c>
      <c r="T176" s="40">
        <v>378</v>
      </c>
      <c r="U176" s="41">
        <v>386</v>
      </c>
      <c r="V176" s="42" t="s">
        <v>59</v>
      </c>
      <c r="X176" s="22">
        <v>400</v>
      </c>
      <c r="Z176" s="28" t="s">
        <v>57</v>
      </c>
      <c r="AA176" s="22" t="s">
        <v>58</v>
      </c>
    </row>
    <row r="177" spans="1:27"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2185</v>
      </c>
      <c r="G177" s="205" t="str">
        <f>IF(AND(A177&lt;&gt;"",ISNUMBER(A177)),VLOOKUP(A177,Studies!A:BR,13,FALSE),"")</f>
        <v>PO</v>
      </c>
      <c r="H177" s="138" t="s">
        <v>58</v>
      </c>
      <c r="I177" s="205" t="str">
        <f>IF(AND(A177&lt;&gt;"",ISNUMBER(A177)),VLOOKUP(A177,Studies!A:BR,6,FALSE),"")</f>
        <v>Plasma</v>
      </c>
      <c r="J177" s="187">
        <v>0.83661410000000003</v>
      </c>
      <c r="K177" s="43" t="s">
        <v>2139</v>
      </c>
      <c r="R177" s="38">
        <v>0</v>
      </c>
      <c r="S177" s="39">
        <v>6</v>
      </c>
      <c r="T177" s="40">
        <v>516</v>
      </c>
      <c r="U177" s="41">
        <v>522</v>
      </c>
      <c r="V177" s="42" t="s">
        <v>59</v>
      </c>
      <c r="X177" s="22">
        <v>400</v>
      </c>
      <c r="Z177" s="28" t="s">
        <v>57</v>
      </c>
      <c r="AA177" s="22" t="s">
        <v>58</v>
      </c>
    </row>
    <row r="178" spans="1:27"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42" t="s">
        <v>2185</v>
      </c>
      <c r="G178" s="205" t="str">
        <f>IF(AND(A178&lt;&gt;"",ISNUMBER(A178)),VLOOKUP(A178,Studies!A:BR,13,FALSE),"")</f>
        <v>IV</v>
      </c>
      <c r="H178" s="138" t="s">
        <v>58</v>
      </c>
      <c r="I178" s="205" t="str">
        <f>IF(AND(A178&lt;&gt;"",ISNUMBER(A178)),VLOOKUP(A178,Studies!A:BR,6,FALSE),"")</f>
        <v>Plasma</v>
      </c>
      <c r="J178" s="187">
        <v>0.92216980000000004</v>
      </c>
      <c r="K178" s="187" t="s">
        <v>2139</v>
      </c>
      <c r="R178" s="38">
        <v>6</v>
      </c>
      <c r="S178" s="39">
        <v>14</v>
      </c>
      <c r="T178" s="40">
        <v>522</v>
      </c>
      <c r="U178" s="41">
        <v>530</v>
      </c>
      <c r="V178" s="42" t="s">
        <v>59</v>
      </c>
      <c r="X178" s="22">
        <v>400</v>
      </c>
      <c r="Z178" s="28" t="s">
        <v>57</v>
      </c>
      <c r="AA178" s="22" t="s">
        <v>58</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7"/>
  <sheetViews>
    <sheetView tabSelected="1" zoomScale="85" zoomScaleNormal="85" workbookViewId="0">
      <pane ySplit="1" topLeftCell="A919" activePane="bottomLeft" state="frozen"/>
      <selection pane="bottomLeft" activeCell="A948" sqref="A948"/>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2796</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3003</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2797</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2798</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3002</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2720</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2721</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2745</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2745</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2723</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2724</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2729</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2730</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2731</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2729</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2730</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2729</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2730</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2720</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2721</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2797</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2797</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2797</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2720</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2721</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2720</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2721</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2720</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2721</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2694</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2695</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2694</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2694</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2695</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2695</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2755</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2695</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2695</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2695</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2695</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2695</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2695</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2695</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2695</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2037</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2179</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2179</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2179</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2020-03-24T17:30:51Z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